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showInkAnnotation="0" codeName="ThisWorkbook" defaultThemeVersion="153222"/>
  <mc:AlternateContent xmlns:mc="http://schemas.openxmlformats.org/markup-compatibility/2006">
    <mc:Choice Requires="x15">
      <x15ac:absPath xmlns:x15ac="http://schemas.microsoft.com/office/spreadsheetml/2010/11/ac" url="C:\Users\tom.conlon\Documents\Update .gov\"/>
    </mc:Choice>
  </mc:AlternateContent>
  <bookViews>
    <workbookView xWindow="0" yWindow="0" windowWidth="19200" windowHeight="7050" tabRatio="811"/>
  </bookViews>
  <sheets>
    <sheet name="1.Version control" sheetId="6" r:id="rId1"/>
    <sheet name="2. Model Overview" sheetId="13" r:id="rId2"/>
    <sheet name="3.General Assumptions" sheetId="1" r:id="rId3"/>
    <sheet name="4. Solution working design" sheetId="16" r:id="rId4"/>
    <sheet name="5. PMO overview" sheetId="17" r:id="rId5"/>
    <sheet name="6. Solution vols" sheetId="7" r:id="rId6"/>
    <sheet name="7. Network vols" sheetId="18" r:id="rId7"/>
    <sheet name="8. Network build cost book" sheetId="9" r:id="rId8"/>
    <sheet name="9. PMO resource" sheetId="20" r:id="rId9"/>
    <sheet name="10. PMO cost book" sheetId="21" r:id="rId10"/>
    <sheet name="11. Network build cashflows" sheetId="5" r:id="rId11"/>
    <sheet name="12. In life cost book" sheetId="22" r:id="rId12"/>
    <sheet name="13. Not used" sheetId="31" r:id="rId13"/>
    <sheet name="14. In life cost cashflows" sheetId="26" r:id="rId14"/>
    <sheet name="15. Wholesale price book" sheetId="25" r:id="rId15"/>
    <sheet name="16. Revenue" sheetId="24" r:id="rId16"/>
    <sheet name="17. Cashflow" sheetId="27" r:id="rId17"/>
    <sheet name="18. MPT" sheetId="28" r:id="rId18"/>
    <sheet name="19. Output" sheetId="33" r:id="rId19"/>
    <sheet name="20. Calc sheet" sheetId="30" r:id="rId20"/>
  </sheets>
  <externalReferences>
    <externalReference r:id="rId21"/>
    <externalReference r:id="rId22"/>
    <externalReference r:id="rId23"/>
  </externalReferences>
  <definedNames>
    <definedName name="_Fill" localSheetId="9" hidden="1">#REF!</definedName>
    <definedName name="_Fill" localSheetId="11"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1" hidden="1">#REF!</definedName>
    <definedName name="_Fill" localSheetId="19" hidden="1">#REF!</definedName>
    <definedName name="_Fill" hidden="1">#REF!</definedName>
    <definedName name="_Key1" localSheetId="9" hidden="1">#REF!</definedName>
    <definedName name="_Key1" localSheetId="11"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 hidden="1">#REF!</definedName>
    <definedName name="_Key1" localSheetId="19" hidden="1">#REF!</definedName>
    <definedName name="_Key1" hidden="1">#REF!</definedName>
    <definedName name="_Key2" localSheetId="9" hidden="1">#REF!</definedName>
    <definedName name="_Key2" localSheetId="1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 hidden="1">#REF!</definedName>
    <definedName name="_Key2" localSheetId="19" hidden="1">#REF!</definedName>
    <definedName name="_Key2" hidden="1">#REF!</definedName>
    <definedName name="_Order1" hidden="1">255</definedName>
    <definedName name="_Order2" hidden="1">255</definedName>
    <definedName name="aaaa" localSheetId="12" hidden="1">{"'100'!$A$1:$M$83"}</definedName>
    <definedName name="aaaa" localSheetId="18" hidden="1">{"'100'!$A$1:$M$83"}</definedName>
    <definedName name="aaaa" localSheetId="1" hidden="1">{"'100'!$A$1:$M$83"}</definedName>
    <definedName name="aaaa" hidden="1">{"'100'!$A$1:$M$83"}</definedName>
    <definedName name="ab" localSheetId="12" hidden="1">{"'100'!$A$1:$M$83"}</definedName>
    <definedName name="ab" localSheetId="18" hidden="1">{"'100'!$A$1:$M$83"}</definedName>
    <definedName name="ab" localSheetId="1" hidden="1">{"'100'!$A$1:$M$83"}</definedName>
    <definedName name="ab" hidden="1">{"'100'!$A$1:$M$83"}</definedName>
    <definedName name="ac" localSheetId="12" hidden="1">{"'100'!$A$1:$M$83"}</definedName>
    <definedName name="ac" localSheetId="18" hidden="1">{"'100'!$A$1:$M$83"}</definedName>
    <definedName name="ac" localSheetId="1" hidden="1">{"'100'!$A$1:$M$83"}</definedName>
    <definedName name="ac" hidden="1">{"'100'!$A$1:$M$83"}</definedName>
    <definedName name="AccessOpt" hidden="1">"Yes"</definedName>
    <definedName name="anscount" hidden="1">1</definedName>
    <definedName name="as" hidden="1">'[1]#REF'!$C$18:$C$18</definedName>
    <definedName name="asdjkf" localSheetId="12" hidden="1">{0}</definedName>
    <definedName name="asdjkf" localSheetId="18" hidden="1">{0}</definedName>
    <definedName name="asdjkf" hidden="1">{0}</definedName>
    <definedName name="bb" localSheetId="9" hidden="1">#REF!</definedName>
    <definedName name="bb" localSheetId="11" hidden="1">#REF!</definedName>
    <definedName name="bb" localSheetId="13" hidden="1">#REF!</definedName>
    <definedName name="bb" localSheetId="14" hidden="1">#REF!</definedName>
    <definedName name="bb" localSheetId="15" hidden="1">#REF!</definedName>
    <definedName name="bb" localSheetId="16" hidden="1">#REF!</definedName>
    <definedName name="bb" localSheetId="1" hidden="1">#REF!</definedName>
    <definedName name="bb" localSheetId="19" hidden="1">#REF!</definedName>
    <definedName name="bb" hidden="1">#REF!</definedName>
    <definedName name="bbarl" localSheetId="9" hidden="1">#REF!</definedName>
    <definedName name="bbarl" localSheetId="11" hidden="1">#REF!</definedName>
    <definedName name="bbarl" localSheetId="13" hidden="1">#REF!</definedName>
    <definedName name="bbarl" localSheetId="14" hidden="1">#REF!</definedName>
    <definedName name="bbarl" localSheetId="15" hidden="1">#REF!</definedName>
    <definedName name="bbarl" localSheetId="16" hidden="1">#REF!</definedName>
    <definedName name="bbarl" localSheetId="1" hidden="1">#REF!</definedName>
    <definedName name="bbarl" localSheetId="19" hidden="1">#REF!</definedName>
    <definedName name="bbarl" hidden="1">#REF!</definedName>
    <definedName name="bidstage" localSheetId="19">#REF!</definedName>
    <definedName name="busdev" localSheetId="19">#REF!</definedName>
    <definedName name="cap" localSheetId="12" hidden="1">{"'EARLY LIFE SAVINGS - COSTS '!$A$1:$N$56"}</definedName>
    <definedName name="cap" localSheetId="18" hidden="1">{"'EARLY LIFE SAVINGS - COSTS '!$A$1:$N$56"}</definedName>
    <definedName name="cap" hidden="1">{"'EARLY LIFE SAVINGS - COSTS '!$A$1:$N$56"}</definedName>
    <definedName name="CapexOpex" localSheetId="19">#REF!</definedName>
    <definedName name="crap" localSheetId="12" hidden="1">{"'EARLY LIFE SAVINGS - COSTS '!$A$1:$N$56"}</definedName>
    <definedName name="crap" localSheetId="18" hidden="1">{"'EARLY LIFE SAVINGS - COSTS '!$A$1:$N$56"}</definedName>
    <definedName name="crap" hidden="1">{"'EARLY LIFE SAVINGS - COSTS '!$A$1:$N$56"}</definedName>
    <definedName name="cur" localSheetId="12" hidden="1">{"'EARLY LIFE SAVINGS - COSTS '!$A$1:$N$56"}</definedName>
    <definedName name="cur" localSheetId="18" hidden="1">{"'EARLY LIFE SAVINGS - COSTS '!$A$1:$N$56"}</definedName>
    <definedName name="cur" hidden="1">{"'EARLY LIFE SAVINGS - COSTS '!$A$1:$N$56"}</definedName>
    <definedName name="_xlnm.database" localSheetId="19">#REF!</definedName>
    <definedName name="Datastream" localSheetId="12" hidden="1">{"Summary",#N/A,FALSE,"(3) Causal Analysis - Year-end"}</definedName>
    <definedName name="Datastream" localSheetId="18" hidden="1">{"Summary",#N/A,FALSE,"(3) Causal Analysis - Year-end"}</definedName>
    <definedName name="Datastream" localSheetId="1" hidden="1">{"Summary",#N/A,FALSE,"(3) Causal Analysis - Year-end"}</definedName>
    <definedName name="Datastream" hidden="1">{"Summary",#N/A,FALSE,"(3) Causal Analysis - Year-end"}</definedName>
    <definedName name="date" localSheetId="19">#REF!</definedName>
    <definedName name="doa" localSheetId="19">#REF!</definedName>
    <definedName name="doadesfin" localSheetId="19">#REF!</definedName>
    <definedName name="doadesop" localSheetId="19">#REF!</definedName>
    <definedName name="doagrpfin" localSheetId="19">#REF!</definedName>
    <definedName name="doagrplegal" localSheetId="19">#REF!</definedName>
    <definedName name="doagrpop" localSheetId="19">#REF!</definedName>
    <definedName name="doaorfin" localSheetId="19">#REF!</definedName>
    <definedName name="doaorop" localSheetId="19">#REF!</definedName>
    <definedName name="ds" localSheetId="12" hidden="1">{"Summary",#N/A,FALSE,"(3) Causal Analysis - Year-end"}</definedName>
    <definedName name="ds" localSheetId="18" hidden="1">{"Summary",#N/A,FALSE,"(3) Causal Analysis - Year-end"}</definedName>
    <definedName name="ds" localSheetId="1" hidden="1">{"Summary",#N/A,FALSE,"(3) Causal Analysis - Year-end"}</definedName>
    <definedName name="ds" hidden="1">{"Summary",#N/A,FALSE,"(3) Causal Analysis - Year-end"}</definedName>
    <definedName name="Early_life" hidden="1">"G:\USERS\NDJ5J2\CS South QPB 2000-01\BHAG Initiatives\actper.htm"</definedName>
    <definedName name="ek" localSheetId="9" hidden="1">#REF!</definedName>
    <definedName name="ek" localSheetId="11" hidden="1">#REF!</definedName>
    <definedName name="ek" localSheetId="13" hidden="1">#REF!</definedName>
    <definedName name="ek" localSheetId="14" hidden="1">#REF!</definedName>
    <definedName name="ek" localSheetId="15" hidden="1">#REF!</definedName>
    <definedName name="ek" localSheetId="16" hidden="1">#REF!</definedName>
    <definedName name="ek" localSheetId="18" hidden="1">#REF!</definedName>
    <definedName name="ek" localSheetId="1" hidden="1">#REF!</definedName>
    <definedName name="ek" localSheetId="19" hidden="1">#REF!</definedName>
    <definedName name="ek" hidden="1">#REF!</definedName>
    <definedName name="execspons" localSheetId="19">#REF!</definedName>
    <definedName name="financialyear" localSheetId="19">#REF!</definedName>
    <definedName name="finyear" localSheetId="19">#REF!</definedName>
    <definedName name="funded" localSheetId="19">#REF!</definedName>
    <definedName name="g" localSheetId="12" hidden="1">{"'100'!$A$1:$M$83"}</definedName>
    <definedName name="g" localSheetId="18" hidden="1">{"'100'!$A$1:$M$83"}</definedName>
    <definedName name="g" localSheetId="1" hidden="1">{"'100'!$A$1:$M$83"}</definedName>
    <definedName name="g" hidden="1">{"'100'!$A$1:$M$83"}</definedName>
    <definedName name="gh" localSheetId="12" hidden="1">{"'100'!$A$1:$M$83"}</definedName>
    <definedName name="gh" localSheetId="18" hidden="1">{"'100'!$A$1:$M$83"}</definedName>
    <definedName name="gh" localSheetId="1" hidden="1">{"'100'!$A$1:$M$83"}</definedName>
    <definedName name="gh" hidden="1">{"'100'!$A$1:$M$83"}</definedName>
    <definedName name="HTM_Control_Old" localSheetId="12" hidden="1">{"'100'!$A$1:$M$83"}</definedName>
    <definedName name="HTM_Control_Old" localSheetId="18" hidden="1">{"'100'!$A$1:$M$83"}</definedName>
    <definedName name="HTM_Control_Old" localSheetId="1" hidden="1">{"'100'!$A$1:$M$83"}</definedName>
    <definedName name="HTM_Control_Old" hidden="1">{"'100'!$A$1:$M$83"}</definedName>
    <definedName name="HTML_CodePage" hidden="1">1252</definedName>
    <definedName name="HTML_Conrtol_Old" localSheetId="12" hidden="1">{"'100'!$A$1:$M$83"}</definedName>
    <definedName name="HTML_Conrtol_Old" localSheetId="18" hidden="1">{"'100'!$A$1:$M$83"}</definedName>
    <definedName name="HTML_Conrtol_Old" localSheetId="1" hidden="1">{"'100'!$A$1:$M$83"}</definedName>
    <definedName name="HTML_Conrtol_Old" hidden="1">{"'100'!$A$1:$M$83"}</definedName>
    <definedName name="HTML_Control" localSheetId="12" hidden="1">{"'100'!$A$1:$M$83"}</definedName>
    <definedName name="HTML_Control" localSheetId="18" hidden="1">{"'100'!$A$1:$M$83"}</definedName>
    <definedName name="HTML_Control" localSheetId="1" hidden="1">{"'100'!$A$1:$M$83"}</definedName>
    <definedName name="HTML_Control"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investyear" localSheetId="19">#REF!</definedName>
    <definedName name="invgp" localSheetId="19">#REF!</definedName>
    <definedName name="invor" localSheetId="19">#REF!</definedName>
    <definedName name="limcount" hidden="1">1</definedName>
    <definedName name="lob" localSheetId="19">#REF!</definedName>
    <definedName name="mm" localSheetId="12" hidden="1">{0}</definedName>
    <definedName name="mm" localSheetId="18" hidden="1">{0}</definedName>
    <definedName name="mm" localSheetId="1" hidden="1">{0}</definedName>
    <definedName name="mm" hidden="1">{0}</definedName>
    <definedName name="month" localSheetId="19">#REF!</definedName>
    <definedName name="no" localSheetId="19">#REF!</definedName>
    <definedName name="PC_msg" hidden="1">"Yes"</definedName>
    <definedName name="PCP_Areas_Served" localSheetId="19">[2]FTTx_Totals!#REF!</definedName>
    <definedName name="Prem_Served" localSheetId="19">[2]FTTx_Totals!#REF!</definedName>
    <definedName name="q" localSheetId="12" hidden="1">{"'100'!$A$1:$M$83"}</definedName>
    <definedName name="q" localSheetId="18" hidden="1">{"'100'!$A$1:$M$83"}</definedName>
    <definedName name="q" hidden="1">{"'100'!$A$1:$M$83"}</definedName>
    <definedName name="region" localSheetId="19">#REF!</definedName>
    <definedName name="RWT" hidden="1">"ELF_ACT_%"</definedName>
    <definedName name="sencount" hidden="1">1</definedName>
    <definedName name="sharedcost" localSheetId="19">#REF!</definedName>
    <definedName name="Strat1a_PathCureSens" localSheetId="19">#REF!</definedName>
    <definedName name="Strat1b_bExclude" localSheetId="19">#REF!</definedName>
    <definedName name="Strat1b_CabSizeMinPerf" localSheetId="19">#REF!</definedName>
    <definedName name="Strat1b_ListBidFiles" localSheetId="19">#REF!</definedName>
    <definedName name="Strat1b_ListExcludedExch" localSheetId="19">#REF!</definedName>
    <definedName name="Strat1b_PathBidFiles" localSheetId="19">#REF!</definedName>
    <definedName name="Strat2_CostECI" localSheetId="19">#REF!</definedName>
    <definedName name="Strat2_CostHuawei" localSheetId="19">#REF!</definedName>
    <definedName name="Strat3_bBuildCuredNcabs" localSheetId="19">#REF!</definedName>
    <definedName name="Strat3_bBuildCuredPcabs" localSheetId="19">#REF!</definedName>
    <definedName name="Strat3_bEORep" localSheetId="19">#REF!</definedName>
    <definedName name="Strat3_bEOsubrate" localSheetId="19">#REF!</definedName>
    <definedName name="Strat3_bPCPdropped" localSheetId="19">#REF!</definedName>
    <definedName name="Strat3_bPCPnotSubrate" localSheetId="19">#REF!</definedName>
    <definedName name="Strat3_bPCPrep" localSheetId="19">#REF!</definedName>
    <definedName name="Strat3_bPCPsubrate" localSheetId="19">#REF!</definedName>
    <definedName name="Strat3_CabPercentagePcost" localSheetId="19">#REF!</definedName>
    <definedName name="Strat3_CcabBecomesTooSmall" localSheetId="19">#REF!</definedName>
    <definedName name="Strat3_diffPvC" localSheetId="19">#REF!</definedName>
    <definedName name="Strat3_EObecomesTooSmall" localSheetId="19">#REF!</definedName>
    <definedName name="Strat3_EOpercentagePcost" localSheetId="19">#REF!</definedName>
    <definedName name="Strat3_MinCabSize" localSheetId="19">#REF!</definedName>
    <definedName name="Strat3_MinEOsize" localSheetId="19">#REF!</definedName>
    <definedName name="Strat3_minFTTP" localSheetId="19">#REF!</definedName>
    <definedName name="Strat3_PcabBecomesTooSmall" localSheetId="19">#REF!</definedName>
    <definedName name="Strat3_PercentagePcost" localSheetId="19">#REF!</definedName>
    <definedName name="Strat3_Performance" localSheetId="19">#REF!</definedName>
    <definedName name="Strat4_bDPtype" localSheetId="19">#REF!</definedName>
    <definedName name="Strat4_OutputAStruct" localSheetId="19">#REF!</definedName>
    <definedName name="Strat4_OutputDPs" localSheetId="19">#REF!</definedName>
    <definedName name="Strat4_OutputExch" localSheetId="19">#REF!</definedName>
    <definedName name="Strat4_OutputPCPsCure" localSheetId="19">#REF!</definedName>
    <definedName name="strattu" localSheetId="19">#REF!</definedName>
    <definedName name="SuperUser" hidden="1">FALSE</definedName>
    <definedName name="System_Fibre" localSheetId="19">'[3]OPEX Rules'!#REF!</definedName>
    <definedName name="System_New" localSheetId="19">'[3]OPEX Rules'!#REF!</definedName>
    <definedName name="term" localSheetId="19">#REF!</definedName>
    <definedName name="terms" localSheetId="19">#REF!</definedName>
    <definedName name="wireless2" localSheetId="12" hidden="1">{"'100'!$A$1:$M$83"}</definedName>
    <definedName name="wireless2" localSheetId="18" hidden="1">{"'100'!$A$1:$M$83"}</definedName>
    <definedName name="wireless2" localSheetId="1" hidden="1">{"'100'!$A$1:$M$83"}</definedName>
    <definedName name="wireless2" hidden="1">{"'100'!$A$1:$M$83"}</definedName>
    <definedName name="wrn.Overview." localSheetId="12" hidden="1">{"Summary",#N/A,FALSE,"(3) Causal Analysis - Year-end"}</definedName>
    <definedName name="wrn.Overview." localSheetId="18" hidden="1">{"Summary",#N/A,FALSE,"(3) Causal Analysis - Year-end"}</definedName>
    <definedName name="wrn.Overview." localSheetId="1" hidden="1">{"Summary",#N/A,FALSE,"(3) Causal Analysis - Year-end"}</definedName>
    <definedName name="wrn.Overview." hidden="1">{"Summary",#N/A,FALSE,"(3) Causal Analysis - Year-end"}</definedName>
    <definedName name="year" localSheetId="19">#REF!</definedName>
    <definedName name="yes" localSheetId="19">#REF!</definedName>
    <definedName name="yesno" localSheetId="19">#REF!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7" l="1"/>
  <c r="B68" i="33" l="1"/>
  <c r="B67" i="33"/>
  <c r="B66" i="33"/>
  <c r="B65" i="33"/>
  <c r="G55" i="33"/>
  <c r="B55" i="33"/>
  <c r="G49" i="33"/>
  <c r="B49" i="33"/>
  <c r="G32" i="33"/>
  <c r="B32" i="33"/>
  <c r="B69" i="33" l="1"/>
  <c r="C66" i="33" s="1"/>
  <c r="C68" i="33" l="1"/>
  <c r="D68" i="33" s="1"/>
  <c r="C65" i="33"/>
  <c r="D65" i="33" s="1"/>
  <c r="C67" i="33"/>
  <c r="O15" i="28" l="1"/>
  <c r="P15" i="28"/>
  <c r="Q15" i="28"/>
  <c r="R15" i="28"/>
  <c r="S15" i="28"/>
  <c r="T15" i="28"/>
  <c r="U15" i="28"/>
  <c r="V15" i="28"/>
  <c r="W15" i="28"/>
  <c r="X15" i="28"/>
  <c r="Y15" i="28"/>
  <c r="Z15" i="28"/>
  <c r="AA15" i="28"/>
  <c r="AB15" i="28"/>
  <c r="AC15" i="28"/>
  <c r="AD15" i="28"/>
  <c r="AE15" i="28"/>
  <c r="AF15" i="28"/>
  <c r="AG15" i="28"/>
  <c r="AH15" i="28"/>
  <c r="AI15" i="28"/>
  <c r="AJ15" i="28"/>
  <c r="AK15" i="28"/>
  <c r="AL15" i="28"/>
  <c r="AM15" i="28"/>
  <c r="AN15" i="28"/>
  <c r="AO15" i="28"/>
  <c r="AP15" i="28"/>
  <c r="AQ15" i="28"/>
  <c r="AR15" i="28"/>
  <c r="AS15" i="28"/>
  <c r="AT15" i="28"/>
  <c r="AU15" i="28"/>
  <c r="AV15" i="28"/>
  <c r="AW15" i="28"/>
  <c r="AX15" i="28"/>
  <c r="AY15" i="28"/>
  <c r="AZ15" i="28"/>
  <c r="BA15" i="28"/>
  <c r="BB15" i="28"/>
  <c r="BC15" i="28"/>
  <c r="BD15" i="28"/>
  <c r="BE15" i="28"/>
  <c r="BF15" i="28"/>
  <c r="BG15" i="28"/>
  <c r="BH15" i="28"/>
  <c r="BI15" i="28"/>
  <c r="BJ15" i="28"/>
  <c r="BK15" i="28"/>
  <c r="BL15" i="28"/>
  <c r="BM15" i="28"/>
  <c r="BN15" i="28"/>
  <c r="BO15" i="28"/>
  <c r="BP15" i="28"/>
  <c r="BQ15" i="28"/>
  <c r="BR15" i="28"/>
  <c r="BS15" i="28"/>
  <c r="BT15" i="28"/>
  <c r="BU15" i="28"/>
  <c r="BV15" i="28"/>
  <c r="BW15" i="28"/>
  <c r="BX15" i="28"/>
  <c r="BY15" i="28"/>
  <c r="BZ15" i="28"/>
  <c r="CA15" i="28"/>
  <c r="CB15" i="28"/>
  <c r="CC15" i="28"/>
  <c r="CD15" i="28"/>
  <c r="CE15" i="28"/>
  <c r="CF15" i="28"/>
  <c r="CG15" i="28"/>
  <c r="CH15" i="28"/>
  <c r="CI15" i="28"/>
  <c r="CJ15" i="28"/>
  <c r="CK15" i="28"/>
  <c r="CL15" i="28"/>
  <c r="CM15" i="28"/>
  <c r="CN15" i="28"/>
  <c r="CO15" i="28"/>
  <c r="CP15" i="28"/>
  <c r="O42" i="27" l="1"/>
  <c r="P42" i="27"/>
  <c r="Q42" i="27"/>
  <c r="R42" i="27"/>
  <c r="S42" i="27"/>
  <c r="T42" i="27"/>
  <c r="U42" i="27"/>
  <c r="V42" i="27"/>
  <c r="W42" i="27"/>
  <c r="X42" i="27"/>
  <c r="Y42" i="27"/>
  <c r="Z42" i="27"/>
  <c r="AA42" i="27"/>
  <c r="AB42" i="27"/>
  <c r="AC42" i="27"/>
  <c r="AD42" i="27"/>
  <c r="AE42" i="27"/>
  <c r="AF42" i="27"/>
  <c r="AG42" i="27"/>
  <c r="AH42" i="27"/>
  <c r="AI42" i="27"/>
  <c r="AJ42" i="27"/>
  <c r="AK42" i="27"/>
  <c r="AL42" i="27"/>
  <c r="AM42" i="27"/>
  <c r="AN42" i="27"/>
  <c r="AO42" i="27"/>
  <c r="AP42" i="27"/>
  <c r="AQ42" i="27"/>
  <c r="AR42" i="27"/>
  <c r="AS42" i="27"/>
  <c r="AT42" i="27"/>
  <c r="AU42" i="27"/>
  <c r="AV42" i="27"/>
  <c r="AW42" i="27"/>
  <c r="AX42" i="27"/>
  <c r="AY42" i="27"/>
  <c r="AZ42" i="27"/>
  <c r="BA42" i="27"/>
  <c r="BB42" i="27"/>
  <c r="BC42" i="27"/>
  <c r="BD42" i="27"/>
  <c r="BE42" i="27"/>
  <c r="BF42" i="27"/>
  <c r="BG42" i="27"/>
  <c r="BH42" i="27"/>
  <c r="BI42" i="27"/>
  <c r="BJ42" i="27"/>
  <c r="BK42" i="27"/>
  <c r="BL42" i="27"/>
  <c r="BM42" i="27"/>
  <c r="BN42" i="27"/>
  <c r="BO42" i="27"/>
  <c r="BP42" i="27"/>
  <c r="BQ42" i="27"/>
  <c r="BR42" i="27"/>
  <c r="BS42" i="27"/>
  <c r="BT42" i="27"/>
  <c r="BU42" i="27"/>
  <c r="BV42" i="27"/>
  <c r="BW42" i="27"/>
  <c r="BX42" i="27"/>
  <c r="BY42" i="27"/>
  <c r="BZ42" i="27"/>
  <c r="CA42" i="27"/>
  <c r="CB42" i="27"/>
  <c r="CC42" i="27"/>
  <c r="CD42" i="27"/>
  <c r="CE42" i="27"/>
  <c r="CF42" i="27"/>
  <c r="CG42" i="27"/>
  <c r="CH42" i="27"/>
  <c r="CI42" i="27"/>
  <c r="CJ42" i="27"/>
  <c r="CK42" i="27"/>
  <c r="CL42" i="27"/>
  <c r="CM42" i="27"/>
  <c r="CN42" i="27"/>
  <c r="CO42" i="27"/>
  <c r="CP42" i="27"/>
  <c r="N15" i="28"/>
  <c r="N42" i="27" s="1"/>
  <c r="M15" i="28"/>
  <c r="M42" i="27" s="1"/>
  <c r="L15" i="28"/>
  <c r="L42" i="27" s="1"/>
  <c r="K15" i="28"/>
  <c r="K42" i="27" s="1"/>
  <c r="J15" i="28"/>
  <c r="J42" i="27" s="1"/>
  <c r="H6" i="7" l="1"/>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K48" i="7"/>
  <c r="CL48" i="7"/>
  <c r="CM48" i="7"/>
  <c r="CN48" i="7"/>
  <c r="H15" i="28" l="1"/>
  <c r="H42" i="27" s="1"/>
  <c r="I15" i="28"/>
  <c r="G15" i="28"/>
  <c r="G29" i="28" l="1"/>
  <c r="H29" i="28" s="1"/>
  <c r="I29" i="28" s="1"/>
  <c r="J29" i="28" s="1"/>
  <c r="G42" i="27"/>
  <c r="I42" i="27"/>
  <c r="G24" i="7"/>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BL44" i="18"/>
  <c r="BM44" i="18"/>
  <c r="BN44" i="18"/>
  <c r="BO44" i="18"/>
  <c r="BP44" i="18"/>
  <c r="BQ44" i="18"/>
  <c r="BR44" i="18"/>
  <c r="BS44" i="18"/>
  <c r="BT44" i="18"/>
  <c r="BU44" i="18"/>
  <c r="BV44" i="18"/>
  <c r="BW44" i="18"/>
  <c r="BX44" i="18"/>
  <c r="BY44" i="18"/>
  <c r="BZ44" i="18"/>
  <c r="CA44" i="18"/>
  <c r="CB44" i="18"/>
  <c r="CC44" i="18"/>
  <c r="CD44" i="18"/>
  <c r="CE44" i="18"/>
  <c r="CF44" i="18"/>
  <c r="CG44" i="18"/>
  <c r="CH44" i="18"/>
  <c r="CI44" i="18"/>
  <c r="CJ44" i="18"/>
  <c r="CK44" i="18"/>
  <c r="CL44" i="18"/>
  <c r="CM44" i="18"/>
  <c r="CN44" i="18"/>
  <c r="CO44" i="18"/>
  <c r="CP44" i="18"/>
  <c r="H44" i="18"/>
  <c r="G44" i="18"/>
  <c r="K29" i="28" l="1"/>
  <c r="CK10" i="30"/>
  <c r="CL10" i="30"/>
  <c r="CM10" i="30"/>
  <c r="CN10" i="30"/>
  <c r="CO10" i="30"/>
  <c r="CP10" i="30"/>
  <c r="CP6" i="30"/>
  <c r="CO6" i="30"/>
  <c r="CN6" i="30"/>
  <c r="CM6" i="30"/>
  <c r="CL6" i="30"/>
  <c r="CK6" i="30"/>
  <c r="CP4" i="30"/>
  <c r="CP32" i="30" s="1"/>
  <c r="CO4" i="30"/>
  <c r="CO32" i="30" s="1"/>
  <c r="CN4" i="30"/>
  <c r="CN26" i="30" s="1"/>
  <c r="CM4" i="30"/>
  <c r="CM26" i="30" s="1"/>
  <c r="CL4" i="30"/>
  <c r="CL32" i="30" s="1"/>
  <c r="CK4" i="30"/>
  <c r="CK32" i="30" s="1"/>
  <c r="CK6" i="28"/>
  <c r="CL6" i="28"/>
  <c r="CM6" i="28"/>
  <c r="CN6" i="28"/>
  <c r="CO6" i="28"/>
  <c r="CP6" i="28"/>
  <c r="CP4" i="28"/>
  <c r="CO4" i="28"/>
  <c r="CN4" i="28"/>
  <c r="CM4" i="28"/>
  <c r="CL4" i="28"/>
  <c r="CK4" i="28"/>
  <c r="CK6" i="27"/>
  <c r="CK36" i="27" s="1"/>
  <c r="CL6" i="27"/>
  <c r="CL36" i="27" s="1"/>
  <c r="CM6" i="27"/>
  <c r="CM36" i="27" s="1"/>
  <c r="CN6" i="27"/>
  <c r="CN36" i="27" s="1"/>
  <c r="CO6" i="27"/>
  <c r="CO36" i="27" s="1"/>
  <c r="CP6" i="27"/>
  <c r="CP36" i="27" s="1"/>
  <c r="CP4" i="27"/>
  <c r="CP2" i="27" s="1"/>
  <c r="CO4" i="27"/>
  <c r="CO2" i="27" s="1"/>
  <c r="CN4" i="27"/>
  <c r="CN2" i="27" s="1"/>
  <c r="CM4" i="27"/>
  <c r="CM2" i="30" s="1"/>
  <c r="CL4" i="27"/>
  <c r="CL2" i="27" s="1"/>
  <c r="CK4" i="27"/>
  <c r="CK2" i="27" s="1"/>
  <c r="CK6" i="24"/>
  <c r="CL6" i="24"/>
  <c r="CM6" i="24"/>
  <c r="CN6" i="24"/>
  <c r="CO6" i="24"/>
  <c r="CP6" i="24"/>
  <c r="CM18" i="24"/>
  <c r="CM19" i="24"/>
  <c r="CM20" i="24"/>
  <c r="CM21" i="24"/>
  <c r="CM22" i="24"/>
  <c r="CP4" i="24"/>
  <c r="CO4" i="24"/>
  <c r="CN4" i="24"/>
  <c r="CM4" i="24"/>
  <c r="CL4" i="24"/>
  <c r="CK4" i="24"/>
  <c r="CK6" i="26"/>
  <c r="CL6" i="26"/>
  <c r="CM6" i="26"/>
  <c r="CN6" i="26"/>
  <c r="CO6" i="26"/>
  <c r="CP6" i="26"/>
  <c r="CP4" i="26"/>
  <c r="CO4" i="26"/>
  <c r="CN4" i="26"/>
  <c r="CM4" i="26"/>
  <c r="CL4" i="26"/>
  <c r="CK4" i="26"/>
  <c r="CK6" i="5"/>
  <c r="CL6" i="5"/>
  <c r="CM6" i="5"/>
  <c r="CM25" i="5" s="1"/>
  <c r="CM37" i="5" s="1"/>
  <c r="CM14" i="27" s="1"/>
  <c r="CN6" i="5"/>
  <c r="CO6" i="5"/>
  <c r="CP6" i="5"/>
  <c r="CP4" i="5"/>
  <c r="CO4" i="5"/>
  <c r="CN4" i="5"/>
  <c r="CM4" i="5"/>
  <c r="CL4" i="5"/>
  <c r="CK4" i="5"/>
  <c r="CK17" i="20"/>
  <c r="CL17" i="20"/>
  <c r="CM17" i="20"/>
  <c r="CN17" i="20"/>
  <c r="CO17" i="20"/>
  <c r="CP17" i="20"/>
  <c r="CK6" i="20"/>
  <c r="CL6" i="20"/>
  <c r="CM6" i="20"/>
  <c r="CN6" i="20"/>
  <c r="CO6" i="20"/>
  <c r="CP6" i="20"/>
  <c r="CP4" i="20"/>
  <c r="CO4" i="20"/>
  <c r="CN4" i="20"/>
  <c r="CM4" i="20"/>
  <c r="CL4" i="20"/>
  <c r="CK4" i="20"/>
  <c r="CK28" i="18"/>
  <c r="CL28" i="18"/>
  <c r="CM28" i="18"/>
  <c r="CN28" i="18"/>
  <c r="CO28" i="18"/>
  <c r="CP28" i="18"/>
  <c r="CK29" i="18"/>
  <c r="CL29" i="18"/>
  <c r="CM29" i="18"/>
  <c r="CN29" i="18"/>
  <c r="CO29" i="18"/>
  <c r="CP29" i="18"/>
  <c r="CK30" i="18"/>
  <c r="CL30" i="18"/>
  <c r="CM30" i="18"/>
  <c r="CN30" i="18"/>
  <c r="CO30" i="18"/>
  <c r="CP30" i="18"/>
  <c r="CK31" i="18"/>
  <c r="CL31" i="18"/>
  <c r="CM31" i="18"/>
  <c r="CN31" i="18"/>
  <c r="CO31" i="18"/>
  <c r="CP31" i="18"/>
  <c r="CK32" i="18"/>
  <c r="CL32" i="18"/>
  <c r="CM32" i="18"/>
  <c r="CN32" i="18"/>
  <c r="CO32" i="18"/>
  <c r="CP32" i="18"/>
  <c r="CK34" i="18"/>
  <c r="CL34" i="18"/>
  <c r="CM34" i="18"/>
  <c r="CN34" i="18"/>
  <c r="CO34" i="18"/>
  <c r="CP34" i="18"/>
  <c r="CK35" i="18"/>
  <c r="CL35" i="18"/>
  <c r="CM35" i="18"/>
  <c r="CN35" i="18"/>
  <c r="CO35" i="18"/>
  <c r="CP35" i="18"/>
  <c r="CK36" i="18"/>
  <c r="CL36" i="18"/>
  <c r="CM36" i="18"/>
  <c r="CN36" i="18"/>
  <c r="CO36" i="18"/>
  <c r="CP36" i="18"/>
  <c r="CK37" i="18"/>
  <c r="CL37" i="18"/>
  <c r="CM37" i="18"/>
  <c r="CN37" i="18"/>
  <c r="CO37" i="18"/>
  <c r="CP37" i="18"/>
  <c r="CK38" i="18"/>
  <c r="CL38" i="18"/>
  <c r="CM38" i="18"/>
  <c r="CN38" i="18"/>
  <c r="CO38" i="18"/>
  <c r="CP38" i="18"/>
  <c r="CK40" i="18"/>
  <c r="CL40" i="18"/>
  <c r="CM40" i="18"/>
  <c r="CN40" i="18"/>
  <c r="CO40" i="18"/>
  <c r="CP40" i="18"/>
  <c r="CK42" i="18"/>
  <c r="CL42" i="18"/>
  <c r="CM42" i="18"/>
  <c r="CN42" i="18"/>
  <c r="CO42" i="18"/>
  <c r="CP42" i="18"/>
  <c r="CK4" i="18"/>
  <c r="CL4" i="18"/>
  <c r="CM4" i="18"/>
  <c r="CN4" i="18"/>
  <c r="CO4" i="18"/>
  <c r="CP4" i="18"/>
  <c r="CK21" i="7"/>
  <c r="CL31" i="7" s="1"/>
  <c r="CL21" i="7"/>
  <c r="CM21" i="7"/>
  <c r="CN31" i="7" s="1"/>
  <c r="CN21" i="7"/>
  <c r="CO31" i="7" s="1"/>
  <c r="CO21" i="7"/>
  <c r="CP31" i="7" s="1"/>
  <c r="CP21" i="7"/>
  <c r="CK22" i="7"/>
  <c r="CL32" i="7" s="1"/>
  <c r="CL22" i="7"/>
  <c r="CM32" i="7" s="1"/>
  <c r="CM22" i="7"/>
  <c r="CN32" i="7" s="1"/>
  <c r="CN22" i="7"/>
  <c r="CO22" i="7"/>
  <c r="CP32" i="7" s="1"/>
  <c r="CP22" i="7"/>
  <c r="CP41" i="7" s="1"/>
  <c r="CK23" i="7"/>
  <c r="CL33" i="7" s="1"/>
  <c r="CL23" i="7"/>
  <c r="CM23" i="7"/>
  <c r="CN33" i="7" s="1"/>
  <c r="CN23" i="7"/>
  <c r="CO33" i="7" s="1"/>
  <c r="CO23" i="7"/>
  <c r="CP33" i="7" s="1"/>
  <c r="CP23" i="7"/>
  <c r="CK24" i="7"/>
  <c r="CL34" i="7" s="1"/>
  <c r="CL24" i="7"/>
  <c r="CM34" i="7" s="1"/>
  <c r="CM24" i="7"/>
  <c r="CN34" i="7" s="1"/>
  <c r="CN24" i="7"/>
  <c r="CO24" i="7"/>
  <c r="CP34" i="7" s="1"/>
  <c r="CP24" i="7"/>
  <c r="CK25" i="7"/>
  <c r="CL35" i="7" s="1"/>
  <c r="CL25" i="7"/>
  <c r="CM25" i="7"/>
  <c r="CN35" i="7" s="1"/>
  <c r="CN25" i="7"/>
  <c r="CO25" i="7"/>
  <c r="CP35" i="7" s="1"/>
  <c r="CP25" i="7"/>
  <c r="CL27" i="7"/>
  <c r="CL49" i="7" s="1"/>
  <c r="CL42" i="30" s="1"/>
  <c r="CM27" i="7"/>
  <c r="CM49" i="7" s="1"/>
  <c r="CM42" i="30" s="1"/>
  <c r="CK4" i="7"/>
  <c r="CL4" i="7"/>
  <c r="CM4" i="7"/>
  <c r="CN4" i="7"/>
  <c r="CO4" i="7"/>
  <c r="CP4" i="7"/>
  <c r="CO27" i="7" l="1"/>
  <c r="CO49" i="7" s="1"/>
  <c r="CO42" i="30" s="1"/>
  <c r="CP44" i="7"/>
  <c r="CL44" i="7"/>
  <c r="CN43" i="7"/>
  <c r="CP42" i="7"/>
  <c r="CL42" i="7"/>
  <c r="CN41" i="7"/>
  <c r="CP40" i="7"/>
  <c r="CL40" i="7"/>
  <c r="CL16" i="30"/>
  <c r="CL35" i="30"/>
  <c r="CP16" i="30"/>
  <c r="CP35" i="30"/>
  <c r="CM16" i="30"/>
  <c r="CM35" i="30"/>
  <c r="CO44" i="7"/>
  <c r="CP43" i="7"/>
  <c r="CM35" i="7"/>
  <c r="CM38" i="27"/>
  <c r="CN16" i="30"/>
  <c r="CN35" i="30"/>
  <c r="CK27" i="7"/>
  <c r="CK49" i="7" s="1"/>
  <c r="CK42" i="30" s="1"/>
  <c r="CM31" i="7"/>
  <c r="CL38" i="27"/>
  <c r="CK16" i="30"/>
  <c r="CK35" i="30"/>
  <c r="CO16" i="30"/>
  <c r="CO35" i="30"/>
  <c r="CK11" i="24"/>
  <c r="CK12" i="24"/>
  <c r="CK10" i="24"/>
  <c r="CK14" i="24"/>
  <c r="CK13" i="24"/>
  <c r="CN10" i="24"/>
  <c r="CN14" i="24"/>
  <c r="CN13" i="24"/>
  <c r="CN11" i="24"/>
  <c r="CN12" i="24"/>
  <c r="CM13" i="24"/>
  <c r="CM12" i="24"/>
  <c r="CM11" i="24"/>
  <c r="CM10" i="24"/>
  <c r="CM14" i="24"/>
  <c r="CO11" i="24"/>
  <c r="CO10" i="24"/>
  <c r="CO14" i="24"/>
  <c r="CO13" i="24"/>
  <c r="CO12" i="24"/>
  <c r="CP12" i="24"/>
  <c r="CP13" i="24"/>
  <c r="CP11" i="24"/>
  <c r="CP10" i="24"/>
  <c r="CP14" i="24"/>
  <c r="CL12" i="24"/>
  <c r="CL11" i="24"/>
  <c r="CL13" i="24"/>
  <c r="CL10" i="24"/>
  <c r="CL14" i="24"/>
  <c r="L29" i="28"/>
  <c r="CP2" i="30"/>
  <c r="CP2" i="28"/>
  <c r="CP17" i="28" s="1"/>
  <c r="CO34" i="7"/>
  <c r="CM33" i="7"/>
  <c r="CO32" i="7"/>
  <c r="CL2" i="28"/>
  <c r="CL17" i="28" s="1"/>
  <c r="CL2" i="30"/>
  <c r="CO2" i="28"/>
  <c r="CO17" i="28" s="1"/>
  <c r="CK2" i="28"/>
  <c r="CK17" i="28" s="1"/>
  <c r="CO2" i="30"/>
  <c r="CK2" i="30"/>
  <c r="CN2" i="28"/>
  <c r="CN17" i="28" s="1"/>
  <c r="CN2" i="30"/>
  <c r="CM2" i="27"/>
  <c r="CM2" i="28"/>
  <c r="CM17" i="28" s="1"/>
  <c r="CP17" i="26"/>
  <c r="CP30" i="26" s="1"/>
  <c r="CP22" i="27" s="1"/>
  <c r="CP16" i="26"/>
  <c r="CL17" i="26"/>
  <c r="CL30" i="26" s="1"/>
  <c r="CL22" i="27" s="1"/>
  <c r="CL16" i="26"/>
  <c r="CM17" i="26"/>
  <c r="CM30" i="26" s="1"/>
  <c r="CM22" i="27" s="1"/>
  <c r="CM16" i="26"/>
  <c r="CO16" i="26"/>
  <c r="CO17" i="26"/>
  <c r="CO30" i="26" s="1"/>
  <c r="CO22" i="27" s="1"/>
  <c r="CK16" i="26"/>
  <c r="CK17" i="26"/>
  <c r="CK30" i="26" s="1"/>
  <c r="CK22" i="27" s="1"/>
  <c r="CN16" i="26"/>
  <c r="CN17" i="26"/>
  <c r="CN30" i="26" s="1"/>
  <c r="CN22" i="27" s="1"/>
  <c r="CN24" i="26"/>
  <c r="CN13" i="26"/>
  <c r="CN12" i="26"/>
  <c r="CN15" i="26"/>
  <c r="CN11" i="26"/>
  <c r="CN14" i="26"/>
  <c r="CO22" i="26"/>
  <c r="CO11" i="26"/>
  <c r="CO13" i="26"/>
  <c r="CO15" i="26"/>
  <c r="CO14" i="26"/>
  <c r="CO12" i="26"/>
  <c r="CM24" i="26"/>
  <c r="CM13" i="26"/>
  <c r="CM12" i="26"/>
  <c r="CM11" i="26"/>
  <c r="CM14" i="26"/>
  <c r="CM15" i="26"/>
  <c r="CO24" i="26"/>
  <c r="CK24" i="26"/>
  <c r="CK11" i="26"/>
  <c r="CK13" i="26"/>
  <c r="CK15" i="26"/>
  <c r="CK12" i="26"/>
  <c r="CK14" i="26"/>
  <c r="CP12" i="26"/>
  <c r="CP11" i="26"/>
  <c r="CP13" i="26"/>
  <c r="CP15" i="26"/>
  <c r="CP14" i="26"/>
  <c r="CL12" i="26"/>
  <c r="CL11" i="26"/>
  <c r="CL13" i="26"/>
  <c r="CL15" i="26"/>
  <c r="CL14" i="26"/>
  <c r="CO23" i="5"/>
  <c r="CO25" i="5"/>
  <c r="CO37" i="5" s="1"/>
  <c r="CO14" i="27" s="1"/>
  <c r="CN23" i="5"/>
  <c r="CN25" i="5"/>
  <c r="CN37" i="5" s="1"/>
  <c r="CN14" i="27" s="1"/>
  <c r="CK23" i="5"/>
  <c r="CK25" i="5"/>
  <c r="CP23" i="5"/>
  <c r="CP25" i="5"/>
  <c r="CP37" i="5" s="1"/>
  <c r="CP14" i="27" s="1"/>
  <c r="CL23" i="5"/>
  <c r="CL25" i="5"/>
  <c r="CO20" i="24"/>
  <c r="CO18" i="24"/>
  <c r="CM29" i="5"/>
  <c r="CM23" i="5"/>
  <c r="CK20" i="24"/>
  <c r="CK18" i="24"/>
  <c r="CP10" i="5"/>
  <c r="CP12" i="5"/>
  <c r="CP17" i="5"/>
  <c r="CP16" i="5"/>
  <c r="CP11" i="5"/>
  <c r="CP13" i="5"/>
  <c r="CP19" i="5"/>
  <c r="CP18" i="5"/>
  <c r="CP21" i="5"/>
  <c r="CP30" i="5"/>
  <c r="CP29" i="5"/>
  <c r="CP28" i="5"/>
  <c r="CP22" i="26"/>
  <c r="CP21" i="26"/>
  <c r="CP25" i="26"/>
  <c r="CO12" i="5"/>
  <c r="CO11" i="5"/>
  <c r="CO10" i="5"/>
  <c r="CO16" i="5"/>
  <c r="CO13" i="5"/>
  <c r="CO17" i="5"/>
  <c r="CO19" i="5"/>
  <c r="CO18" i="5"/>
  <c r="CO21" i="5"/>
  <c r="CO30" i="5"/>
  <c r="CO29" i="5"/>
  <c r="CO28" i="5"/>
  <c r="CK12" i="5"/>
  <c r="CK11" i="5"/>
  <c r="CK10" i="5"/>
  <c r="CK16" i="5"/>
  <c r="CK13" i="5"/>
  <c r="CK19" i="5"/>
  <c r="CK17" i="5"/>
  <c r="CK18" i="5"/>
  <c r="CK21" i="5"/>
  <c r="CK30" i="5"/>
  <c r="CK29" i="5"/>
  <c r="CK28" i="5"/>
  <c r="CO21" i="26"/>
  <c r="CO23" i="26"/>
  <c r="CK21" i="26"/>
  <c r="CK23" i="26"/>
  <c r="CO25" i="26"/>
  <c r="CK25" i="26"/>
  <c r="CK22" i="26"/>
  <c r="CL10" i="5"/>
  <c r="CL12" i="5"/>
  <c r="CL17" i="5"/>
  <c r="CL11" i="5"/>
  <c r="CL16" i="5"/>
  <c r="CL13" i="5"/>
  <c r="CL19" i="5"/>
  <c r="CL18" i="5"/>
  <c r="CL21" i="5"/>
  <c r="CL30" i="5"/>
  <c r="CL29" i="5"/>
  <c r="CL28" i="5"/>
  <c r="CN12" i="5"/>
  <c r="CN11" i="5"/>
  <c r="CN10" i="5"/>
  <c r="CN13" i="5"/>
  <c r="CN16" i="5"/>
  <c r="CN19" i="5"/>
  <c r="CN18" i="5"/>
  <c r="CN29" i="5"/>
  <c r="CN28" i="5"/>
  <c r="CN33" i="5" s="1"/>
  <c r="CN10" i="27" s="1"/>
  <c r="CN21" i="5"/>
  <c r="CN30" i="5"/>
  <c r="CN17" i="5"/>
  <c r="CN23" i="26"/>
  <c r="CN22" i="26"/>
  <c r="CN25" i="26"/>
  <c r="CP23" i="26"/>
  <c r="CN21" i="26"/>
  <c r="CL22" i="26"/>
  <c r="CL21" i="26"/>
  <c r="CL25" i="26"/>
  <c r="CM11" i="5"/>
  <c r="CM10" i="5"/>
  <c r="CM12" i="5"/>
  <c r="CM13" i="5"/>
  <c r="CM17" i="5"/>
  <c r="CM18" i="5"/>
  <c r="CM16" i="5"/>
  <c r="CM28" i="5"/>
  <c r="CM33" i="5" s="1"/>
  <c r="CM10" i="27" s="1"/>
  <c r="CM19" i="5"/>
  <c r="CM21" i="5"/>
  <c r="CM30" i="5"/>
  <c r="CM23" i="26"/>
  <c r="CM22" i="26"/>
  <c r="CM21" i="26"/>
  <c r="CM25" i="26"/>
  <c r="CP24" i="26"/>
  <c r="CL24" i="26"/>
  <c r="CL23" i="26"/>
  <c r="CP19" i="24"/>
  <c r="CP21" i="24"/>
  <c r="CP18" i="24"/>
  <c r="CP20" i="24"/>
  <c r="CP22" i="24"/>
  <c r="CL22" i="24"/>
  <c r="CL18" i="24"/>
  <c r="CL19" i="24"/>
  <c r="CL20" i="24"/>
  <c r="CL21" i="24"/>
  <c r="CN32" i="30"/>
  <c r="CP26" i="30"/>
  <c r="CL26" i="30"/>
  <c r="CM32" i="30"/>
  <c r="CO26" i="30"/>
  <c r="CK26" i="30"/>
  <c r="CN19" i="24"/>
  <c r="CN21" i="24"/>
  <c r="CN22" i="24"/>
  <c r="CN18" i="24"/>
  <c r="CN20" i="24"/>
  <c r="CO22" i="24"/>
  <c r="CK22" i="24"/>
  <c r="CO19" i="24"/>
  <c r="CO21" i="24"/>
  <c r="CK19" i="24"/>
  <c r="CK21" i="24"/>
  <c r="CP46" i="7"/>
  <c r="CP37" i="7"/>
  <c r="CL37" i="7"/>
  <c r="CN37" i="7"/>
  <c r="CM37" i="7"/>
  <c r="CO42" i="7"/>
  <c r="CM41" i="7"/>
  <c r="CP27" i="7"/>
  <c r="CP49" i="7" s="1"/>
  <c r="CP42" i="30" s="1"/>
  <c r="CN44" i="7"/>
  <c r="CL43" i="7"/>
  <c r="CN42" i="7"/>
  <c r="CL41" i="7"/>
  <c r="CN40" i="7"/>
  <c r="CN46" i="7" s="1"/>
  <c r="CM43" i="7"/>
  <c r="CO40" i="7"/>
  <c r="CO35" i="7"/>
  <c r="CO37" i="7" s="1"/>
  <c r="CM44" i="7"/>
  <c r="CO43" i="7"/>
  <c r="CM42" i="7"/>
  <c r="CO41" i="7"/>
  <c r="CM40" i="7"/>
  <c r="CN27" i="7"/>
  <c r="CN49" i="7" s="1"/>
  <c r="CN42" i="30" s="1"/>
  <c r="G23" i="28"/>
  <c r="H23" i="28" s="1"/>
  <c r="CO33" i="5" l="1"/>
  <c r="CO10" i="27" s="1"/>
  <c r="CM26" i="24"/>
  <c r="CN38" i="27"/>
  <c r="CL46" i="7"/>
  <c r="CP38" i="27"/>
  <c r="CK38" i="27"/>
  <c r="CO38" i="27"/>
  <c r="CP33" i="5"/>
  <c r="CP10" i="27" s="1"/>
  <c r="CK33" i="5"/>
  <c r="CK10" i="27" s="1"/>
  <c r="CL33" i="5"/>
  <c r="CL10" i="27" s="1"/>
  <c r="CK32" i="5"/>
  <c r="CK9" i="27" s="1"/>
  <c r="M29" i="28"/>
  <c r="CN41" i="5"/>
  <c r="CN32" i="5"/>
  <c r="CN9" i="27" s="1"/>
  <c r="CN12" i="27" s="1"/>
  <c r="CN16" i="27" s="1"/>
  <c r="CN26" i="28" s="1"/>
  <c r="CP41" i="5"/>
  <c r="CP32" i="5"/>
  <c r="CP9" i="27" s="1"/>
  <c r="CP12" i="27" s="1"/>
  <c r="CP16" i="27" s="1"/>
  <c r="CP26" i="28" s="1"/>
  <c r="CO32" i="5"/>
  <c r="CO9" i="27" s="1"/>
  <c r="CO12" i="27" s="1"/>
  <c r="CO16" i="27" s="1"/>
  <c r="CO26" i="28" s="1"/>
  <c r="CO41" i="5"/>
  <c r="CM32" i="5"/>
  <c r="CM9" i="27" s="1"/>
  <c r="CM12" i="27" s="1"/>
  <c r="CM16" i="27" s="1"/>
  <c r="CM26" i="28" s="1"/>
  <c r="CM41" i="5"/>
  <c r="CL32" i="5"/>
  <c r="CL9" i="27" s="1"/>
  <c r="CM18" i="27"/>
  <c r="CM41" i="30"/>
  <c r="CM43" i="30" s="1"/>
  <c r="CL41" i="5"/>
  <c r="CL37" i="5"/>
  <c r="CL14" i="27" s="1"/>
  <c r="CK37" i="5"/>
  <c r="CK14" i="27" s="1"/>
  <c r="CK41" i="5"/>
  <c r="CM35" i="26"/>
  <c r="CM31" i="26"/>
  <c r="CO35" i="26"/>
  <c r="CO31" i="26"/>
  <c r="CN35" i="26"/>
  <c r="CN31" i="26"/>
  <c r="CL35" i="26"/>
  <c r="CL31" i="26"/>
  <c r="CK35" i="26"/>
  <c r="CK31" i="26"/>
  <c r="CP35" i="26"/>
  <c r="CP31" i="26"/>
  <c r="CL26" i="24"/>
  <c r="CP26" i="24"/>
  <c r="CN35" i="5"/>
  <c r="CN39" i="5" s="1"/>
  <c r="I23" i="28"/>
  <c r="J23" i="28" s="1"/>
  <c r="CO26" i="24"/>
  <c r="CK26" i="24"/>
  <c r="CN26" i="24"/>
  <c r="CM46" i="7"/>
  <c r="CO46" i="7"/>
  <c r="H10" i="30"/>
  <c r="I10" i="30"/>
  <c r="J10" i="30"/>
  <c r="K10" i="30"/>
  <c r="L10" i="30"/>
  <c r="M10" i="30"/>
  <c r="N10" i="30"/>
  <c r="O10" i="30"/>
  <c r="P10" i="30"/>
  <c r="Q10" i="30"/>
  <c r="R10" i="30"/>
  <c r="S10" i="30"/>
  <c r="T10" i="30"/>
  <c r="U10" i="30"/>
  <c r="V10" i="30"/>
  <c r="W10" i="30"/>
  <c r="X10" i="30"/>
  <c r="Y10" i="30"/>
  <c r="Z10" i="30"/>
  <c r="AA10" i="30"/>
  <c r="AB10" i="30"/>
  <c r="AC10" i="30"/>
  <c r="AD10" i="30"/>
  <c r="AE10" i="30"/>
  <c r="AF10" i="30"/>
  <c r="AG10" i="30"/>
  <c r="AH10" i="30"/>
  <c r="AI10" i="30"/>
  <c r="AJ10" i="30"/>
  <c r="AK10" i="30"/>
  <c r="AL10" i="30"/>
  <c r="AM10" i="30"/>
  <c r="AN10" i="30"/>
  <c r="AO10" i="30"/>
  <c r="AP10" i="30"/>
  <c r="AQ10" i="30"/>
  <c r="AR10" i="30"/>
  <c r="AS10" i="30"/>
  <c r="AT10" i="30"/>
  <c r="AU10" i="30"/>
  <c r="AV10" i="30"/>
  <c r="AW10" i="30"/>
  <c r="AX10" i="30"/>
  <c r="AY10" i="30"/>
  <c r="AZ10" i="30"/>
  <c r="BA10" i="30"/>
  <c r="BB10" i="30"/>
  <c r="BC10" i="30"/>
  <c r="BD10" i="30"/>
  <c r="BE10" i="30"/>
  <c r="BF10" i="30"/>
  <c r="BG10" i="30"/>
  <c r="BH10" i="30"/>
  <c r="BI10" i="30"/>
  <c r="BJ10" i="30"/>
  <c r="BK10" i="30"/>
  <c r="BL10" i="30"/>
  <c r="BM10" i="30"/>
  <c r="BN10" i="30"/>
  <c r="BO10" i="30"/>
  <c r="BP10" i="30"/>
  <c r="BQ10" i="30"/>
  <c r="BR10" i="30"/>
  <c r="BS10" i="30"/>
  <c r="BT10" i="30"/>
  <c r="BU10" i="30"/>
  <c r="BV10" i="30"/>
  <c r="BW10" i="30"/>
  <c r="BX10" i="30"/>
  <c r="BY10" i="30"/>
  <c r="BZ10" i="30"/>
  <c r="CA10" i="30"/>
  <c r="CB10" i="30"/>
  <c r="CC10" i="30"/>
  <c r="CD10" i="30"/>
  <c r="CE10" i="30"/>
  <c r="CF10" i="30"/>
  <c r="CG10" i="30"/>
  <c r="CH10" i="30"/>
  <c r="CI10" i="30"/>
  <c r="CJ10" i="30"/>
  <c r="G10" i="30"/>
  <c r="CJ6" i="30"/>
  <c r="CJ35" i="30" s="1"/>
  <c r="CI6" i="30"/>
  <c r="CI35" i="30" s="1"/>
  <c r="CH6" i="30"/>
  <c r="CH35" i="30" s="1"/>
  <c r="CG6" i="30"/>
  <c r="CG35" i="30" s="1"/>
  <c r="CF6" i="30"/>
  <c r="CF35" i="30" s="1"/>
  <c r="CE6" i="30"/>
  <c r="CE35" i="30" s="1"/>
  <c r="CD6" i="30"/>
  <c r="CD35" i="30" s="1"/>
  <c r="CC6" i="30"/>
  <c r="CC35" i="30" s="1"/>
  <c r="CB6" i="30"/>
  <c r="CB35" i="30" s="1"/>
  <c r="CA6" i="30"/>
  <c r="CA35" i="30" s="1"/>
  <c r="BZ6" i="30"/>
  <c r="BZ35" i="30" s="1"/>
  <c r="BY6" i="30"/>
  <c r="BY35" i="30" s="1"/>
  <c r="BX6" i="30"/>
  <c r="BX35" i="30" s="1"/>
  <c r="BW6" i="30"/>
  <c r="BW35" i="30" s="1"/>
  <c r="BV6" i="30"/>
  <c r="BV35" i="30" s="1"/>
  <c r="BU6" i="30"/>
  <c r="BU35" i="30" s="1"/>
  <c r="BT6" i="30"/>
  <c r="BT35" i="30" s="1"/>
  <c r="BS6" i="30"/>
  <c r="BS35" i="30" s="1"/>
  <c r="BR6" i="30"/>
  <c r="BR35" i="30" s="1"/>
  <c r="BQ6" i="30"/>
  <c r="BQ35" i="30" s="1"/>
  <c r="BP6" i="30"/>
  <c r="BP35" i="30" s="1"/>
  <c r="BO6" i="30"/>
  <c r="BO35" i="30" s="1"/>
  <c r="BN6" i="30"/>
  <c r="BN35" i="30" s="1"/>
  <c r="BM6" i="30"/>
  <c r="BM35" i="30" s="1"/>
  <c r="BL6" i="30"/>
  <c r="BL35" i="30" s="1"/>
  <c r="BK6" i="30"/>
  <c r="BK35" i="30" s="1"/>
  <c r="BJ6" i="30"/>
  <c r="BJ35" i="30" s="1"/>
  <c r="BI6" i="30"/>
  <c r="BI35" i="30" s="1"/>
  <c r="BH6" i="30"/>
  <c r="BH35" i="30" s="1"/>
  <c r="BG6" i="30"/>
  <c r="BG35" i="30" s="1"/>
  <c r="BF6" i="30"/>
  <c r="BF35" i="30" s="1"/>
  <c r="BE6" i="30"/>
  <c r="BE35" i="30" s="1"/>
  <c r="BD6" i="30"/>
  <c r="BD35" i="30" s="1"/>
  <c r="BC6" i="30"/>
  <c r="BC35" i="30" s="1"/>
  <c r="BB6" i="30"/>
  <c r="BB35" i="30" s="1"/>
  <c r="BA6" i="30"/>
  <c r="BA35" i="30" s="1"/>
  <c r="AZ6" i="30"/>
  <c r="AZ35" i="30" s="1"/>
  <c r="AY6" i="30"/>
  <c r="AY35" i="30" s="1"/>
  <c r="AX6" i="30"/>
  <c r="AX35" i="30" s="1"/>
  <c r="AW6" i="30"/>
  <c r="AW35" i="30" s="1"/>
  <c r="AV6" i="30"/>
  <c r="AV35" i="30" s="1"/>
  <c r="AU6" i="30"/>
  <c r="AU35" i="30" s="1"/>
  <c r="AT6" i="30"/>
  <c r="AT35" i="30" s="1"/>
  <c r="AS6" i="30"/>
  <c r="AS35" i="30" s="1"/>
  <c r="AR6" i="30"/>
  <c r="AR35" i="30" s="1"/>
  <c r="AQ6" i="30"/>
  <c r="AQ35" i="30" s="1"/>
  <c r="AP6" i="30"/>
  <c r="AP35" i="30" s="1"/>
  <c r="AO6" i="30"/>
  <c r="AO35" i="30" s="1"/>
  <c r="AN6" i="30"/>
  <c r="AN35" i="30" s="1"/>
  <c r="AM6" i="30"/>
  <c r="AM35" i="30" s="1"/>
  <c r="AL6" i="30"/>
  <c r="AL35" i="30" s="1"/>
  <c r="AK6" i="30"/>
  <c r="AK35" i="30" s="1"/>
  <c r="AJ6" i="30"/>
  <c r="AJ35" i="30" s="1"/>
  <c r="AI6" i="30"/>
  <c r="AI35" i="30" s="1"/>
  <c r="AH6" i="30"/>
  <c r="AH35" i="30" s="1"/>
  <c r="AG6" i="30"/>
  <c r="AG35" i="30" s="1"/>
  <c r="AF6" i="30"/>
  <c r="AF35" i="30" s="1"/>
  <c r="AE6" i="30"/>
  <c r="AE35" i="30" s="1"/>
  <c r="AD6" i="30"/>
  <c r="AD35" i="30" s="1"/>
  <c r="AC6" i="30"/>
  <c r="AC35" i="30" s="1"/>
  <c r="AB6" i="30"/>
  <c r="AB35" i="30" s="1"/>
  <c r="AA6" i="30"/>
  <c r="AA35" i="30" s="1"/>
  <c r="Z6" i="30"/>
  <c r="Z35" i="30" s="1"/>
  <c r="Y6" i="30"/>
  <c r="Y35" i="30" s="1"/>
  <c r="X6" i="30"/>
  <c r="X35" i="30" s="1"/>
  <c r="W6" i="30"/>
  <c r="W35" i="30" s="1"/>
  <c r="V6" i="30"/>
  <c r="V35" i="30" s="1"/>
  <c r="U6" i="30"/>
  <c r="U35" i="30" s="1"/>
  <c r="T6" i="30"/>
  <c r="T35" i="30" s="1"/>
  <c r="S6" i="30"/>
  <c r="S35" i="30" s="1"/>
  <c r="R6" i="30"/>
  <c r="R35" i="30" s="1"/>
  <c r="Q6" i="30"/>
  <c r="Q35" i="30" s="1"/>
  <c r="P6" i="30"/>
  <c r="P35" i="30" s="1"/>
  <c r="O6" i="30"/>
  <c r="O35" i="30" s="1"/>
  <c r="N6" i="30"/>
  <c r="M6" i="30"/>
  <c r="L6" i="30"/>
  <c r="K6" i="30"/>
  <c r="J6" i="30"/>
  <c r="I6" i="30"/>
  <c r="H6" i="30"/>
  <c r="G6" i="30"/>
  <c r="I4" i="30"/>
  <c r="I32" i="30" s="1"/>
  <c r="H4" i="30"/>
  <c r="H32" i="30" s="1"/>
  <c r="G4" i="30"/>
  <c r="G26" i="30" s="1"/>
  <c r="J16" i="30" l="1"/>
  <c r="J35" i="30"/>
  <c r="G16" i="30"/>
  <c r="G35" i="30"/>
  <c r="K16" i="30"/>
  <c r="K35" i="30"/>
  <c r="L16" i="30"/>
  <c r="L35" i="30"/>
  <c r="CK12" i="27"/>
  <c r="H16" i="30"/>
  <c r="H35" i="30"/>
  <c r="I16" i="30"/>
  <c r="I35" i="30"/>
  <c r="M16" i="30"/>
  <c r="M35" i="30"/>
  <c r="N16" i="30"/>
  <c r="N35" i="30"/>
  <c r="AA16" i="30"/>
  <c r="AM16" i="30"/>
  <c r="P16" i="30"/>
  <c r="T16" i="30"/>
  <c r="X16" i="30"/>
  <c r="AB16" i="30"/>
  <c r="AF16" i="30"/>
  <c r="AJ16" i="30"/>
  <c r="AN16" i="30"/>
  <c r="S16" i="30"/>
  <c r="AE16" i="30"/>
  <c r="Q16" i="30"/>
  <c r="U16" i="30"/>
  <c r="Y16" i="30"/>
  <c r="AC16" i="30"/>
  <c r="AG16" i="30"/>
  <c r="AK16" i="30"/>
  <c r="AO16" i="30"/>
  <c r="W16" i="30"/>
  <c r="AI16" i="30"/>
  <c r="R16" i="30"/>
  <c r="V16" i="30"/>
  <c r="Z16" i="30"/>
  <c r="CZ16" i="30" s="1"/>
  <c r="AD16" i="30"/>
  <c r="DA16" i="30" s="1"/>
  <c r="AH16" i="30"/>
  <c r="AL16" i="30"/>
  <c r="AP16" i="30"/>
  <c r="O16" i="30"/>
  <c r="CW16" i="30" s="1"/>
  <c r="CK35" i="5"/>
  <c r="CL12" i="27"/>
  <c r="CL16" i="27" s="1"/>
  <c r="CL26" i="28" s="1"/>
  <c r="CK16" i="27"/>
  <c r="CK26" i="28" s="1"/>
  <c r="N29" i="28"/>
  <c r="CP19" i="27"/>
  <c r="CP45" i="30"/>
  <c r="CP46" i="30" s="1"/>
  <c r="CL19" i="27"/>
  <c r="CL45" i="30"/>
  <c r="CL46" i="30" s="1"/>
  <c r="CO19" i="27"/>
  <c r="CO45" i="30"/>
  <c r="CO46" i="30" s="1"/>
  <c r="CK19" i="27"/>
  <c r="CK45" i="30"/>
  <c r="CK46" i="30" s="1"/>
  <c r="CN19" i="27"/>
  <c r="CN45" i="30"/>
  <c r="CN46" i="30" s="1"/>
  <c r="CM19" i="27"/>
  <c r="CM20" i="27" s="1"/>
  <c r="CM45" i="30"/>
  <c r="CM46" i="30" s="1"/>
  <c r="CP44" i="5"/>
  <c r="CO44" i="5"/>
  <c r="CP35" i="5"/>
  <c r="CP39" i="5" s="1"/>
  <c r="CP42" i="5" s="1"/>
  <c r="CM44" i="5"/>
  <c r="CN44" i="5"/>
  <c r="CN42" i="5"/>
  <c r="CM24" i="27"/>
  <c r="CM34" i="30"/>
  <c r="CO18" i="27"/>
  <c r="CO41" i="30"/>
  <c r="CO43" i="30" s="1"/>
  <c r="CK18" i="27"/>
  <c r="CK20" i="27" s="1"/>
  <c r="CK24" i="27" s="1"/>
  <c r="CK41" i="30"/>
  <c r="CK43" i="30" s="1"/>
  <c r="CN33" i="26"/>
  <c r="CP18" i="27"/>
  <c r="CP20" i="27" s="1"/>
  <c r="CP41" i="30"/>
  <c r="CP43" i="30" s="1"/>
  <c r="CN18" i="27"/>
  <c r="CN20" i="27" s="1"/>
  <c r="CN41" i="30"/>
  <c r="CN43" i="30" s="1"/>
  <c r="CL18" i="27"/>
  <c r="CL41" i="30"/>
  <c r="CL43" i="30" s="1"/>
  <c r="CK39" i="5"/>
  <c r="CK42" i="5" s="1"/>
  <c r="CL44" i="5"/>
  <c r="CK44" i="5"/>
  <c r="CO20" i="27"/>
  <c r="CN36" i="26"/>
  <c r="CO33" i="26"/>
  <c r="CO36" i="26" s="1"/>
  <c r="CP33" i="26"/>
  <c r="CP36" i="26" s="1"/>
  <c r="CL35" i="5"/>
  <c r="CL39" i="5" s="1"/>
  <c r="CL42" i="5" s="1"/>
  <c r="CO35" i="5"/>
  <c r="CO39" i="5" s="1"/>
  <c r="CO42" i="5" s="1"/>
  <c r="CM35" i="5"/>
  <c r="CM39" i="5" s="1"/>
  <c r="CM42" i="5" s="1"/>
  <c r="CP8" i="28"/>
  <c r="CN8" i="28"/>
  <c r="CK8" i="28"/>
  <c r="K23" i="28"/>
  <c r="H26" i="30"/>
  <c r="I26" i="30"/>
  <c r="G32" i="30"/>
  <c r="CU16" i="30"/>
  <c r="DP10" i="30"/>
  <c r="CU10" i="30"/>
  <c r="DO10" i="30"/>
  <c r="DN10" i="30"/>
  <c r="DM10" i="30"/>
  <c r="DK10" i="30"/>
  <c r="DJ10" i="30"/>
  <c r="DI10" i="30"/>
  <c r="DG10" i="30"/>
  <c r="DF10" i="30"/>
  <c r="DE10" i="30"/>
  <c r="DC10" i="30"/>
  <c r="DB10" i="30"/>
  <c r="DA10" i="30"/>
  <c r="CY10" i="30"/>
  <c r="CX10" i="30"/>
  <c r="CW10" i="30"/>
  <c r="DL10" i="30"/>
  <c r="DH10" i="30"/>
  <c r="DD10" i="30"/>
  <c r="CZ10" i="30"/>
  <c r="CV10" i="30"/>
  <c r="CV16" i="30"/>
  <c r="DC16" i="30"/>
  <c r="DP16" i="30"/>
  <c r="CR10" i="30"/>
  <c r="CI28" i="18"/>
  <c r="CJ28" i="18"/>
  <c r="CI29" i="18"/>
  <c r="CJ29" i="18"/>
  <c r="CI30" i="18"/>
  <c r="CJ30" i="18"/>
  <c r="CI31" i="18"/>
  <c r="CJ31" i="18"/>
  <c r="CI32" i="18"/>
  <c r="CJ32" i="18"/>
  <c r="CI34" i="18"/>
  <c r="CJ34" i="18"/>
  <c r="CI35" i="18"/>
  <c r="CJ35" i="18"/>
  <c r="CI36" i="18"/>
  <c r="CJ36" i="18"/>
  <c r="CI37" i="18"/>
  <c r="CJ37" i="18"/>
  <c r="CI38" i="18"/>
  <c r="CJ38" i="18"/>
  <c r="CI40" i="18"/>
  <c r="CJ40" i="18"/>
  <c r="CI42" i="18"/>
  <c r="CJ42" i="18"/>
  <c r="CX16" i="30" l="1"/>
  <c r="CY16" i="30"/>
  <c r="DB16" i="30"/>
  <c r="CL20" i="27"/>
  <c r="CL24" i="27" s="1"/>
  <c r="CK26" i="27"/>
  <c r="CK41" i="27"/>
  <c r="CK43" i="27" s="1"/>
  <c r="CK47" i="27" s="1"/>
  <c r="CM26" i="27"/>
  <c r="CM41" i="27"/>
  <c r="CM43" i="27" s="1"/>
  <c r="CM47" i="27" s="1"/>
  <c r="O29" i="28"/>
  <c r="CK34" i="30"/>
  <c r="CK39" i="30" s="1"/>
  <c r="CO8" i="28"/>
  <c r="CM8" i="28"/>
  <c r="CL8" i="28"/>
  <c r="CP24" i="27"/>
  <c r="CP41" i="27" s="1"/>
  <c r="CP43" i="27" s="1"/>
  <c r="CP47" i="27" s="1"/>
  <c r="CP34" i="30"/>
  <c r="CO24" i="27"/>
  <c r="CO34" i="30"/>
  <c r="CN24" i="27"/>
  <c r="CN34" i="30"/>
  <c r="CM39" i="30"/>
  <c r="CL34" i="30"/>
  <c r="L23" i="28"/>
  <c r="CL26" i="27" l="1"/>
  <c r="CL41" i="27"/>
  <c r="CL43" i="27" s="1"/>
  <c r="CL47" i="27" s="1"/>
  <c r="CN26" i="27"/>
  <c r="CN41" i="27"/>
  <c r="CN43" i="27" s="1"/>
  <c r="CN47" i="27" s="1"/>
  <c r="CO26" i="27"/>
  <c r="CO41" i="27"/>
  <c r="CO43" i="27" s="1"/>
  <c r="CO47" i="27" s="1"/>
  <c r="P29" i="28"/>
  <c r="CN39" i="30"/>
  <c r="CP26" i="27"/>
  <c r="CP8" i="30"/>
  <c r="CP12" i="30" s="1"/>
  <c r="CP36" i="30"/>
  <c r="CP39" i="30"/>
  <c r="CO39" i="30"/>
  <c r="CL39" i="30"/>
  <c r="CO8" i="30"/>
  <c r="CN8" i="30"/>
  <c r="CN12" i="30" s="1"/>
  <c r="M23" i="28"/>
  <c r="CJ6" i="28"/>
  <c r="CI6" i="28"/>
  <c r="CH6" i="28"/>
  <c r="CG6" i="28"/>
  <c r="CF6" i="28"/>
  <c r="CE6" i="28"/>
  <c r="CD6" i="28"/>
  <c r="CC6" i="28"/>
  <c r="CB6" i="28"/>
  <c r="CA6" i="28"/>
  <c r="BZ6" i="28"/>
  <c r="BY6" i="28"/>
  <c r="BX6" i="28"/>
  <c r="BW6" i="28"/>
  <c r="BV6" i="28"/>
  <c r="BU6" i="28"/>
  <c r="BT6" i="28"/>
  <c r="BS6" i="28"/>
  <c r="BR6" i="28"/>
  <c r="BQ6" i="28"/>
  <c r="BP6" i="28"/>
  <c r="BO6" i="28"/>
  <c r="BN6" i="28"/>
  <c r="BM6" i="28"/>
  <c r="BL6" i="28"/>
  <c r="BK6" i="28"/>
  <c r="BJ6" i="28"/>
  <c r="BI6" i="28"/>
  <c r="BH6" i="28"/>
  <c r="BG6"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Z6" i="28"/>
  <c r="Y6" i="28"/>
  <c r="X6" i="28"/>
  <c r="W6" i="28"/>
  <c r="V6" i="28"/>
  <c r="U6" i="28"/>
  <c r="T6" i="28"/>
  <c r="S6" i="28"/>
  <c r="R6" i="28"/>
  <c r="Q6" i="28"/>
  <c r="P6" i="28"/>
  <c r="O6" i="28"/>
  <c r="N6" i="28"/>
  <c r="M6" i="28"/>
  <c r="L6" i="28"/>
  <c r="K6" i="28"/>
  <c r="J6" i="28"/>
  <c r="I6" i="28"/>
  <c r="H6" i="28"/>
  <c r="G6" i="28"/>
  <c r="I4" i="28"/>
  <c r="H4" i="28"/>
  <c r="G4" i="28"/>
  <c r="G15" i="33" l="1"/>
  <c r="D15" i="33"/>
  <c r="D23" i="33" s="1"/>
  <c r="C15" i="33"/>
  <c r="Q29" i="28"/>
  <c r="CP22" i="30"/>
  <c r="CP14" i="30"/>
  <c r="CP28" i="30" s="1"/>
  <c r="CO36" i="30"/>
  <c r="CN36" i="30" s="1"/>
  <c r="CM36" i="30" s="1"/>
  <c r="CL36" i="30" s="1"/>
  <c r="CK36" i="30" s="1"/>
  <c r="CO12" i="30"/>
  <c r="DP8" i="30"/>
  <c r="CN14" i="30"/>
  <c r="CN28" i="30" s="1"/>
  <c r="CN22" i="30"/>
  <c r="N23" i="28"/>
  <c r="I4" i="27"/>
  <c r="I2" i="27" s="1"/>
  <c r="H4" i="27"/>
  <c r="G4" i="27"/>
  <c r="I4" i="24"/>
  <c r="H4" i="24"/>
  <c r="G4" i="24"/>
  <c r="I4" i="26"/>
  <c r="H4" i="26"/>
  <c r="G4" i="26"/>
  <c r="J4" i="5"/>
  <c r="I4" i="5"/>
  <c r="H4" i="5"/>
  <c r="G4" i="5"/>
  <c r="I4" i="20"/>
  <c r="H4" i="20"/>
  <c r="G4" i="20"/>
  <c r="I4" i="18"/>
  <c r="H4" i="18"/>
  <c r="G4" i="18"/>
  <c r="H4" i="7"/>
  <c r="I4" i="7"/>
  <c r="G4" i="7"/>
  <c r="G6" i="7"/>
  <c r="J4" i="1"/>
  <c r="J4" i="7" s="1"/>
  <c r="CJ6" i="27"/>
  <c r="CJ36" i="27" s="1"/>
  <c r="CI6" i="27"/>
  <c r="CI36" i="27" s="1"/>
  <c r="CH6" i="27"/>
  <c r="CH36" i="27" s="1"/>
  <c r="CG6" i="27"/>
  <c r="CG36" i="27" s="1"/>
  <c r="CF6" i="27"/>
  <c r="CF36" i="27" s="1"/>
  <c r="CE6" i="27"/>
  <c r="CE36" i="27" s="1"/>
  <c r="CD6" i="27"/>
  <c r="CD36" i="27" s="1"/>
  <c r="CC6" i="27"/>
  <c r="CC36" i="27" s="1"/>
  <c r="CB6" i="27"/>
  <c r="CB36" i="27" s="1"/>
  <c r="CA6" i="27"/>
  <c r="CA36" i="27" s="1"/>
  <c r="BZ6" i="27"/>
  <c r="BZ36" i="27" s="1"/>
  <c r="BY6" i="27"/>
  <c r="BY36" i="27" s="1"/>
  <c r="BX6" i="27"/>
  <c r="BX36" i="27" s="1"/>
  <c r="BW6" i="27"/>
  <c r="BW36" i="27" s="1"/>
  <c r="BV6" i="27"/>
  <c r="BV36" i="27" s="1"/>
  <c r="BU6" i="27"/>
  <c r="BU36" i="27" s="1"/>
  <c r="BT6" i="27"/>
  <c r="BT36" i="27" s="1"/>
  <c r="BS6" i="27"/>
  <c r="BS36" i="27" s="1"/>
  <c r="BR6" i="27"/>
  <c r="BR36" i="27" s="1"/>
  <c r="BQ6" i="27"/>
  <c r="BQ36" i="27" s="1"/>
  <c r="BP6" i="27"/>
  <c r="BP36" i="27" s="1"/>
  <c r="BO6" i="27"/>
  <c r="BO36" i="27" s="1"/>
  <c r="BN6" i="27"/>
  <c r="BN36" i="27" s="1"/>
  <c r="BM6" i="27"/>
  <c r="BM36" i="27" s="1"/>
  <c r="BL6" i="27"/>
  <c r="BL36" i="27" s="1"/>
  <c r="BK6" i="27"/>
  <c r="BK36" i="27" s="1"/>
  <c r="BJ6" i="27"/>
  <c r="BJ36" i="27" s="1"/>
  <c r="BI6" i="27"/>
  <c r="BI36" i="27" s="1"/>
  <c r="BH6" i="27"/>
  <c r="BH36" i="27" s="1"/>
  <c r="BG6" i="27"/>
  <c r="BG36" i="27" s="1"/>
  <c r="BF6" i="27"/>
  <c r="BF36" i="27" s="1"/>
  <c r="BE6" i="27"/>
  <c r="BE36" i="27" s="1"/>
  <c r="BD6" i="27"/>
  <c r="BD36" i="27" s="1"/>
  <c r="BC6" i="27"/>
  <c r="BC36" i="27" s="1"/>
  <c r="BB6" i="27"/>
  <c r="BB36" i="27" s="1"/>
  <c r="BA6" i="27"/>
  <c r="BA36" i="27" s="1"/>
  <c r="AZ6" i="27"/>
  <c r="AZ36" i="27" s="1"/>
  <c r="AY6" i="27"/>
  <c r="AY36" i="27" s="1"/>
  <c r="AX6" i="27"/>
  <c r="AX36" i="27" s="1"/>
  <c r="AW6" i="27"/>
  <c r="AW36" i="27" s="1"/>
  <c r="AV6" i="27"/>
  <c r="AV36" i="27" s="1"/>
  <c r="AU6" i="27"/>
  <c r="AU36" i="27" s="1"/>
  <c r="AT6" i="27"/>
  <c r="AT36" i="27" s="1"/>
  <c r="AS6" i="27"/>
  <c r="AS36" i="27" s="1"/>
  <c r="AR6" i="27"/>
  <c r="AR36" i="27" s="1"/>
  <c r="AQ6" i="27"/>
  <c r="AQ36" i="27" s="1"/>
  <c r="AP6" i="27"/>
  <c r="AO6" i="27"/>
  <c r="AN6" i="27"/>
  <c r="AM6" i="27"/>
  <c r="AL6" i="27"/>
  <c r="AK6" i="27"/>
  <c r="AJ6" i="27"/>
  <c r="AI6" i="27"/>
  <c r="AH6" i="27"/>
  <c r="AG6" i="27"/>
  <c r="AF6" i="27"/>
  <c r="AE6" i="27"/>
  <c r="AD6" i="27"/>
  <c r="AC6" i="27"/>
  <c r="AB6" i="27"/>
  <c r="AA6" i="27"/>
  <c r="Z6" i="27"/>
  <c r="Y6" i="27"/>
  <c r="X6" i="27"/>
  <c r="W6" i="27"/>
  <c r="V6" i="27"/>
  <c r="U6" i="27"/>
  <c r="T6" i="27"/>
  <c r="S6" i="27"/>
  <c r="R6" i="27"/>
  <c r="Q6" i="27"/>
  <c r="P6" i="27"/>
  <c r="O6" i="27"/>
  <c r="N6" i="27"/>
  <c r="N36" i="27" s="1"/>
  <c r="M6" i="27"/>
  <c r="M36" i="27" s="1"/>
  <c r="L6" i="27"/>
  <c r="L36" i="27" s="1"/>
  <c r="K6" i="27"/>
  <c r="K36" i="27" s="1"/>
  <c r="J6" i="27"/>
  <c r="J36" i="27" s="1"/>
  <c r="I6" i="27"/>
  <c r="I36" i="27" s="1"/>
  <c r="H6" i="27"/>
  <c r="H36" i="27" s="1"/>
  <c r="G6" i="27"/>
  <c r="G36" i="27" s="1"/>
  <c r="CJ6" i="26"/>
  <c r="CI6" i="26"/>
  <c r="CH6" i="26"/>
  <c r="CG6" i="26"/>
  <c r="CF6" i="26"/>
  <c r="CE6" i="26"/>
  <c r="CD6" i="26"/>
  <c r="CC6" i="26"/>
  <c r="CB6" i="26"/>
  <c r="CA6" i="26"/>
  <c r="BZ6" i="26"/>
  <c r="BY6" i="26"/>
  <c r="BX6" i="26"/>
  <c r="BW6" i="26"/>
  <c r="BV6" i="26"/>
  <c r="BU6" i="26"/>
  <c r="BT6" i="26"/>
  <c r="BS6" i="26"/>
  <c r="BR6" i="26"/>
  <c r="BQ6" i="26"/>
  <c r="BP6" i="26"/>
  <c r="BO6" i="26"/>
  <c r="BN6" i="26"/>
  <c r="BM6" i="26"/>
  <c r="BL6" i="26"/>
  <c r="BK6" i="26"/>
  <c r="BJ6" i="26"/>
  <c r="BI6" i="26"/>
  <c r="BH6" i="26"/>
  <c r="BG6" i="26"/>
  <c r="BF6" i="26"/>
  <c r="BE6" i="26"/>
  <c r="BD6" i="26"/>
  <c r="BC6" i="26"/>
  <c r="BB6"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R6" i="26"/>
  <c r="Q6" i="26"/>
  <c r="P6" i="26"/>
  <c r="O6" i="26"/>
  <c r="N6" i="26"/>
  <c r="M6" i="26"/>
  <c r="L6" i="26"/>
  <c r="K6" i="26"/>
  <c r="J6" i="26"/>
  <c r="I6" i="26"/>
  <c r="H6" i="26"/>
  <c r="G6" i="26"/>
  <c r="CJ6" i="24"/>
  <c r="CI6" i="24"/>
  <c r="CH6" i="24"/>
  <c r="CG6" i="24"/>
  <c r="CF6" i="24"/>
  <c r="CE6" i="24"/>
  <c r="CD6" i="24"/>
  <c r="CC6" i="24"/>
  <c r="CB6" i="24"/>
  <c r="CA6" i="24"/>
  <c r="BZ6" i="24"/>
  <c r="BY6" i="24"/>
  <c r="BX6" i="24"/>
  <c r="BW6" i="24"/>
  <c r="BV6" i="24"/>
  <c r="BU6" i="24"/>
  <c r="BT6" i="24"/>
  <c r="BS6" i="24"/>
  <c r="BR6" i="24"/>
  <c r="BQ6" i="24"/>
  <c r="BP6" i="24"/>
  <c r="BO6" i="24"/>
  <c r="BN6" i="24"/>
  <c r="BM6" i="24"/>
  <c r="BL6" i="24"/>
  <c r="BK6" i="24"/>
  <c r="BJ6" i="24"/>
  <c r="BI6" i="24"/>
  <c r="BH6" i="24"/>
  <c r="BG6" i="24"/>
  <c r="BF6" i="24"/>
  <c r="BE6" i="24"/>
  <c r="BD6" i="24"/>
  <c r="BC6" i="24"/>
  <c r="BB6" i="24"/>
  <c r="BA6" i="24"/>
  <c r="AZ6" i="24"/>
  <c r="AY6" i="24"/>
  <c r="AX6" i="24"/>
  <c r="AW6" i="24"/>
  <c r="AV6" i="24"/>
  <c r="AU6" i="24"/>
  <c r="AT6" i="24"/>
  <c r="AS6" i="24"/>
  <c r="AR6" i="24"/>
  <c r="AQ6" i="24"/>
  <c r="AP6" i="24"/>
  <c r="AO6" i="24"/>
  <c r="AN6" i="24"/>
  <c r="AM6" i="24"/>
  <c r="AL6" i="24"/>
  <c r="AK6" i="24"/>
  <c r="AJ6" i="24"/>
  <c r="AI6" i="24"/>
  <c r="AH6" i="24"/>
  <c r="AG6" i="24"/>
  <c r="AF6" i="24"/>
  <c r="AE6" i="24"/>
  <c r="AD6" i="24"/>
  <c r="AC6" i="24"/>
  <c r="AB6" i="24"/>
  <c r="AA6" i="24"/>
  <c r="Z6" i="24"/>
  <c r="Y6" i="24"/>
  <c r="X6" i="24"/>
  <c r="W6" i="24"/>
  <c r="V6" i="24"/>
  <c r="U6" i="24"/>
  <c r="T6" i="24"/>
  <c r="S6" i="24"/>
  <c r="R6" i="24"/>
  <c r="Q6" i="24"/>
  <c r="P6" i="24"/>
  <c r="O6" i="24"/>
  <c r="N6" i="24"/>
  <c r="M6" i="24"/>
  <c r="L6" i="24"/>
  <c r="K6" i="24"/>
  <c r="J6" i="24"/>
  <c r="I6" i="24"/>
  <c r="H6" i="24"/>
  <c r="G6" i="24"/>
  <c r="J4" i="24" l="1"/>
  <c r="J4" i="18"/>
  <c r="G13" i="24"/>
  <c r="G12" i="24"/>
  <c r="G10" i="24"/>
  <c r="G14" i="24"/>
  <c r="G11" i="24"/>
  <c r="H10" i="24"/>
  <c r="H14" i="24"/>
  <c r="H11" i="24"/>
  <c r="H13" i="24"/>
  <c r="H12" i="24"/>
  <c r="C23" i="33"/>
  <c r="B15" i="33"/>
  <c r="G23" i="33"/>
  <c r="R29" i="28"/>
  <c r="G17" i="26"/>
  <c r="G30" i="26" s="1"/>
  <c r="G22" i="27" s="1"/>
  <c r="G16" i="26"/>
  <c r="H16" i="26"/>
  <c r="H17" i="26"/>
  <c r="H30" i="26" s="1"/>
  <c r="H22" i="27" s="1"/>
  <c r="G14" i="26"/>
  <c r="H14" i="26"/>
  <c r="H13" i="26"/>
  <c r="H12" i="26"/>
  <c r="H11" i="26"/>
  <c r="H15" i="26"/>
  <c r="CO22" i="30"/>
  <c r="CO14" i="30"/>
  <c r="DP12" i="30"/>
  <c r="H24" i="26"/>
  <c r="H23" i="26"/>
  <c r="H22" i="26"/>
  <c r="H21" i="26"/>
  <c r="H25" i="26"/>
  <c r="G25" i="26"/>
  <c r="G21" i="26"/>
  <c r="G12" i="26"/>
  <c r="G24" i="26"/>
  <c r="G15" i="26"/>
  <c r="G11" i="26"/>
  <c r="G13" i="26"/>
  <c r="G23" i="26"/>
  <c r="G22" i="26"/>
  <c r="O23" i="28"/>
  <c r="G21" i="24"/>
  <c r="G20" i="24"/>
  <c r="G19" i="24"/>
  <c r="G18" i="24"/>
  <c r="G22" i="24"/>
  <c r="H19" i="24"/>
  <c r="H22" i="24"/>
  <c r="H20" i="24"/>
  <c r="H18" i="24"/>
  <c r="H21" i="24"/>
  <c r="J4" i="20"/>
  <c r="J4" i="26"/>
  <c r="J4" i="27"/>
  <c r="J2" i="30" s="1"/>
  <c r="G2" i="30"/>
  <c r="G2" i="28"/>
  <c r="G17" i="28" s="1"/>
  <c r="G2" i="27"/>
  <c r="J2" i="28"/>
  <c r="J17" i="28" s="1"/>
  <c r="H2" i="30"/>
  <c r="H2" i="28"/>
  <c r="H17" i="28" s="1"/>
  <c r="K4" i="1"/>
  <c r="J4" i="30"/>
  <c r="J4" i="28"/>
  <c r="I2" i="30"/>
  <c r="I2" i="28"/>
  <c r="I17" i="28" s="1"/>
  <c r="H2" i="27"/>
  <c r="I28"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BL28" i="18"/>
  <c r="BM28" i="18"/>
  <c r="BN28" i="18"/>
  <c r="BO28" i="18"/>
  <c r="BP28" i="18"/>
  <c r="BQ28" i="18"/>
  <c r="BR28" i="18"/>
  <c r="BS28" i="18"/>
  <c r="BT28" i="18"/>
  <c r="BU28" i="18"/>
  <c r="BV28" i="18"/>
  <c r="BW28" i="18"/>
  <c r="BX28" i="18"/>
  <c r="BY28" i="18"/>
  <c r="BZ28" i="18"/>
  <c r="CA28" i="18"/>
  <c r="CB28" i="18"/>
  <c r="CC28" i="18"/>
  <c r="CD28" i="18"/>
  <c r="CE28" i="18"/>
  <c r="CF28" i="18"/>
  <c r="CG28" i="18"/>
  <c r="CH28"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BL29" i="18"/>
  <c r="BM29" i="18"/>
  <c r="BN29" i="18"/>
  <c r="BO29" i="18"/>
  <c r="BP29" i="18"/>
  <c r="BQ29" i="18"/>
  <c r="BR29" i="18"/>
  <c r="BS29" i="18"/>
  <c r="BT29" i="18"/>
  <c r="BU29" i="18"/>
  <c r="BV29" i="18"/>
  <c r="BW29" i="18"/>
  <c r="BX29" i="18"/>
  <c r="BY29" i="18"/>
  <c r="BZ29" i="18"/>
  <c r="CA29" i="18"/>
  <c r="CB29" i="18"/>
  <c r="CC29" i="18"/>
  <c r="CD29" i="18"/>
  <c r="CE29" i="18"/>
  <c r="CF29" i="18"/>
  <c r="CG29" i="18"/>
  <c r="CH29"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BL30" i="18"/>
  <c r="BM30" i="18"/>
  <c r="BN30" i="18"/>
  <c r="BO30" i="18"/>
  <c r="BP30" i="18"/>
  <c r="BQ30" i="18"/>
  <c r="BR30" i="18"/>
  <c r="BS30" i="18"/>
  <c r="BT30" i="18"/>
  <c r="BU30" i="18"/>
  <c r="BV30" i="18"/>
  <c r="BW30" i="18"/>
  <c r="BX30" i="18"/>
  <c r="BY30" i="18"/>
  <c r="BZ30" i="18"/>
  <c r="CA30" i="18"/>
  <c r="CB30" i="18"/>
  <c r="CC30" i="18"/>
  <c r="CD30" i="18"/>
  <c r="CE30" i="18"/>
  <c r="CF30" i="18"/>
  <c r="CG30" i="18"/>
  <c r="CH30" i="18"/>
  <c r="I31" i="18"/>
  <c r="J31" i="18"/>
  <c r="K31" i="18"/>
  <c r="L31" i="18"/>
  <c r="M31" i="18"/>
  <c r="N31" i="18"/>
  <c r="O31" i="18"/>
  <c r="P31" i="18"/>
  <c r="Q31" i="18"/>
  <c r="R31" i="18"/>
  <c r="S31" i="18"/>
  <c r="T31" i="18"/>
  <c r="U31" i="18"/>
  <c r="V31" i="18"/>
  <c r="W31" i="18"/>
  <c r="X31" i="18"/>
  <c r="Y31" i="18"/>
  <c r="Z31" i="18"/>
  <c r="AA31" i="18"/>
  <c r="AB31"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BL31" i="18"/>
  <c r="BM31" i="18"/>
  <c r="BN31" i="18"/>
  <c r="BO31" i="18"/>
  <c r="BP31" i="18"/>
  <c r="BQ31" i="18"/>
  <c r="BR31" i="18"/>
  <c r="BS31" i="18"/>
  <c r="BT31" i="18"/>
  <c r="BU31" i="18"/>
  <c r="BV31" i="18"/>
  <c r="BW31" i="18"/>
  <c r="BX31" i="18"/>
  <c r="BY31" i="18"/>
  <c r="BZ31" i="18"/>
  <c r="CA31" i="18"/>
  <c r="CB31" i="18"/>
  <c r="CC31" i="18"/>
  <c r="CD31" i="18"/>
  <c r="CE31" i="18"/>
  <c r="CF31" i="18"/>
  <c r="CG31" i="18"/>
  <c r="CH31"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BL32" i="18"/>
  <c r="BM32" i="18"/>
  <c r="BN32" i="18"/>
  <c r="BO32" i="18"/>
  <c r="BP32" i="18"/>
  <c r="BQ32" i="18"/>
  <c r="BR32" i="18"/>
  <c r="BS32" i="18"/>
  <c r="BT32" i="18"/>
  <c r="BU32" i="18"/>
  <c r="BV32" i="18"/>
  <c r="BW32" i="18"/>
  <c r="BX32" i="18"/>
  <c r="BY32" i="18"/>
  <c r="BZ32" i="18"/>
  <c r="CA32" i="18"/>
  <c r="CB32" i="18"/>
  <c r="CC32" i="18"/>
  <c r="CD32" i="18"/>
  <c r="CE32" i="18"/>
  <c r="CF32" i="18"/>
  <c r="CG32" i="18"/>
  <c r="CH32"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BL34" i="18"/>
  <c r="BM34" i="18"/>
  <c r="BN34" i="18"/>
  <c r="BO34" i="18"/>
  <c r="BP34" i="18"/>
  <c r="BQ34" i="18"/>
  <c r="BR34" i="18"/>
  <c r="BS34" i="18"/>
  <c r="BT34" i="18"/>
  <c r="BU34" i="18"/>
  <c r="BV34" i="18"/>
  <c r="BW34" i="18"/>
  <c r="BX34" i="18"/>
  <c r="BY34" i="18"/>
  <c r="BZ34" i="18"/>
  <c r="CA34" i="18"/>
  <c r="CB34" i="18"/>
  <c r="CC34" i="18"/>
  <c r="CD34" i="18"/>
  <c r="CE34" i="18"/>
  <c r="CF34" i="18"/>
  <c r="CG34" i="18"/>
  <c r="CH34"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BL35" i="18"/>
  <c r="BM35" i="18"/>
  <c r="BN35" i="18"/>
  <c r="BO35" i="18"/>
  <c r="BP35" i="18"/>
  <c r="BQ35" i="18"/>
  <c r="BR35" i="18"/>
  <c r="BS35" i="18"/>
  <c r="BT35" i="18"/>
  <c r="BU35" i="18"/>
  <c r="BV35" i="18"/>
  <c r="BW35" i="18"/>
  <c r="BX35" i="18"/>
  <c r="BY35" i="18"/>
  <c r="BZ35" i="18"/>
  <c r="CA35" i="18"/>
  <c r="CB35" i="18"/>
  <c r="CC35" i="18"/>
  <c r="CD35" i="18"/>
  <c r="CE35" i="18"/>
  <c r="CF35" i="18"/>
  <c r="CG35" i="18"/>
  <c r="CH35"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BL36" i="18"/>
  <c r="BM36" i="18"/>
  <c r="BN36" i="18"/>
  <c r="BO36" i="18"/>
  <c r="BP36" i="18"/>
  <c r="BQ36" i="18"/>
  <c r="BR36" i="18"/>
  <c r="BS36" i="18"/>
  <c r="BT36" i="18"/>
  <c r="BU36" i="18"/>
  <c r="BV36" i="18"/>
  <c r="BW36" i="18"/>
  <c r="BX36" i="18"/>
  <c r="BY36" i="18"/>
  <c r="BZ36" i="18"/>
  <c r="CA36" i="18"/>
  <c r="CB36" i="18"/>
  <c r="CC36" i="18"/>
  <c r="CD36" i="18"/>
  <c r="CE36" i="18"/>
  <c r="CF36" i="18"/>
  <c r="CG36" i="18"/>
  <c r="CH36"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BL37" i="18"/>
  <c r="BM37" i="18"/>
  <c r="BN37" i="18"/>
  <c r="BO37" i="18"/>
  <c r="BP37" i="18"/>
  <c r="BQ37" i="18"/>
  <c r="BR37" i="18"/>
  <c r="BS37" i="18"/>
  <c r="BT37" i="18"/>
  <c r="BU37" i="18"/>
  <c r="BV37" i="18"/>
  <c r="BW37" i="18"/>
  <c r="BX37" i="18"/>
  <c r="BY37" i="18"/>
  <c r="BZ37" i="18"/>
  <c r="CA37" i="18"/>
  <c r="CB37" i="18"/>
  <c r="CC37" i="18"/>
  <c r="CD37" i="18"/>
  <c r="CE37" i="18"/>
  <c r="CF37" i="18"/>
  <c r="CG37" i="18"/>
  <c r="CH37"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BL38" i="18"/>
  <c r="BM38" i="18"/>
  <c r="BN38" i="18"/>
  <c r="BO38" i="18"/>
  <c r="BP38" i="18"/>
  <c r="BQ38" i="18"/>
  <c r="BR38" i="18"/>
  <c r="BS38" i="18"/>
  <c r="BT38" i="18"/>
  <c r="BU38" i="18"/>
  <c r="BV38" i="18"/>
  <c r="BW38" i="18"/>
  <c r="BX38" i="18"/>
  <c r="BY38" i="18"/>
  <c r="BZ38" i="18"/>
  <c r="CA38" i="18"/>
  <c r="CB38" i="18"/>
  <c r="CC38" i="18"/>
  <c r="CD38" i="18"/>
  <c r="CE38" i="18"/>
  <c r="CF38" i="18"/>
  <c r="CG38" i="18"/>
  <c r="CH38"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BL40" i="18"/>
  <c r="BM40" i="18"/>
  <c r="BN40" i="18"/>
  <c r="BO40" i="18"/>
  <c r="BP40" i="18"/>
  <c r="BQ40" i="18"/>
  <c r="BR40" i="18"/>
  <c r="BS40" i="18"/>
  <c r="BT40" i="18"/>
  <c r="BU40" i="18"/>
  <c r="BV40" i="18"/>
  <c r="BW40" i="18"/>
  <c r="BX40" i="18"/>
  <c r="BY40" i="18"/>
  <c r="BZ40" i="18"/>
  <c r="CA40" i="18"/>
  <c r="CB40" i="18"/>
  <c r="CC40" i="18"/>
  <c r="CD40" i="18"/>
  <c r="CE40" i="18"/>
  <c r="CF40" i="18"/>
  <c r="CG40" i="18"/>
  <c r="CH40"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BL42" i="18"/>
  <c r="BM42" i="18"/>
  <c r="BN42" i="18"/>
  <c r="BO42" i="18"/>
  <c r="BP42" i="18"/>
  <c r="BQ42" i="18"/>
  <c r="BR42" i="18"/>
  <c r="BS42" i="18"/>
  <c r="BT42" i="18"/>
  <c r="BU42" i="18"/>
  <c r="BV42" i="18"/>
  <c r="BW42" i="18"/>
  <c r="BX42" i="18"/>
  <c r="BY42" i="18"/>
  <c r="BZ42" i="18"/>
  <c r="CA42" i="18"/>
  <c r="CB42" i="18"/>
  <c r="CC42" i="18"/>
  <c r="CD42" i="18"/>
  <c r="CE42" i="18"/>
  <c r="CF42" i="18"/>
  <c r="CG42" i="18"/>
  <c r="CH42" i="18"/>
  <c r="H42" i="18"/>
  <c r="H40" i="18"/>
  <c r="H38" i="18"/>
  <c r="H37" i="18"/>
  <c r="H36" i="18"/>
  <c r="H35" i="18"/>
  <c r="H34" i="18"/>
  <c r="H29" i="18"/>
  <c r="H30" i="18"/>
  <c r="H31" i="18"/>
  <c r="H32" i="18"/>
  <c r="G42" i="18"/>
  <c r="G40" i="18"/>
  <c r="G38" i="18"/>
  <c r="G37" i="18"/>
  <c r="G36" i="18"/>
  <c r="G35" i="18"/>
  <c r="G34" i="18"/>
  <c r="G29" i="18"/>
  <c r="G30" i="18"/>
  <c r="G31" i="18"/>
  <c r="G32" i="18"/>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G6" i="5"/>
  <c r="G18" i="1"/>
  <c r="H18" i="1" s="1"/>
  <c r="I18" i="1" s="1"/>
  <c r="G19" i="1"/>
  <c r="H19" i="1" s="1"/>
  <c r="G20" i="1"/>
  <c r="H20" i="1" s="1"/>
  <c r="I20" i="1" s="1"/>
  <c r="G17" i="1"/>
  <c r="H17" i="1" s="1"/>
  <c r="I17" i="1" s="1"/>
  <c r="I12" i="26" s="1"/>
  <c r="J19" i="1" l="1"/>
  <c r="K19" i="1" s="1"/>
  <c r="I19" i="1"/>
  <c r="D5" i="33"/>
  <c r="D6" i="33" s="1"/>
  <c r="G5" i="33"/>
  <c r="G6" i="33" s="1"/>
  <c r="C5" i="33"/>
  <c r="G50" i="33"/>
  <c r="G56" i="33"/>
  <c r="B23" i="33"/>
  <c r="J18" i="1"/>
  <c r="S29" i="28"/>
  <c r="I15" i="26"/>
  <c r="I13" i="26"/>
  <c r="I11" i="26"/>
  <c r="G35" i="26"/>
  <c r="G31" i="26"/>
  <c r="H35" i="26"/>
  <c r="H31" i="26"/>
  <c r="H45" i="30" s="1"/>
  <c r="G23" i="5"/>
  <c r="G25" i="5"/>
  <c r="G37" i="5" s="1"/>
  <c r="G14" i="27" s="1"/>
  <c r="I23" i="5"/>
  <c r="I25" i="5"/>
  <c r="H23" i="5"/>
  <c r="H25" i="5"/>
  <c r="H37" i="5" s="1"/>
  <c r="H14" i="27" s="1"/>
  <c r="CO28" i="30"/>
  <c r="DP14" i="30"/>
  <c r="K23" i="5"/>
  <c r="J23" i="5"/>
  <c r="H12" i="5"/>
  <c r="H11" i="5"/>
  <c r="H10" i="5"/>
  <c r="H16" i="5"/>
  <c r="H13" i="5"/>
  <c r="H18" i="5"/>
  <c r="H19" i="5"/>
  <c r="H17" i="5"/>
  <c r="H29" i="5"/>
  <c r="H28" i="5"/>
  <c r="H21" i="5"/>
  <c r="H30" i="5"/>
  <c r="I13" i="5"/>
  <c r="I12" i="5"/>
  <c r="I11" i="5"/>
  <c r="I10" i="5"/>
  <c r="I16" i="5"/>
  <c r="I21" i="5"/>
  <c r="I18" i="5"/>
  <c r="I19" i="5"/>
  <c r="I17" i="5"/>
  <c r="I30" i="5"/>
  <c r="I29" i="5"/>
  <c r="I28" i="5"/>
  <c r="K11" i="5"/>
  <c r="K10" i="5"/>
  <c r="K13" i="5"/>
  <c r="K12" i="5"/>
  <c r="K18" i="5"/>
  <c r="K17" i="5"/>
  <c r="K21" i="5"/>
  <c r="K19" i="5"/>
  <c r="K16" i="5"/>
  <c r="G28" i="5"/>
  <c r="G19" i="5"/>
  <c r="G13" i="5"/>
  <c r="G18" i="5"/>
  <c r="G12" i="5"/>
  <c r="G30" i="5"/>
  <c r="G17" i="5"/>
  <c r="G11" i="5"/>
  <c r="G16" i="5"/>
  <c r="G10" i="5"/>
  <c r="G29" i="5"/>
  <c r="G21" i="5"/>
  <c r="J10" i="5"/>
  <c r="J13" i="5"/>
  <c r="J12" i="5"/>
  <c r="J17" i="5"/>
  <c r="J11" i="5"/>
  <c r="J16" i="5"/>
  <c r="J21" i="5"/>
  <c r="J18" i="5"/>
  <c r="J19" i="5"/>
  <c r="P23" i="28"/>
  <c r="H26" i="24"/>
  <c r="G26" i="24"/>
  <c r="L19" i="1"/>
  <c r="J2" i="27"/>
  <c r="J20" i="1"/>
  <c r="J30" i="5" s="1"/>
  <c r="J32" i="30"/>
  <c r="J26" i="30"/>
  <c r="L4" i="1"/>
  <c r="K4" i="30"/>
  <c r="K4" i="28"/>
  <c r="K4" i="24"/>
  <c r="K4" i="18"/>
  <c r="K4" i="26"/>
  <c r="K4" i="27"/>
  <c r="K4" i="5"/>
  <c r="K4" i="7"/>
  <c r="K4" i="20"/>
  <c r="J17" i="1"/>
  <c r="H28" i="18"/>
  <c r="G28" i="18"/>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CJ6" i="20"/>
  <c r="CI6" i="20"/>
  <c r="CH6" i="20"/>
  <c r="CG6" i="20"/>
  <c r="CF6" i="20"/>
  <c r="CE6" i="20"/>
  <c r="CD6" i="20"/>
  <c r="CC6" i="20"/>
  <c r="CB6" i="20"/>
  <c r="CA6" i="20"/>
  <c r="BZ6" i="20"/>
  <c r="BY6" i="20"/>
  <c r="BX6" i="20"/>
  <c r="BW6" i="20"/>
  <c r="BV6" i="20"/>
  <c r="BU6" i="20"/>
  <c r="BT6" i="20"/>
  <c r="BS6" i="20"/>
  <c r="BR6" i="20"/>
  <c r="BQ6" i="20"/>
  <c r="BP6" i="20"/>
  <c r="BO6" i="20"/>
  <c r="BN6" i="20"/>
  <c r="BM6" i="20"/>
  <c r="BL6" i="20"/>
  <c r="BK6" i="20"/>
  <c r="BJ6" i="20"/>
  <c r="BI6" i="20"/>
  <c r="BH6" i="20"/>
  <c r="BG6" i="20"/>
  <c r="BF6" i="20"/>
  <c r="BE6" i="20"/>
  <c r="BD6" i="20"/>
  <c r="BC6" i="20"/>
  <c r="BB6" i="20"/>
  <c r="BA6" i="20"/>
  <c r="AZ6" i="20"/>
  <c r="AY6" i="20"/>
  <c r="AX6" i="20"/>
  <c r="AW6" i="20"/>
  <c r="AV6"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G46" i="7"/>
  <c r="G37" i="7"/>
  <c r="H17" i="7"/>
  <c r="H48" i="7" s="1"/>
  <c r="I17" i="7"/>
  <c r="I48" i="7" s="1"/>
  <c r="J17" i="7"/>
  <c r="J48" i="7" s="1"/>
  <c r="K17" i="7"/>
  <c r="K48" i="7" s="1"/>
  <c r="L17" i="7"/>
  <c r="L48" i="7" s="1"/>
  <c r="M17" i="7"/>
  <c r="M48" i="7" s="1"/>
  <c r="N17" i="7"/>
  <c r="N48" i="7" s="1"/>
  <c r="O17" i="7"/>
  <c r="O48" i="7" s="1"/>
  <c r="P17" i="7"/>
  <c r="P48" i="7" s="1"/>
  <c r="Q17" i="7"/>
  <c r="Q48" i="7" s="1"/>
  <c r="R17" i="7"/>
  <c r="R48" i="7" s="1"/>
  <c r="S17" i="7"/>
  <c r="S48" i="7" s="1"/>
  <c r="T17" i="7"/>
  <c r="T48" i="7" s="1"/>
  <c r="U17" i="7"/>
  <c r="U48" i="7" s="1"/>
  <c r="V17" i="7"/>
  <c r="V48" i="7" s="1"/>
  <c r="W17" i="7"/>
  <c r="W48" i="7" s="1"/>
  <c r="X17" i="7"/>
  <c r="X48" i="7" s="1"/>
  <c r="Y17" i="7"/>
  <c r="Y48" i="7" s="1"/>
  <c r="Z17" i="7"/>
  <c r="Z48" i="7" s="1"/>
  <c r="AA17" i="7"/>
  <c r="AA48" i="7" s="1"/>
  <c r="AB17" i="7"/>
  <c r="AB48" i="7" s="1"/>
  <c r="AC17" i="7"/>
  <c r="AC48" i="7" s="1"/>
  <c r="AD17" i="7"/>
  <c r="AD48" i="7" s="1"/>
  <c r="AE17" i="7"/>
  <c r="AE48" i="7" s="1"/>
  <c r="AF17" i="7"/>
  <c r="AF48" i="7" s="1"/>
  <c r="AG17" i="7"/>
  <c r="AG48" i="7" s="1"/>
  <c r="AH17" i="7"/>
  <c r="AH48" i="7" s="1"/>
  <c r="AI17" i="7"/>
  <c r="AI48" i="7" s="1"/>
  <c r="AJ17" i="7"/>
  <c r="AJ48" i="7" s="1"/>
  <c r="AK17" i="7"/>
  <c r="AK48" i="7" s="1"/>
  <c r="AL17" i="7"/>
  <c r="AL48" i="7" s="1"/>
  <c r="AM17" i="7"/>
  <c r="AM48" i="7" s="1"/>
  <c r="AN17" i="7"/>
  <c r="AN48" i="7" s="1"/>
  <c r="AO17" i="7"/>
  <c r="AO48" i="7" s="1"/>
  <c r="AP17" i="7"/>
  <c r="AP48" i="7" s="1"/>
  <c r="AQ17" i="7"/>
  <c r="AQ48" i="7" s="1"/>
  <c r="AR17" i="7"/>
  <c r="AR48" i="7" s="1"/>
  <c r="AS17" i="7"/>
  <c r="AS48" i="7" s="1"/>
  <c r="AT17" i="7"/>
  <c r="AT48" i="7" s="1"/>
  <c r="AU17" i="7"/>
  <c r="AU48" i="7" s="1"/>
  <c r="AV17" i="7"/>
  <c r="AV48" i="7" s="1"/>
  <c r="AW17" i="7"/>
  <c r="AW48" i="7" s="1"/>
  <c r="AX17" i="7"/>
  <c r="AX48" i="7" s="1"/>
  <c r="AY17" i="7"/>
  <c r="AY48" i="7" s="1"/>
  <c r="AZ17" i="7"/>
  <c r="AZ48" i="7" s="1"/>
  <c r="BA17" i="7"/>
  <c r="BA48" i="7" s="1"/>
  <c r="BB17" i="7"/>
  <c r="BB48" i="7" s="1"/>
  <c r="BC17" i="7"/>
  <c r="BC48" i="7" s="1"/>
  <c r="BD17" i="7"/>
  <c r="BD48" i="7" s="1"/>
  <c r="BE17" i="7"/>
  <c r="BE48" i="7" s="1"/>
  <c r="BF17" i="7"/>
  <c r="BF48" i="7" s="1"/>
  <c r="BG17" i="7"/>
  <c r="BG48" i="7" s="1"/>
  <c r="BH17" i="7"/>
  <c r="BH48" i="7" s="1"/>
  <c r="BI17" i="7"/>
  <c r="BI48" i="7" s="1"/>
  <c r="BJ17" i="7"/>
  <c r="BJ48" i="7" s="1"/>
  <c r="BK17" i="7"/>
  <c r="BK48" i="7" s="1"/>
  <c r="BL17" i="7"/>
  <c r="BL48" i="7" s="1"/>
  <c r="BM17" i="7"/>
  <c r="BM48" i="7" s="1"/>
  <c r="BN17" i="7"/>
  <c r="BN48" i="7" s="1"/>
  <c r="BO17" i="7"/>
  <c r="BO48" i="7" s="1"/>
  <c r="BP17" i="7"/>
  <c r="BP48" i="7" s="1"/>
  <c r="BQ17" i="7"/>
  <c r="BQ48" i="7" s="1"/>
  <c r="BR17" i="7"/>
  <c r="BR48" i="7" s="1"/>
  <c r="BS17" i="7"/>
  <c r="BS48" i="7" s="1"/>
  <c r="BT17" i="7"/>
  <c r="BT48" i="7" s="1"/>
  <c r="BU17" i="7"/>
  <c r="BU48" i="7" s="1"/>
  <c r="BV17" i="7"/>
  <c r="BV48" i="7" s="1"/>
  <c r="BW17" i="7"/>
  <c r="BW48" i="7" s="1"/>
  <c r="BX17" i="7"/>
  <c r="BX48" i="7" s="1"/>
  <c r="BY17" i="7"/>
  <c r="BY48" i="7" s="1"/>
  <c r="BZ17" i="7"/>
  <c r="BZ48" i="7" s="1"/>
  <c r="CA17" i="7"/>
  <c r="CA48" i="7" s="1"/>
  <c r="CB17" i="7"/>
  <c r="CB48" i="7" s="1"/>
  <c r="CC17" i="7"/>
  <c r="CC48" i="7" s="1"/>
  <c r="CD17" i="7"/>
  <c r="CD48" i="7" s="1"/>
  <c r="CE17" i="7"/>
  <c r="CE48" i="7" s="1"/>
  <c r="CF17" i="7"/>
  <c r="CF48" i="7" s="1"/>
  <c r="CG17" i="7"/>
  <c r="CG48" i="7" s="1"/>
  <c r="CH17" i="7"/>
  <c r="CH48" i="7" s="1"/>
  <c r="CI17" i="7"/>
  <c r="CI48" i="7" s="1"/>
  <c r="CJ17" i="7"/>
  <c r="CJ48" i="7" s="1"/>
  <c r="CO17" i="7"/>
  <c r="CO48" i="7" s="1"/>
  <c r="CP17" i="7"/>
  <c r="CP48" i="7" s="1"/>
  <c r="G17"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L25" i="7"/>
  <c r="M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G48" i="7" l="1"/>
  <c r="B43" i="33"/>
  <c r="G43" i="33"/>
  <c r="G44" i="33" s="1"/>
  <c r="G33" i="5"/>
  <c r="G10" i="27" s="1"/>
  <c r="B5" i="33"/>
  <c r="B50" i="33"/>
  <c r="B56" i="33"/>
  <c r="B44" i="33"/>
  <c r="H33" i="5"/>
  <c r="H10" i="27" s="1"/>
  <c r="J28" i="5"/>
  <c r="J29" i="5"/>
  <c r="J33" i="5" s="1"/>
  <c r="J10" i="27" s="1"/>
  <c r="K18" i="1"/>
  <c r="L23" i="5"/>
  <c r="L16" i="5"/>
  <c r="L21" i="5"/>
  <c r="L12" i="5"/>
  <c r="L13" i="5"/>
  <c r="L11" i="5"/>
  <c r="L18" i="5"/>
  <c r="L17" i="5"/>
  <c r="L10" i="5"/>
  <c r="L19" i="5"/>
  <c r="I33" i="5"/>
  <c r="I10" i="27" s="1"/>
  <c r="T29" i="28"/>
  <c r="G19" i="27"/>
  <c r="G45" i="30"/>
  <c r="H32" i="5"/>
  <c r="H9" i="27" s="1"/>
  <c r="H12" i="27" s="1"/>
  <c r="H16" i="27" s="1"/>
  <c r="H26" i="28" s="1"/>
  <c r="H41" i="5"/>
  <c r="G41" i="5"/>
  <c r="G32" i="5"/>
  <c r="G9" i="27" s="1"/>
  <c r="G12" i="27" s="1"/>
  <c r="G16" i="27" s="1"/>
  <c r="G26" i="28" s="1"/>
  <c r="G27" i="28" s="1"/>
  <c r="K32" i="5"/>
  <c r="K9" i="27" s="1"/>
  <c r="J32" i="5"/>
  <c r="J9" i="27" s="1"/>
  <c r="I32" i="5"/>
  <c r="I9" i="27" s="1"/>
  <c r="G33" i="26"/>
  <c r="G18" i="27"/>
  <c r="G41" i="30"/>
  <c r="H18" i="27"/>
  <c r="H41" i="30"/>
  <c r="I41" i="5"/>
  <c r="I37" i="5"/>
  <c r="I14" i="27" s="1"/>
  <c r="J12" i="26"/>
  <c r="J15" i="26"/>
  <c r="J11" i="26"/>
  <c r="J13" i="26"/>
  <c r="J25" i="5"/>
  <c r="G36" i="26"/>
  <c r="H19" i="27"/>
  <c r="H33" i="26"/>
  <c r="H36" i="26" s="1"/>
  <c r="CL33" i="26"/>
  <c r="CL36" i="26" s="1"/>
  <c r="CM33" i="26"/>
  <c r="CM36" i="26" s="1"/>
  <c r="CK33" i="26"/>
  <c r="CK36" i="26" s="1"/>
  <c r="Q23" i="28"/>
  <c r="CK33" i="7"/>
  <c r="CK42" i="7"/>
  <c r="CK32" i="7"/>
  <c r="CK41" i="7"/>
  <c r="CK35" i="7"/>
  <c r="CK44" i="7"/>
  <c r="CK31" i="7"/>
  <c r="CK40" i="7"/>
  <c r="CK34" i="7"/>
  <c r="CK43" i="7"/>
  <c r="M19" i="1"/>
  <c r="CE35" i="7"/>
  <c r="BW35" i="7"/>
  <c r="BO35" i="7"/>
  <c r="BG35" i="7"/>
  <c r="AY35" i="7"/>
  <c r="AQ35" i="7"/>
  <c r="BV34" i="7"/>
  <c r="BF34" i="7"/>
  <c r="AX34" i="7"/>
  <c r="AP34" i="7"/>
  <c r="AH34" i="7"/>
  <c r="BH32" i="7"/>
  <c r="AR32" i="7"/>
  <c r="K20" i="1"/>
  <c r="BY35" i="7"/>
  <c r="AS35" i="7"/>
  <c r="CI33" i="7"/>
  <c r="BS33" i="7"/>
  <c r="BC33" i="7"/>
  <c r="AM33" i="7"/>
  <c r="CD32" i="7"/>
  <c r="BN32" i="7"/>
  <c r="AX32" i="7"/>
  <c r="AH32" i="7"/>
  <c r="CC31" i="7"/>
  <c r="BM31" i="7"/>
  <c r="AW31" i="7"/>
  <c r="AG31" i="7"/>
  <c r="K26" i="30"/>
  <c r="K32" i="30"/>
  <c r="CA35" i="7"/>
  <c r="BS35" i="7"/>
  <c r="BK35" i="7"/>
  <c r="BC35" i="7"/>
  <c r="AU35" i="7"/>
  <c r="CH34" i="7"/>
  <c r="BR34" i="7"/>
  <c r="BB34" i="7"/>
  <c r="AL34" i="7"/>
  <c r="BX32" i="7"/>
  <c r="K2" i="30"/>
  <c r="K2" i="28"/>
  <c r="K17" i="28" s="1"/>
  <c r="K2" i="27"/>
  <c r="M4" i="1"/>
  <c r="L4" i="30"/>
  <c r="L4" i="28"/>
  <c r="L4" i="27"/>
  <c r="L4" i="24"/>
  <c r="L4" i="26"/>
  <c r="L4" i="5"/>
  <c r="L4" i="20"/>
  <c r="L4" i="18"/>
  <c r="L4" i="7"/>
  <c r="CE27" i="7"/>
  <c r="BW27" i="7"/>
  <c r="BO27" i="7"/>
  <c r="BG27" i="7"/>
  <c r="AY27" i="7"/>
  <c r="AM27" i="7"/>
  <c r="AM49" i="7" s="1"/>
  <c r="AM42" i="30" s="1"/>
  <c r="AI27" i="7"/>
  <c r="AI49" i="7" s="1"/>
  <c r="AI42" i="30" s="1"/>
  <c r="AE27" i="7"/>
  <c r="AE49" i="7" s="1"/>
  <c r="AE42" i="30" s="1"/>
  <c r="W27" i="7"/>
  <c r="W49" i="7" s="1"/>
  <c r="W42" i="30" s="1"/>
  <c r="S27" i="7"/>
  <c r="S49" i="7" s="1"/>
  <c r="S42" i="30" s="1"/>
  <c r="O27" i="7"/>
  <c r="O49" i="7" s="1"/>
  <c r="O42" i="30" s="1"/>
  <c r="CI27" i="7"/>
  <c r="CA27" i="7"/>
  <c r="BS27" i="7"/>
  <c r="BK27" i="7"/>
  <c r="BC27" i="7"/>
  <c r="AU27" i="7"/>
  <c r="AQ27" i="7"/>
  <c r="AA27" i="7"/>
  <c r="AA49" i="7" s="1"/>
  <c r="AA42" i="30" s="1"/>
  <c r="CF27" i="7"/>
  <c r="BT27" i="7"/>
  <c r="AN27" i="7"/>
  <c r="AN49" i="7" s="1"/>
  <c r="AN42" i="30" s="1"/>
  <c r="AB27" i="7"/>
  <c r="AB49" i="7" s="1"/>
  <c r="AB42" i="30" s="1"/>
  <c r="L27" i="7"/>
  <c r="BP27" i="7"/>
  <c r="BD27" i="7"/>
  <c r="AR27" i="7"/>
  <c r="T27" i="7"/>
  <c r="T49" i="7" s="1"/>
  <c r="T42" i="30" s="1"/>
  <c r="CJ27" i="7"/>
  <c r="BX27" i="7"/>
  <c r="BH27" i="7"/>
  <c r="AZ27" i="7"/>
  <c r="AJ27" i="7"/>
  <c r="AJ49" i="7" s="1"/>
  <c r="AJ42" i="30" s="1"/>
  <c r="X27" i="7"/>
  <c r="X49" i="7" s="1"/>
  <c r="X42" i="30" s="1"/>
  <c r="P27" i="7"/>
  <c r="P49" i="7" s="1"/>
  <c r="P42" i="30" s="1"/>
  <c r="CI44" i="7"/>
  <c r="CE44" i="7"/>
  <c r="CA44" i="7"/>
  <c r="BW44" i="7"/>
  <c r="BS44" i="7"/>
  <c r="BO44" i="7"/>
  <c r="BK44" i="7"/>
  <c r="BG44" i="7"/>
  <c r="BC44" i="7"/>
  <c r="AY44" i="7"/>
  <c r="AU44" i="7"/>
  <c r="AQ44" i="7"/>
  <c r="AM44" i="7"/>
  <c r="AI44" i="7"/>
  <c r="AE44" i="7"/>
  <c r="AA44" i="7"/>
  <c r="W44" i="7"/>
  <c r="Z43" i="7"/>
  <c r="V43" i="7"/>
  <c r="CG42" i="7"/>
  <c r="CC42" i="7"/>
  <c r="BY42" i="7"/>
  <c r="BU42" i="7"/>
  <c r="BQ42" i="7"/>
  <c r="BM42" i="7"/>
  <c r="BI42" i="7"/>
  <c r="BE42" i="7"/>
  <c r="BA42" i="7"/>
  <c r="AW42" i="7"/>
  <c r="AS42" i="7"/>
  <c r="AO42" i="7"/>
  <c r="AK42" i="7"/>
  <c r="AG42" i="7"/>
  <c r="AC42" i="7"/>
  <c r="Y42" i="7"/>
  <c r="AB41" i="7"/>
  <c r="X41" i="7"/>
  <c r="AA40" i="7"/>
  <c r="W40" i="7"/>
  <c r="CH27" i="7"/>
  <c r="CD27" i="7"/>
  <c r="BZ27" i="7"/>
  <c r="BV27" i="7"/>
  <c r="BR27" i="7"/>
  <c r="BN27" i="7"/>
  <c r="BJ27" i="7"/>
  <c r="BF27" i="7"/>
  <c r="BB27" i="7"/>
  <c r="AX27" i="7"/>
  <c r="AT27" i="7"/>
  <c r="AP27" i="7"/>
  <c r="AP49" i="7" s="1"/>
  <c r="AP42" i="30" s="1"/>
  <c r="AL27" i="7"/>
  <c r="AL49" i="7" s="1"/>
  <c r="AL42" i="30" s="1"/>
  <c r="AH27" i="7"/>
  <c r="AH49" i="7" s="1"/>
  <c r="AH42" i="30" s="1"/>
  <c r="AD27" i="7"/>
  <c r="AD49" i="7" s="1"/>
  <c r="AD42" i="30" s="1"/>
  <c r="Z27" i="7"/>
  <c r="Z49" i="7" s="1"/>
  <c r="Z42" i="30" s="1"/>
  <c r="V27" i="7"/>
  <c r="V49" i="7" s="1"/>
  <c r="V42" i="30" s="1"/>
  <c r="R27" i="7"/>
  <c r="R49" i="7" s="1"/>
  <c r="R42" i="30" s="1"/>
  <c r="N27" i="7"/>
  <c r="AW43" i="7"/>
  <c r="BG41" i="7"/>
  <c r="CG27" i="7"/>
  <c r="CC27" i="7"/>
  <c r="BY27" i="7"/>
  <c r="BU27" i="7"/>
  <c r="BQ27" i="7"/>
  <c r="BM27" i="7"/>
  <c r="BI27" i="7"/>
  <c r="BE27" i="7"/>
  <c r="BA27" i="7"/>
  <c r="AW27" i="7"/>
  <c r="AS27" i="7"/>
  <c r="AO27" i="7"/>
  <c r="AO49" i="7" s="1"/>
  <c r="AO42" i="30" s="1"/>
  <c r="AK27" i="7"/>
  <c r="AK49" i="7" s="1"/>
  <c r="AK42" i="30" s="1"/>
  <c r="AG27" i="7"/>
  <c r="AG49" i="7" s="1"/>
  <c r="AG42" i="30" s="1"/>
  <c r="AC27" i="7"/>
  <c r="AC49" i="7" s="1"/>
  <c r="AC42" i="30" s="1"/>
  <c r="Y27" i="7"/>
  <c r="Y49" i="7" s="1"/>
  <c r="Y42" i="30" s="1"/>
  <c r="U27" i="7"/>
  <c r="U49" i="7" s="1"/>
  <c r="U42" i="30" s="1"/>
  <c r="Q27" i="7"/>
  <c r="Q49" i="7" s="1"/>
  <c r="Q42" i="30" s="1"/>
  <c r="M27" i="7"/>
  <c r="AF27" i="7"/>
  <c r="AF49" i="7" s="1"/>
  <c r="AF42" i="30" s="1"/>
  <c r="AV27" i="7"/>
  <c r="BL27" i="7"/>
  <c r="CB27" i="7"/>
  <c r="CG44" i="7"/>
  <c r="CC44" i="7"/>
  <c r="BY44" i="7"/>
  <c r="BU44" i="7"/>
  <c r="BQ44" i="7"/>
  <c r="AB43" i="7"/>
  <c r="X43" i="7"/>
  <c r="AA42" i="7"/>
  <c r="W42" i="7"/>
  <c r="Z41" i="7"/>
  <c r="V41" i="7"/>
  <c r="CG40" i="7"/>
  <c r="CC40" i="7"/>
  <c r="BY40" i="7"/>
  <c r="BU40" i="7"/>
  <c r="BQ40" i="7"/>
  <c r="BM40" i="7"/>
  <c r="BI40" i="7"/>
  <c r="BE40" i="7"/>
  <c r="BA40" i="7"/>
  <c r="AW40" i="7"/>
  <c r="AS40" i="7"/>
  <c r="AO40" i="7"/>
  <c r="AK40" i="7"/>
  <c r="AG40" i="7"/>
  <c r="AC40" i="7"/>
  <c r="BD35" i="7"/>
  <c r="CH33" i="7"/>
  <c r="AR44" i="7"/>
  <c r="CH44" i="7"/>
  <c r="CC43" i="7"/>
  <c r="BM43" i="7"/>
  <c r="AA41" i="7"/>
  <c r="CF35" i="7"/>
  <c r="BP35" i="7"/>
  <c r="AZ35" i="7"/>
  <c r="BR33" i="7"/>
  <c r="BB42" i="7"/>
  <c r="BT35" i="7"/>
  <c r="BM44" i="7"/>
  <c r="BI44" i="7"/>
  <c r="BE44" i="7"/>
  <c r="BA44" i="7"/>
  <c r="AW44" i="7"/>
  <c r="AS44" i="7"/>
  <c r="AO44" i="7"/>
  <c r="AK44" i="7"/>
  <c r="AG44" i="7"/>
  <c r="AC44" i="7"/>
  <c r="Y44" i="7"/>
  <c r="Y40" i="7"/>
  <c r="CB35" i="7"/>
  <c r="BL35" i="7"/>
  <c r="AV35" i="7"/>
  <c r="BB33" i="7"/>
  <c r="BL40" i="7"/>
  <c r="CJ35" i="7"/>
  <c r="BH44" i="7"/>
  <c r="AB44" i="7"/>
  <c r="V42" i="7"/>
  <c r="BX35" i="7"/>
  <c r="BH35" i="7"/>
  <c r="AR35" i="7"/>
  <c r="AL33" i="7"/>
  <c r="CJ43" i="7"/>
  <c r="BX43" i="7"/>
  <c r="BY34" i="7"/>
  <c r="BP43" i="7"/>
  <c r="BQ34" i="7"/>
  <c r="BD43" i="7"/>
  <c r="BE34" i="7"/>
  <c r="AR43" i="7"/>
  <c r="AS34" i="7"/>
  <c r="CA42" i="7"/>
  <c r="CB33" i="7"/>
  <c r="BO42" i="7"/>
  <c r="BP33" i="7"/>
  <c r="BC42" i="7"/>
  <c r="BD33" i="7"/>
  <c r="AQ42" i="7"/>
  <c r="AR33" i="7"/>
  <c r="BZ41" i="7"/>
  <c r="CA32" i="7"/>
  <c r="BN41" i="7"/>
  <c r="BO32" i="7"/>
  <c r="BB41" i="7"/>
  <c r="BC32" i="7"/>
  <c r="AT41" i="7"/>
  <c r="AU32" i="7"/>
  <c r="AL41" i="7"/>
  <c r="AM32" i="7"/>
  <c r="AD41" i="7"/>
  <c r="AE32" i="7"/>
  <c r="BZ31" i="7"/>
  <c r="BJ31" i="7"/>
  <c r="AT31" i="7"/>
  <c r="CJ44" i="7"/>
  <c r="CF44" i="7"/>
  <c r="CB44" i="7"/>
  <c r="BT44" i="7"/>
  <c r="BP44" i="7"/>
  <c r="BL44" i="7"/>
  <c r="BD44" i="7"/>
  <c r="AZ44" i="7"/>
  <c r="AV44" i="7"/>
  <c r="AN44" i="7"/>
  <c r="AO35" i="7"/>
  <c r="AJ44" i="7"/>
  <c r="AK35" i="7"/>
  <c r="AF44" i="7"/>
  <c r="AG35" i="7"/>
  <c r="X44" i="7"/>
  <c r="CI43" i="7"/>
  <c r="CJ34" i="7"/>
  <c r="CE43" i="7"/>
  <c r="CF34" i="7"/>
  <c r="CA43" i="7"/>
  <c r="CB34" i="7"/>
  <c r="BW43" i="7"/>
  <c r="BX34" i="7"/>
  <c r="BS43" i="7"/>
  <c r="BT34" i="7"/>
  <c r="BO43" i="7"/>
  <c r="BP34" i="7"/>
  <c r="BK43" i="7"/>
  <c r="BL34" i="7"/>
  <c r="BG43" i="7"/>
  <c r="BH34" i="7"/>
  <c r="BC43" i="7"/>
  <c r="BD34" i="7"/>
  <c r="AY43" i="7"/>
  <c r="AZ34" i="7"/>
  <c r="AU43" i="7"/>
  <c r="AV34" i="7"/>
  <c r="AQ43" i="7"/>
  <c r="AR34" i="7"/>
  <c r="AM43" i="7"/>
  <c r="AN34" i="7"/>
  <c r="AI43" i="7"/>
  <c r="AJ34" i="7"/>
  <c r="AE43" i="7"/>
  <c r="AF34" i="7"/>
  <c r="AA43" i="7"/>
  <c r="W43" i="7"/>
  <c r="CE33" i="7"/>
  <c r="CD42" i="7"/>
  <c r="CA33" i="7"/>
  <c r="BZ42" i="7"/>
  <c r="BV42" i="7"/>
  <c r="BW33" i="7"/>
  <c r="BO33" i="7"/>
  <c r="BN42" i="7"/>
  <c r="BK33" i="7"/>
  <c r="BJ42" i="7"/>
  <c r="BF42" i="7"/>
  <c r="BG33" i="7"/>
  <c r="AY33" i="7"/>
  <c r="AX42" i="7"/>
  <c r="AU33" i="7"/>
  <c r="AT42" i="7"/>
  <c r="AP42" i="7"/>
  <c r="AQ33" i="7"/>
  <c r="AI33" i="7"/>
  <c r="AH42" i="7"/>
  <c r="AE33" i="7"/>
  <c r="AD42" i="7"/>
  <c r="Z42" i="7"/>
  <c r="CG41" i="7"/>
  <c r="CC41" i="7"/>
  <c r="BY41" i="7"/>
  <c r="BU41" i="7"/>
  <c r="BQ41" i="7"/>
  <c r="BM41" i="7"/>
  <c r="BI41" i="7"/>
  <c r="BE41" i="7"/>
  <c r="BA41" i="7"/>
  <c r="AW41" i="7"/>
  <c r="AS41" i="7"/>
  <c r="AO41" i="7"/>
  <c r="AK41" i="7"/>
  <c r="AG41" i="7"/>
  <c r="AC41" i="7"/>
  <c r="Y41" i="7"/>
  <c r="CJ40" i="7"/>
  <c r="CF40" i="7"/>
  <c r="CG31" i="7"/>
  <c r="BX40" i="7"/>
  <c r="BY31" i="7"/>
  <c r="BT40" i="7"/>
  <c r="BU31" i="7"/>
  <c r="BP40" i="7"/>
  <c r="BQ31" i="7"/>
  <c r="BH40" i="7"/>
  <c r="BI31" i="7"/>
  <c r="BD40" i="7"/>
  <c r="BE31" i="7"/>
  <c r="AZ40" i="7"/>
  <c r="BA31" i="7"/>
  <c r="AR40" i="7"/>
  <c r="AS31" i="7"/>
  <c r="AN40" i="7"/>
  <c r="AO31" i="7"/>
  <c r="AJ40" i="7"/>
  <c r="AK31" i="7"/>
  <c r="AB40" i="7"/>
  <c r="X40" i="7"/>
  <c r="CI35" i="7"/>
  <c r="AJ35" i="7"/>
  <c r="CD33" i="7"/>
  <c r="BN33" i="7"/>
  <c r="AX33" i="7"/>
  <c r="AH33" i="7"/>
  <c r="BZ32" i="7"/>
  <c r="BJ32" i="7"/>
  <c r="AT32" i="7"/>
  <c r="BV31" i="7"/>
  <c r="BF31" i="7"/>
  <c r="AP31" i="7"/>
  <c r="AG43" i="7"/>
  <c r="AL42" i="7"/>
  <c r="AQ41" i="7"/>
  <c r="AV40" i="7"/>
  <c r="CF43" i="7"/>
  <c r="CG34" i="7"/>
  <c r="BT43" i="7"/>
  <c r="BU34" i="7"/>
  <c r="BH43" i="7"/>
  <c r="BI34" i="7"/>
  <c r="AN43" i="7"/>
  <c r="AO34" i="7"/>
  <c r="CE42" i="7"/>
  <c r="CF33" i="7"/>
  <c r="BS42" i="7"/>
  <c r="BT33" i="7"/>
  <c r="BG42" i="7"/>
  <c r="BH33" i="7"/>
  <c r="AU42" i="7"/>
  <c r="AV33" i="7"/>
  <c r="AI42" i="7"/>
  <c r="AJ33" i="7"/>
  <c r="AE42" i="7"/>
  <c r="AF33" i="7"/>
  <c r="CH41" i="7"/>
  <c r="CI32" i="7"/>
  <c r="BV41" i="7"/>
  <c r="BW32" i="7"/>
  <c r="BF41" i="7"/>
  <c r="BG32" i="7"/>
  <c r="AP41" i="7"/>
  <c r="AQ32" i="7"/>
  <c r="CH43" i="7"/>
  <c r="CI34" i="7"/>
  <c r="CD43" i="7"/>
  <c r="CE34" i="7"/>
  <c r="BZ43" i="7"/>
  <c r="CA34" i="7"/>
  <c r="BV43" i="7"/>
  <c r="BW34" i="7"/>
  <c r="BR43" i="7"/>
  <c r="BS34" i="7"/>
  <c r="BN43" i="7"/>
  <c r="BO34" i="7"/>
  <c r="BJ43" i="7"/>
  <c r="BK34" i="7"/>
  <c r="BF43" i="7"/>
  <c r="BG34" i="7"/>
  <c r="BB43" i="7"/>
  <c r="BC34" i="7"/>
  <c r="AX43" i="7"/>
  <c r="AY34" i="7"/>
  <c r="AT43" i="7"/>
  <c r="AU34" i="7"/>
  <c r="AP43" i="7"/>
  <c r="AQ34" i="7"/>
  <c r="AL43" i="7"/>
  <c r="AM34" i="7"/>
  <c r="AH43" i="7"/>
  <c r="AI34" i="7"/>
  <c r="AD43" i="7"/>
  <c r="AE34" i="7"/>
  <c r="CJ41" i="7"/>
  <c r="CF41" i="7"/>
  <c r="CG32" i="7"/>
  <c r="CB41" i="7"/>
  <c r="CC32" i="7"/>
  <c r="BX41" i="7"/>
  <c r="BY32" i="7"/>
  <c r="BT41" i="7"/>
  <c r="BU32" i="7"/>
  <c r="BP41" i="7"/>
  <c r="BQ32" i="7"/>
  <c r="BL41" i="7"/>
  <c r="BM32" i="7"/>
  <c r="BH41" i="7"/>
  <c r="BI32" i="7"/>
  <c r="BD41" i="7"/>
  <c r="BE32" i="7"/>
  <c r="AZ41" i="7"/>
  <c r="BA32" i="7"/>
  <c r="AV41" i="7"/>
  <c r="AW32" i="7"/>
  <c r="AR41" i="7"/>
  <c r="AS32" i="7"/>
  <c r="AN41" i="7"/>
  <c r="AO32" i="7"/>
  <c r="AJ41" i="7"/>
  <c r="AK32" i="7"/>
  <c r="AF41" i="7"/>
  <c r="AG32" i="7"/>
  <c r="CI40" i="7"/>
  <c r="CJ31" i="7"/>
  <c r="CE40" i="7"/>
  <c r="CF31" i="7"/>
  <c r="CA40" i="7"/>
  <c r="CB31" i="7"/>
  <c r="BW40" i="7"/>
  <c r="BX31" i="7"/>
  <c r="BS40" i="7"/>
  <c r="BT31" i="7"/>
  <c r="BO40" i="7"/>
  <c r="BP31" i="7"/>
  <c r="BK40" i="7"/>
  <c r="BL31" i="7"/>
  <c r="BG40" i="7"/>
  <c r="BH31" i="7"/>
  <c r="BC40" i="7"/>
  <c r="BD31" i="7"/>
  <c r="AY40" i="7"/>
  <c r="AZ31" i="7"/>
  <c r="AU40" i="7"/>
  <c r="AV31" i="7"/>
  <c r="AQ40" i="7"/>
  <c r="AR31" i="7"/>
  <c r="AM40" i="7"/>
  <c r="AN31" i="7"/>
  <c r="AI40" i="7"/>
  <c r="AJ31" i="7"/>
  <c r="AE40" i="7"/>
  <c r="AF31" i="7"/>
  <c r="CH35" i="7"/>
  <c r="CD35" i="7"/>
  <c r="BZ35" i="7"/>
  <c r="BV35" i="7"/>
  <c r="BR35" i="7"/>
  <c r="BN35" i="7"/>
  <c r="BJ35" i="7"/>
  <c r="BF35" i="7"/>
  <c r="BB35" i="7"/>
  <c r="AX35" i="7"/>
  <c r="AT35" i="7"/>
  <c r="AP35" i="7"/>
  <c r="AH35" i="7"/>
  <c r="CD34" i="7"/>
  <c r="BN34" i="7"/>
  <c r="BZ33" i="7"/>
  <c r="BJ33" i="7"/>
  <c r="AT33" i="7"/>
  <c r="BV32" i="7"/>
  <c r="BF32" i="7"/>
  <c r="AP32" i="7"/>
  <c r="CH31" i="7"/>
  <c r="BR31" i="7"/>
  <c r="BB31" i="7"/>
  <c r="AL31" i="7"/>
  <c r="BX44" i="7"/>
  <c r="CH42" i="7"/>
  <c r="AF40" i="7"/>
  <c r="CB43" i="7"/>
  <c r="CC34" i="7"/>
  <c r="BL43" i="7"/>
  <c r="BM34" i="7"/>
  <c r="AZ43" i="7"/>
  <c r="BA34" i="7"/>
  <c r="AV43" i="7"/>
  <c r="AW34" i="7"/>
  <c r="AJ43" i="7"/>
  <c r="AK34" i="7"/>
  <c r="AF43" i="7"/>
  <c r="AG34" i="7"/>
  <c r="CI42" i="7"/>
  <c r="CJ33" i="7"/>
  <c r="BW42" i="7"/>
  <c r="BX33" i="7"/>
  <c r="BK42" i="7"/>
  <c r="BL33" i="7"/>
  <c r="AY42" i="7"/>
  <c r="AZ33" i="7"/>
  <c r="AM42" i="7"/>
  <c r="AN33" i="7"/>
  <c r="CD41" i="7"/>
  <c r="CE32" i="7"/>
  <c r="BR41" i="7"/>
  <c r="BS32" i="7"/>
  <c r="BJ41" i="7"/>
  <c r="BK32" i="7"/>
  <c r="AX41" i="7"/>
  <c r="AY32" i="7"/>
  <c r="AH41" i="7"/>
  <c r="AI32" i="7"/>
  <c r="AL35" i="7"/>
  <c r="CD44" i="7"/>
  <c r="BZ44" i="7"/>
  <c r="BV44" i="7"/>
  <c r="BR44" i="7"/>
  <c r="BN44" i="7"/>
  <c r="BJ44" i="7"/>
  <c r="BF44" i="7"/>
  <c r="BB44" i="7"/>
  <c r="AX44" i="7"/>
  <c r="AT44" i="7"/>
  <c r="AP44" i="7"/>
  <c r="AL44" i="7"/>
  <c r="AM35" i="7"/>
  <c r="AH44" i="7"/>
  <c r="AI35" i="7"/>
  <c r="AD44" i="7"/>
  <c r="AE35" i="7"/>
  <c r="Z44" i="7"/>
  <c r="V44" i="7"/>
  <c r="CG43" i="7"/>
  <c r="BY43" i="7"/>
  <c r="BU43" i="7"/>
  <c r="BQ43" i="7"/>
  <c r="BI43" i="7"/>
  <c r="BE43" i="7"/>
  <c r="BA43" i="7"/>
  <c r="AS43" i="7"/>
  <c r="AO43" i="7"/>
  <c r="AK43" i="7"/>
  <c r="AC43" i="7"/>
  <c r="Y43" i="7"/>
  <c r="CJ42" i="7"/>
  <c r="CF42" i="7"/>
  <c r="CG33" i="7"/>
  <c r="CB42" i="7"/>
  <c r="CC33" i="7"/>
  <c r="BX42" i="7"/>
  <c r="BY33" i="7"/>
  <c r="BT42" i="7"/>
  <c r="BU33" i="7"/>
  <c r="BP42" i="7"/>
  <c r="BQ33" i="7"/>
  <c r="BL42" i="7"/>
  <c r="BM33" i="7"/>
  <c r="BH42" i="7"/>
  <c r="BI33" i="7"/>
  <c r="BD42" i="7"/>
  <c r="BE33" i="7"/>
  <c r="AZ42" i="7"/>
  <c r="BA33" i="7"/>
  <c r="AV42" i="7"/>
  <c r="AW33" i="7"/>
  <c r="AR42" i="7"/>
  <c r="AS33" i="7"/>
  <c r="AN42" i="7"/>
  <c r="AO33" i="7"/>
  <c r="AJ42" i="7"/>
  <c r="AK33" i="7"/>
  <c r="AF42" i="7"/>
  <c r="AG33" i="7"/>
  <c r="AB42" i="7"/>
  <c r="X42" i="7"/>
  <c r="CJ32" i="7"/>
  <c r="CI41" i="7"/>
  <c r="CE41" i="7"/>
  <c r="CF32" i="7"/>
  <c r="CA41" i="7"/>
  <c r="CB32" i="7"/>
  <c r="BT32" i="7"/>
  <c r="BS41" i="7"/>
  <c r="BO41" i="7"/>
  <c r="BP32" i="7"/>
  <c r="BK41" i="7"/>
  <c r="BL32" i="7"/>
  <c r="BD32" i="7"/>
  <c r="BC41" i="7"/>
  <c r="AY41" i="7"/>
  <c r="AZ32" i="7"/>
  <c r="AU41" i="7"/>
  <c r="AV32" i="7"/>
  <c r="AN32" i="7"/>
  <c r="AM41" i="7"/>
  <c r="AI41" i="7"/>
  <c r="AJ32" i="7"/>
  <c r="AE41" i="7"/>
  <c r="AF32" i="7"/>
  <c r="W41" i="7"/>
  <c r="CH40" i="7"/>
  <c r="CI31" i="7"/>
  <c r="CD40" i="7"/>
  <c r="CE31" i="7"/>
  <c r="BZ40" i="7"/>
  <c r="CA31" i="7"/>
  <c r="BV40" i="7"/>
  <c r="BW31" i="7"/>
  <c r="BR40" i="7"/>
  <c r="BS31" i="7"/>
  <c r="BN40" i="7"/>
  <c r="BO31" i="7"/>
  <c r="BJ40" i="7"/>
  <c r="BK31" i="7"/>
  <c r="BF40" i="7"/>
  <c r="BG31" i="7"/>
  <c r="BB40" i="7"/>
  <c r="BC31" i="7"/>
  <c r="AX40" i="7"/>
  <c r="AY31" i="7"/>
  <c r="AT40" i="7"/>
  <c r="AU31" i="7"/>
  <c r="AP40" i="7"/>
  <c r="AQ31" i="7"/>
  <c r="AL40" i="7"/>
  <c r="AM31" i="7"/>
  <c r="AH40" i="7"/>
  <c r="AI31" i="7"/>
  <c r="AD40" i="7"/>
  <c r="AE31" i="7"/>
  <c r="Z40" i="7"/>
  <c r="V40" i="7"/>
  <c r="CG35" i="7"/>
  <c r="CC35" i="7"/>
  <c r="BU35" i="7"/>
  <c r="BQ35" i="7"/>
  <c r="BM35" i="7"/>
  <c r="BI35" i="7"/>
  <c r="BE35" i="7"/>
  <c r="BA35" i="7"/>
  <c r="AW35" i="7"/>
  <c r="AN35" i="7"/>
  <c r="AF35" i="7"/>
  <c r="BZ34" i="7"/>
  <c r="BJ34" i="7"/>
  <c r="AT34" i="7"/>
  <c r="BV33" i="7"/>
  <c r="BF33" i="7"/>
  <c r="AP33" i="7"/>
  <c r="CH32" i="7"/>
  <c r="BR32" i="7"/>
  <c r="BB32" i="7"/>
  <c r="AL32" i="7"/>
  <c r="CD31" i="7"/>
  <c r="BN31" i="7"/>
  <c r="AX31" i="7"/>
  <c r="AH31" i="7"/>
  <c r="BR42" i="7"/>
  <c r="BW41" i="7"/>
  <c r="CB40" i="7"/>
  <c r="O40" i="7"/>
  <c r="S40" i="7"/>
  <c r="F44" i="7"/>
  <c r="F43" i="7"/>
  <c r="F42" i="7"/>
  <c r="F41" i="7"/>
  <c r="F40" i="7"/>
  <c r="F35" i="7"/>
  <c r="F34" i="7"/>
  <c r="F33" i="7"/>
  <c r="F32" i="7"/>
  <c r="F31" i="7"/>
  <c r="G22" i="7"/>
  <c r="H32" i="7" s="1"/>
  <c r="H22" i="7"/>
  <c r="I22" i="7"/>
  <c r="I11" i="24" s="1"/>
  <c r="J22" i="7"/>
  <c r="J11" i="24" s="1"/>
  <c r="K22" i="7"/>
  <c r="O32" i="7"/>
  <c r="P32" i="7"/>
  <c r="S32" i="7"/>
  <c r="S41" i="7"/>
  <c r="U32" i="7"/>
  <c r="V32" i="7"/>
  <c r="X32" i="7"/>
  <c r="Y32" i="7"/>
  <c r="Z32" i="7"/>
  <c r="AC32" i="7"/>
  <c r="AD32" i="7"/>
  <c r="G23" i="7"/>
  <c r="H33" i="7" s="1"/>
  <c r="H23" i="7"/>
  <c r="I23" i="7"/>
  <c r="I12" i="24" s="1"/>
  <c r="J23" i="7"/>
  <c r="J12" i="24" s="1"/>
  <c r="K23" i="7"/>
  <c r="R33" i="7"/>
  <c r="T42" i="7"/>
  <c r="V33" i="7"/>
  <c r="Z33" i="7"/>
  <c r="H34" i="7"/>
  <c r="H24" i="7"/>
  <c r="I34" i="7" s="1"/>
  <c r="I24" i="7"/>
  <c r="I13" i="24" s="1"/>
  <c r="J24" i="7"/>
  <c r="J24" i="26" s="1"/>
  <c r="K24" i="7"/>
  <c r="N34" i="7"/>
  <c r="Q34" i="7"/>
  <c r="R34" i="7"/>
  <c r="V34" i="7"/>
  <c r="Y34" i="7"/>
  <c r="AB34" i="7"/>
  <c r="AC34" i="7"/>
  <c r="G25" i="7"/>
  <c r="H35" i="7" s="1"/>
  <c r="H25" i="7"/>
  <c r="I35" i="7" s="1"/>
  <c r="I25" i="7"/>
  <c r="I14" i="24" s="1"/>
  <c r="J25" i="7"/>
  <c r="J14" i="24" s="1"/>
  <c r="K25" i="7"/>
  <c r="M35" i="7"/>
  <c r="N35" i="7"/>
  <c r="N44" i="7"/>
  <c r="Q35" i="7"/>
  <c r="R35" i="7"/>
  <c r="R44" i="7"/>
  <c r="U35" i="7"/>
  <c r="V35" i="7"/>
  <c r="Y35" i="7"/>
  <c r="Z35" i="7"/>
  <c r="AB35" i="7"/>
  <c r="AC35" i="7"/>
  <c r="AD35" i="7"/>
  <c r="H21" i="7"/>
  <c r="I21" i="7"/>
  <c r="I10" i="24" s="1"/>
  <c r="J21" i="7"/>
  <c r="J10" i="24" s="1"/>
  <c r="K21" i="7"/>
  <c r="N31" i="7"/>
  <c r="O31" i="7"/>
  <c r="P31" i="7"/>
  <c r="P40" i="7"/>
  <c r="R31" i="7"/>
  <c r="S31" i="7"/>
  <c r="T31" i="7"/>
  <c r="T40" i="7"/>
  <c r="V31" i="7"/>
  <c r="W31" i="7"/>
  <c r="X31" i="7"/>
  <c r="Z31" i="7"/>
  <c r="AA31" i="7"/>
  <c r="AB31" i="7"/>
  <c r="AD31" i="7"/>
  <c r="G21" i="7"/>
  <c r="F25" i="7"/>
  <c r="F24" i="7"/>
  <c r="F23" i="7"/>
  <c r="F22" i="7"/>
  <c r="F21" i="7"/>
  <c r="F12" i="7"/>
  <c r="F13" i="7"/>
  <c r="F14" i="7"/>
  <c r="F15" i="7"/>
  <c r="F11" i="7"/>
  <c r="J13" i="24" l="1"/>
  <c r="D49" i="33"/>
  <c r="D55" i="33"/>
  <c r="J12" i="27"/>
  <c r="L32" i="5"/>
  <c r="L9" i="27" s="1"/>
  <c r="H35" i="5"/>
  <c r="H39" i="5" s="1"/>
  <c r="H42" i="5" s="1"/>
  <c r="H20" i="27"/>
  <c r="L18" i="1"/>
  <c r="K13" i="24"/>
  <c r="K12" i="24"/>
  <c r="K11" i="24"/>
  <c r="K10" i="24"/>
  <c r="K14" i="24"/>
  <c r="G20" i="27"/>
  <c r="G24" i="27" s="1"/>
  <c r="G41" i="27" s="1"/>
  <c r="G43" i="27" s="1"/>
  <c r="I12" i="27"/>
  <c r="K28" i="5"/>
  <c r="K29" i="5"/>
  <c r="K30" i="5"/>
  <c r="M23" i="5"/>
  <c r="M11" i="5"/>
  <c r="M21" i="5"/>
  <c r="M10" i="5"/>
  <c r="M19" i="5"/>
  <c r="M17" i="5"/>
  <c r="M13" i="5"/>
  <c r="M18" i="5"/>
  <c r="M12" i="5"/>
  <c r="M16" i="5"/>
  <c r="I35" i="5"/>
  <c r="I39" i="5" s="1"/>
  <c r="I42" i="5" s="1"/>
  <c r="H27" i="28"/>
  <c r="G31" i="28"/>
  <c r="U29" i="28"/>
  <c r="G44" i="5"/>
  <c r="H44" i="5"/>
  <c r="AV49" i="7"/>
  <c r="BA49" i="7"/>
  <c r="N49" i="7"/>
  <c r="AT49" i="7"/>
  <c r="BS49" i="7"/>
  <c r="BE49" i="7"/>
  <c r="BU49" i="7"/>
  <c r="AX49" i="7"/>
  <c r="BN49" i="7"/>
  <c r="CD49" i="7"/>
  <c r="CJ49" i="7"/>
  <c r="BP49" i="7"/>
  <c r="BT49" i="7"/>
  <c r="AU49" i="7"/>
  <c r="CA49" i="7"/>
  <c r="AY49" i="7"/>
  <c r="CE49" i="7"/>
  <c r="J23" i="26"/>
  <c r="I22" i="26"/>
  <c r="BQ49" i="7"/>
  <c r="BZ49" i="7"/>
  <c r="BD49" i="7"/>
  <c r="BW49" i="7"/>
  <c r="I21" i="26"/>
  <c r="CB49" i="7"/>
  <c r="M49" i="7"/>
  <c r="AS49" i="7"/>
  <c r="BI49" i="7"/>
  <c r="BY49" i="7"/>
  <c r="BB49" i="7"/>
  <c r="BR49" i="7"/>
  <c r="CH49" i="7"/>
  <c r="AZ49" i="7"/>
  <c r="L49" i="7"/>
  <c r="CF49" i="7"/>
  <c r="BC49" i="7"/>
  <c r="CI49" i="7"/>
  <c r="BG49" i="7"/>
  <c r="CK46" i="7"/>
  <c r="J25" i="26"/>
  <c r="I23" i="26"/>
  <c r="CG49" i="7"/>
  <c r="BJ49" i="7"/>
  <c r="BX49" i="7"/>
  <c r="AQ49" i="7"/>
  <c r="I25" i="26"/>
  <c r="I24" i="26"/>
  <c r="BL49" i="7"/>
  <c r="AW49" i="7"/>
  <c r="BM49" i="7"/>
  <c r="CC49" i="7"/>
  <c r="BF49" i="7"/>
  <c r="BV49" i="7"/>
  <c r="BH49" i="7"/>
  <c r="AR49" i="7"/>
  <c r="BK49" i="7"/>
  <c r="BO49" i="7"/>
  <c r="CK37" i="7"/>
  <c r="J22" i="26"/>
  <c r="J21" i="26"/>
  <c r="J37" i="5"/>
  <c r="J14" i="27" s="1"/>
  <c r="J41" i="5"/>
  <c r="I44" i="5"/>
  <c r="CK8" i="30"/>
  <c r="CK12" i="30" s="1"/>
  <c r="CM8" i="30"/>
  <c r="CM12" i="30" s="1"/>
  <c r="CL8" i="30"/>
  <c r="CL12" i="30" s="1"/>
  <c r="G35" i="5"/>
  <c r="G8" i="28" s="1"/>
  <c r="G22" i="28" s="1"/>
  <c r="G24" i="28" s="1"/>
  <c r="R23" i="28"/>
  <c r="AH46" i="7"/>
  <c r="N19" i="1"/>
  <c r="L2" i="30"/>
  <c r="L2" i="28"/>
  <c r="L17" i="28" s="1"/>
  <c r="L2" i="27"/>
  <c r="L32" i="30"/>
  <c r="L26" i="30"/>
  <c r="L32" i="7"/>
  <c r="J35" i="7"/>
  <c r="J34" i="7"/>
  <c r="K33" i="7"/>
  <c r="K32" i="7"/>
  <c r="N4" i="1"/>
  <c r="M4" i="30"/>
  <c r="M4" i="28"/>
  <c r="M4" i="27"/>
  <c r="M4" i="24"/>
  <c r="M4" i="26"/>
  <c r="M4" i="5"/>
  <c r="M4" i="20"/>
  <c r="M4" i="18"/>
  <c r="M4" i="7"/>
  <c r="L20" i="1"/>
  <c r="V37" i="7"/>
  <c r="H27" i="7"/>
  <c r="CB46" i="7"/>
  <c r="AU37" i="7"/>
  <c r="AF46" i="7"/>
  <c r="AR37" i="7"/>
  <c r="BH37" i="7"/>
  <c r="BP37" i="7"/>
  <c r="CC37" i="7"/>
  <c r="AV46" i="7"/>
  <c r="BS37" i="7"/>
  <c r="AL46" i="7"/>
  <c r="BB46" i="7"/>
  <c r="BR46" i="7"/>
  <c r="CH46" i="7"/>
  <c r="BB37" i="7"/>
  <c r="AJ37" i="7"/>
  <c r="AG37" i="7"/>
  <c r="BM37" i="7"/>
  <c r="AP37" i="7"/>
  <c r="CJ46" i="7"/>
  <c r="CD37" i="7"/>
  <c r="BN37" i="7"/>
  <c r="AD46" i="7"/>
  <c r="AT46" i="7"/>
  <c r="BJ46" i="7"/>
  <c r="BZ46" i="7"/>
  <c r="CF37" i="7"/>
  <c r="AW37" i="7"/>
  <c r="BD46" i="7"/>
  <c r="AA46" i="7"/>
  <c r="Z46" i="7"/>
  <c r="AX46" i="7"/>
  <c r="BN46" i="7"/>
  <c r="CD46" i="7"/>
  <c r="BJ37" i="7"/>
  <c r="BL46" i="7"/>
  <c r="AK46" i="7"/>
  <c r="BA46" i="7"/>
  <c r="BQ46" i="7"/>
  <c r="CG46" i="7"/>
  <c r="AR46" i="7"/>
  <c r="BX46" i="7"/>
  <c r="V46" i="7"/>
  <c r="AI37" i="7"/>
  <c r="AQ37" i="7"/>
  <c r="AY37" i="7"/>
  <c r="BG37" i="7"/>
  <c r="BO37" i="7"/>
  <c r="BW37" i="7"/>
  <c r="CE37" i="7"/>
  <c r="BR37" i="7"/>
  <c r="AI46" i="7"/>
  <c r="AQ46" i="7"/>
  <c r="AY46" i="7"/>
  <c r="BG46" i="7"/>
  <c r="BO46" i="7"/>
  <c r="BW46" i="7"/>
  <c r="CE46" i="7"/>
  <c r="BF37" i="7"/>
  <c r="X46" i="7"/>
  <c r="AO37" i="7"/>
  <c r="BA37" i="7"/>
  <c r="BI37" i="7"/>
  <c r="BU37" i="7"/>
  <c r="CG37" i="7"/>
  <c r="BZ37" i="7"/>
  <c r="Y46" i="7"/>
  <c r="AO46" i="7"/>
  <c r="BE46" i="7"/>
  <c r="BU46" i="7"/>
  <c r="AZ37" i="7"/>
  <c r="BX37" i="7"/>
  <c r="AJ46" i="7"/>
  <c r="BP46" i="7"/>
  <c r="AH37" i="7"/>
  <c r="AP46" i="7"/>
  <c r="BF46" i="7"/>
  <c r="BV46" i="7"/>
  <c r="CH37" i="7"/>
  <c r="AF37" i="7"/>
  <c r="AN37" i="7"/>
  <c r="AV37" i="7"/>
  <c r="BD37" i="7"/>
  <c r="BL37" i="7"/>
  <c r="BT37" i="7"/>
  <c r="CB37" i="7"/>
  <c r="CJ37" i="7"/>
  <c r="BV37" i="7"/>
  <c r="AB46" i="7"/>
  <c r="AN46" i="7"/>
  <c r="AZ46" i="7"/>
  <c r="BH46" i="7"/>
  <c r="BT46" i="7"/>
  <c r="CF46" i="7"/>
  <c r="AC46" i="7"/>
  <c r="AS46" i="7"/>
  <c r="BI46" i="7"/>
  <c r="BY46" i="7"/>
  <c r="AX37" i="7"/>
  <c r="AE37" i="7"/>
  <c r="AM37" i="7"/>
  <c r="BC37" i="7"/>
  <c r="BK37" i="7"/>
  <c r="CA37" i="7"/>
  <c r="CI37" i="7"/>
  <c r="AL37" i="7"/>
  <c r="AE46" i="7"/>
  <c r="AM46" i="7"/>
  <c r="AU46" i="7"/>
  <c r="BC46" i="7"/>
  <c r="BK46" i="7"/>
  <c r="BS46" i="7"/>
  <c r="CA46" i="7"/>
  <c r="CI46" i="7"/>
  <c r="AK37" i="7"/>
  <c r="AS37" i="7"/>
  <c r="BE37" i="7"/>
  <c r="BQ37" i="7"/>
  <c r="BY37" i="7"/>
  <c r="AT37" i="7"/>
  <c r="AG46" i="7"/>
  <c r="AW46" i="7"/>
  <c r="BM46" i="7"/>
  <c r="CC46" i="7"/>
  <c r="W46" i="7"/>
  <c r="H31" i="7"/>
  <c r="H37" i="7" s="1"/>
  <c r="G27" i="7"/>
  <c r="L31" i="7"/>
  <c r="K27" i="7"/>
  <c r="K31" i="7"/>
  <c r="K18" i="24" s="1"/>
  <c r="J27" i="7"/>
  <c r="J31" i="7"/>
  <c r="I27" i="7"/>
  <c r="J44" i="7"/>
  <c r="K42" i="7"/>
  <c r="L40" i="7"/>
  <c r="H40" i="7"/>
  <c r="H42" i="7"/>
  <c r="H41" i="7"/>
  <c r="S42" i="7"/>
  <c r="K40" i="7"/>
  <c r="S43" i="7"/>
  <c r="O43" i="7"/>
  <c r="K43" i="7"/>
  <c r="R42" i="7"/>
  <c r="AA34" i="7"/>
  <c r="U31" i="7"/>
  <c r="I31" i="7"/>
  <c r="U43" i="7"/>
  <c r="M43" i="7"/>
  <c r="P42" i="7"/>
  <c r="L42" i="7"/>
  <c r="AD34" i="7"/>
  <c r="Z34" i="7"/>
  <c r="AD33" i="7"/>
  <c r="I32" i="7"/>
  <c r="R40" i="7"/>
  <c r="N40" i="7"/>
  <c r="J40" i="7"/>
  <c r="H44" i="7"/>
  <c r="H43" i="7"/>
  <c r="J42" i="7"/>
  <c r="Y31" i="7"/>
  <c r="M31" i="7"/>
  <c r="I43" i="7"/>
  <c r="I21" i="24" s="1"/>
  <c r="R41" i="7"/>
  <c r="N41" i="7"/>
  <c r="I41" i="7"/>
  <c r="I33" i="7"/>
  <c r="U40" i="7"/>
  <c r="Q40" i="7"/>
  <c r="M40" i="7"/>
  <c r="I40" i="7"/>
  <c r="U41" i="7"/>
  <c r="AC31" i="7"/>
  <c r="Q31" i="7"/>
  <c r="AA35" i="7"/>
  <c r="S44" i="7"/>
  <c r="O44" i="7"/>
  <c r="R43" i="7"/>
  <c r="N43" i="7"/>
  <c r="J43" i="7"/>
  <c r="I42" i="7"/>
  <c r="K44" i="7"/>
  <c r="X35" i="7"/>
  <c r="T35" i="7"/>
  <c r="P35" i="7"/>
  <c r="L35" i="7"/>
  <c r="U44" i="7"/>
  <c r="Q44" i="7"/>
  <c r="M44" i="7"/>
  <c r="I44" i="7"/>
  <c r="I22" i="24" s="1"/>
  <c r="W35" i="7"/>
  <c r="S35" i="7"/>
  <c r="O35" i="7"/>
  <c r="K35" i="7"/>
  <c r="K22" i="24" s="1"/>
  <c r="T44" i="7"/>
  <c r="P44" i="7"/>
  <c r="L44" i="7"/>
  <c r="M34" i="7"/>
  <c r="X34" i="7"/>
  <c r="T34" i="7"/>
  <c r="P34" i="7"/>
  <c r="L34" i="7"/>
  <c r="T43" i="7"/>
  <c r="P43" i="7"/>
  <c r="L43" i="7"/>
  <c r="Q43" i="7"/>
  <c r="W34" i="7"/>
  <c r="S34" i="7"/>
  <c r="O34" i="7"/>
  <c r="K34" i="7"/>
  <c r="K21" i="24" s="1"/>
  <c r="U34" i="7"/>
  <c r="T32" i="7"/>
  <c r="AA32" i="7"/>
  <c r="W32" i="7"/>
  <c r="T41" i="7"/>
  <c r="T46" i="7" s="1"/>
  <c r="AB32" i="7"/>
  <c r="U42" i="7"/>
  <c r="Q42" i="7"/>
  <c r="AC33" i="7"/>
  <c r="U33" i="7"/>
  <c r="AB33" i="7"/>
  <c r="X33" i="7"/>
  <c r="T33" i="7"/>
  <c r="Y33" i="7"/>
  <c r="AA33" i="7"/>
  <c r="W33" i="7"/>
  <c r="S33" i="7"/>
  <c r="Q33" i="7"/>
  <c r="P33" i="7"/>
  <c r="O42" i="7"/>
  <c r="O33" i="7"/>
  <c r="N42" i="7"/>
  <c r="N33" i="7"/>
  <c r="M42" i="7"/>
  <c r="M33" i="7"/>
  <c r="L33" i="7"/>
  <c r="J33" i="7"/>
  <c r="R32" i="7"/>
  <c r="Q41" i="7"/>
  <c r="Q32" i="7"/>
  <c r="P41" i="7"/>
  <c r="O41" i="7"/>
  <c r="N32" i="7"/>
  <c r="M41" i="7"/>
  <c r="M32" i="7"/>
  <c r="L41" i="7"/>
  <c r="K41" i="7"/>
  <c r="J32" i="7"/>
  <c r="J41" i="7"/>
  <c r="K17" i="1"/>
  <c r="BH42" i="30" l="1"/>
  <c r="BH38" i="27"/>
  <c r="BM42" i="30"/>
  <c r="BM38" i="27"/>
  <c r="CG42" i="30"/>
  <c r="CG38" i="27"/>
  <c r="L42" i="30"/>
  <c r="L38" i="27"/>
  <c r="BB42" i="30"/>
  <c r="BB38" i="27"/>
  <c r="M42" i="30"/>
  <c r="M38" i="27"/>
  <c r="BD42" i="30"/>
  <c r="BD38" i="27"/>
  <c r="AU42" i="30"/>
  <c r="AU38" i="27"/>
  <c r="BE42" i="30"/>
  <c r="BE38" i="27"/>
  <c r="J16" i="27"/>
  <c r="J26" i="28" s="1"/>
  <c r="BO42" i="30"/>
  <c r="BO38" i="27"/>
  <c r="BV42" i="30"/>
  <c r="BV38" i="27"/>
  <c r="AW42" i="30"/>
  <c r="AW38" i="27"/>
  <c r="AQ42" i="30"/>
  <c r="AQ38" i="27"/>
  <c r="CI42" i="30"/>
  <c r="CI38" i="27"/>
  <c r="AZ42" i="30"/>
  <c r="AZ38" i="27"/>
  <c r="BY42" i="30"/>
  <c r="BY38" i="27"/>
  <c r="CB42" i="30"/>
  <c r="CB38" i="27"/>
  <c r="BZ42" i="30"/>
  <c r="BZ38" i="27"/>
  <c r="CE42" i="30"/>
  <c r="CE38" i="27"/>
  <c r="BT42" i="30"/>
  <c r="BT38" i="27"/>
  <c r="BN42" i="30"/>
  <c r="BN38" i="27"/>
  <c r="BS42" i="30"/>
  <c r="BS38" i="27"/>
  <c r="AV42" i="30"/>
  <c r="AV38" i="27"/>
  <c r="BG42" i="30"/>
  <c r="BG38" i="27"/>
  <c r="CD42" i="30"/>
  <c r="CD38" i="27"/>
  <c r="BA42" i="30"/>
  <c r="BA38" i="27"/>
  <c r="I18" i="24"/>
  <c r="BK42" i="30"/>
  <c r="BK38" i="27"/>
  <c r="BF42" i="30"/>
  <c r="BF38" i="27"/>
  <c r="BL42" i="30"/>
  <c r="BL38" i="27"/>
  <c r="BX42" i="30"/>
  <c r="BX38" i="27"/>
  <c r="BC42" i="30"/>
  <c r="BC38" i="27"/>
  <c r="CH42" i="30"/>
  <c r="CH38" i="27"/>
  <c r="BI42" i="30"/>
  <c r="BI38" i="27"/>
  <c r="BQ42" i="30"/>
  <c r="BQ38" i="27"/>
  <c r="AY42" i="30"/>
  <c r="AY38" i="27"/>
  <c r="BP42" i="30"/>
  <c r="BP38" i="27"/>
  <c r="AX42" i="30"/>
  <c r="AX38" i="27"/>
  <c r="AT42" i="30"/>
  <c r="AT38" i="27"/>
  <c r="J20" i="24"/>
  <c r="AR42" i="30"/>
  <c r="AR38" i="27"/>
  <c r="CC42" i="30"/>
  <c r="CC38" i="27"/>
  <c r="BJ42" i="30"/>
  <c r="BJ38" i="27"/>
  <c r="CF42" i="30"/>
  <c r="CF38" i="27"/>
  <c r="BR42" i="30"/>
  <c r="BR38" i="27"/>
  <c r="AS42" i="30"/>
  <c r="AS38" i="27"/>
  <c r="BW42" i="30"/>
  <c r="BW38" i="27"/>
  <c r="CA42" i="30"/>
  <c r="CA38" i="27"/>
  <c r="CJ42" i="30"/>
  <c r="CJ38" i="27"/>
  <c r="BU42" i="30"/>
  <c r="BU38" i="27"/>
  <c r="I16" i="27"/>
  <c r="I26" i="28" s="1"/>
  <c r="N38" i="27"/>
  <c r="N42" i="30"/>
  <c r="L20" i="24"/>
  <c r="K33" i="5"/>
  <c r="K10" i="27" s="1"/>
  <c r="K12" i="27" s="1"/>
  <c r="H8" i="28"/>
  <c r="H22" i="28" s="1"/>
  <c r="H24" i="28" s="1"/>
  <c r="I8" i="28"/>
  <c r="G34" i="30"/>
  <c r="G39" i="30" s="1"/>
  <c r="H24" i="27"/>
  <c r="H26" i="27" s="1"/>
  <c r="H34" i="30"/>
  <c r="H39" i="30" s="1"/>
  <c r="M18" i="1"/>
  <c r="M18" i="24" s="1"/>
  <c r="L10" i="24"/>
  <c r="L14" i="24"/>
  <c r="L13" i="24"/>
  <c r="L12" i="24"/>
  <c r="L11" i="24"/>
  <c r="M32" i="5"/>
  <c r="M9" i="27" s="1"/>
  <c r="N23" i="5"/>
  <c r="N13" i="5"/>
  <c r="N18" i="5"/>
  <c r="N17" i="5"/>
  <c r="N16" i="5"/>
  <c r="N12" i="5"/>
  <c r="N11" i="5"/>
  <c r="N21" i="5"/>
  <c r="N10" i="5"/>
  <c r="N19" i="5"/>
  <c r="L30" i="5"/>
  <c r="L29" i="5"/>
  <c r="L28" i="5"/>
  <c r="G45" i="27"/>
  <c r="G47" i="27"/>
  <c r="I27" i="28"/>
  <c r="H31" i="28"/>
  <c r="V29" i="28"/>
  <c r="J19" i="24"/>
  <c r="I20" i="24"/>
  <c r="I49" i="7"/>
  <c r="I14" i="26"/>
  <c r="K49" i="7"/>
  <c r="H49" i="7"/>
  <c r="K19" i="24"/>
  <c r="J49" i="7"/>
  <c r="J14" i="26"/>
  <c r="G49" i="7"/>
  <c r="J22" i="24"/>
  <c r="L21" i="24"/>
  <c r="L22" i="24"/>
  <c r="I19" i="24"/>
  <c r="J18" i="24"/>
  <c r="L18" i="24"/>
  <c r="K20" i="24"/>
  <c r="L19" i="24"/>
  <c r="G37" i="30"/>
  <c r="J21" i="24"/>
  <c r="J44" i="5"/>
  <c r="K14" i="26"/>
  <c r="K13" i="26"/>
  <c r="K15" i="26"/>
  <c r="K12" i="26"/>
  <c r="K11" i="26"/>
  <c r="K23" i="26"/>
  <c r="K24" i="26"/>
  <c r="K22" i="26"/>
  <c r="K21" i="26"/>
  <c r="K25" i="26"/>
  <c r="K25" i="5"/>
  <c r="CM14" i="30"/>
  <c r="CM28" i="30" s="1"/>
  <c r="CM22" i="30"/>
  <c r="CL22" i="30"/>
  <c r="CL14" i="30"/>
  <c r="CL28" i="30" s="1"/>
  <c r="CK14" i="30"/>
  <c r="CK28" i="30" s="1"/>
  <c r="CK22" i="30"/>
  <c r="G26" i="27"/>
  <c r="G39" i="5"/>
  <c r="G42" i="5" s="1"/>
  <c r="G8" i="30"/>
  <c r="S23" i="28"/>
  <c r="O19" i="1"/>
  <c r="R37" i="7"/>
  <c r="L17" i="1"/>
  <c r="P37" i="7"/>
  <c r="K35" i="5"/>
  <c r="O4" i="1"/>
  <c r="N4" i="30"/>
  <c r="N4" i="28"/>
  <c r="N4" i="7"/>
  <c r="N4" i="26"/>
  <c r="N4" i="5"/>
  <c r="N4" i="18"/>
  <c r="N4" i="20"/>
  <c r="N4" i="27"/>
  <c r="N4" i="24"/>
  <c r="J35" i="5"/>
  <c r="J39" i="5" s="1"/>
  <c r="J42" i="5" s="1"/>
  <c r="M32" i="30"/>
  <c r="M26" i="30"/>
  <c r="T37" i="7"/>
  <c r="S37" i="7"/>
  <c r="Z37" i="7"/>
  <c r="M20" i="1"/>
  <c r="M2" i="30"/>
  <c r="M2" i="28"/>
  <c r="M17" i="28" s="1"/>
  <c r="M2" i="27"/>
  <c r="X37" i="7"/>
  <c r="P46" i="7"/>
  <c r="AD37" i="7"/>
  <c r="N37" i="7"/>
  <c r="O37" i="7"/>
  <c r="AA37" i="7"/>
  <c r="AB37" i="7"/>
  <c r="O46" i="7"/>
  <c r="W37" i="7"/>
  <c r="Q37" i="7"/>
  <c r="S46" i="7"/>
  <c r="J37" i="7"/>
  <c r="M37" i="7"/>
  <c r="L37" i="7"/>
  <c r="AC37" i="7"/>
  <c r="Q46" i="7"/>
  <c r="Y37" i="7"/>
  <c r="J46" i="7"/>
  <c r="U37" i="7"/>
  <c r="U46" i="7"/>
  <c r="N46" i="7"/>
  <c r="K37" i="7"/>
  <c r="M46" i="7"/>
  <c r="I37" i="7"/>
  <c r="L46" i="7"/>
  <c r="I46" i="7"/>
  <c r="R46" i="7"/>
  <c r="K46" i="7"/>
  <c r="H46" i="7"/>
  <c r="G42" i="30" l="1"/>
  <c r="G38" i="27"/>
  <c r="H42" i="30"/>
  <c r="H38" i="27"/>
  <c r="K42" i="30"/>
  <c r="K38" i="27"/>
  <c r="J42" i="30"/>
  <c r="J38" i="27"/>
  <c r="K16" i="26"/>
  <c r="I16" i="26"/>
  <c r="I42" i="30"/>
  <c r="I38" i="27"/>
  <c r="N17" i="26"/>
  <c r="N30" i="26" s="1"/>
  <c r="N22" i="27" s="1"/>
  <c r="I26" i="24"/>
  <c r="M21" i="24"/>
  <c r="M20" i="24"/>
  <c r="H8" i="30"/>
  <c r="H12" i="30" s="1"/>
  <c r="H14" i="30" s="1"/>
  <c r="H28" i="30" s="1"/>
  <c r="H41" i="27"/>
  <c r="H43" i="27" s="1"/>
  <c r="H47" i="27" s="1"/>
  <c r="N18" i="1"/>
  <c r="M11" i="24"/>
  <c r="M10" i="24"/>
  <c r="M14" i="24"/>
  <c r="M13" i="24"/>
  <c r="M12" i="24"/>
  <c r="M19" i="24"/>
  <c r="K26" i="24"/>
  <c r="K41" i="30" s="1"/>
  <c r="K43" i="30" s="1"/>
  <c r="M22" i="24"/>
  <c r="O23" i="5"/>
  <c r="O13" i="5"/>
  <c r="O16" i="5"/>
  <c r="O12" i="5"/>
  <c r="O21" i="5"/>
  <c r="O19" i="5"/>
  <c r="O11" i="5"/>
  <c r="O18" i="5"/>
  <c r="O10" i="5"/>
  <c r="O17" i="5"/>
  <c r="L33" i="5"/>
  <c r="L10" i="27" s="1"/>
  <c r="N32" i="5"/>
  <c r="N9" i="27" s="1"/>
  <c r="M29" i="5"/>
  <c r="M28" i="5"/>
  <c r="M30" i="5"/>
  <c r="J27" i="28"/>
  <c r="I31" i="28"/>
  <c r="W29" i="28"/>
  <c r="H37" i="30"/>
  <c r="I18" i="27"/>
  <c r="I41" i="30"/>
  <c r="I43" i="30" s="1"/>
  <c r="I17" i="26"/>
  <c r="I31" i="26"/>
  <c r="J17" i="26"/>
  <c r="J30" i="26" s="1"/>
  <c r="J16" i="26"/>
  <c r="K17" i="26"/>
  <c r="K30" i="26" s="1"/>
  <c r="K22" i="27" s="1"/>
  <c r="L17" i="26"/>
  <c r="L30" i="26" s="1"/>
  <c r="L22" i="27" s="1"/>
  <c r="M17" i="26"/>
  <c r="M30" i="26" s="1"/>
  <c r="M22" i="27" s="1"/>
  <c r="O17" i="26"/>
  <c r="O30" i="26" s="1"/>
  <c r="O22" i="27" s="1"/>
  <c r="L11" i="26"/>
  <c r="L13" i="26"/>
  <c r="L14" i="26"/>
  <c r="L12" i="26"/>
  <c r="L16" i="26"/>
  <c r="L15" i="26"/>
  <c r="L24" i="26"/>
  <c r="L25" i="26"/>
  <c r="L23" i="26"/>
  <c r="L22" i="26"/>
  <c r="L21" i="26"/>
  <c r="L25" i="5"/>
  <c r="K31" i="26"/>
  <c r="K45" i="30" s="1"/>
  <c r="K46" i="30" s="1"/>
  <c r="K41" i="5"/>
  <c r="K37" i="5"/>
  <c r="K14" i="27" s="1"/>
  <c r="G12" i="30"/>
  <c r="I22" i="28"/>
  <c r="I24" i="28" s="1"/>
  <c r="T23" i="28"/>
  <c r="J26" i="24"/>
  <c r="P19" i="1"/>
  <c r="N20" i="1"/>
  <c r="N32" i="30"/>
  <c r="N26" i="30"/>
  <c r="K8" i="28"/>
  <c r="M17" i="1"/>
  <c r="L26" i="24"/>
  <c r="J8" i="28"/>
  <c r="N2" i="30"/>
  <c r="N2" i="28"/>
  <c r="N17" i="28" s="1"/>
  <c r="N2" i="27"/>
  <c r="P4" i="1"/>
  <c r="O4" i="30"/>
  <c r="O4" i="28"/>
  <c r="O4" i="5"/>
  <c r="O4" i="27"/>
  <c r="O4" i="20"/>
  <c r="O4" i="7"/>
  <c r="O4" i="24"/>
  <c r="O4" i="26"/>
  <c r="O4" i="18"/>
  <c r="H46" i="30" l="1"/>
  <c r="H43" i="30"/>
  <c r="G43" i="30"/>
  <c r="G46" i="30"/>
  <c r="H22" i="30"/>
  <c r="I35" i="26"/>
  <c r="K18" i="27"/>
  <c r="H45" i="27"/>
  <c r="CU8" i="30"/>
  <c r="M26" i="24"/>
  <c r="M41" i="30" s="1"/>
  <c r="M43" i="30" s="1"/>
  <c r="M33" i="5"/>
  <c r="M10" i="27" s="1"/>
  <c r="M12" i="27" s="1"/>
  <c r="O18" i="1"/>
  <c r="N12" i="24"/>
  <c r="N11" i="24"/>
  <c r="N10" i="24"/>
  <c r="N14" i="24"/>
  <c r="N13" i="24"/>
  <c r="N22" i="24"/>
  <c r="N20" i="24"/>
  <c r="N18" i="24"/>
  <c r="N21" i="24"/>
  <c r="N19" i="24"/>
  <c r="L35" i="5"/>
  <c r="L8" i="28" s="1"/>
  <c r="L12" i="27"/>
  <c r="N30" i="5"/>
  <c r="N28" i="5"/>
  <c r="N29" i="5"/>
  <c r="P23" i="5"/>
  <c r="P10" i="5"/>
  <c r="P19" i="5"/>
  <c r="P16" i="5"/>
  <c r="P17" i="5"/>
  <c r="P12" i="5"/>
  <c r="P18" i="5"/>
  <c r="P13" i="5"/>
  <c r="P21" i="5"/>
  <c r="P11" i="5"/>
  <c r="O32" i="5"/>
  <c r="O9" i="27" s="1"/>
  <c r="P17" i="26"/>
  <c r="P30" i="26" s="1"/>
  <c r="P22" i="27" s="1"/>
  <c r="J31" i="28"/>
  <c r="X29" i="28"/>
  <c r="J35" i="26"/>
  <c r="K35" i="26"/>
  <c r="I19" i="27"/>
  <c r="I20" i="27" s="1"/>
  <c r="I34" i="30" s="1"/>
  <c r="I45" i="30"/>
  <c r="I46" i="30" s="1"/>
  <c r="M18" i="27"/>
  <c r="J31" i="26"/>
  <c r="J33" i="26" s="1"/>
  <c r="J18" i="27"/>
  <c r="J41" i="30"/>
  <c r="J43" i="30" s="1"/>
  <c r="I30" i="26"/>
  <c r="L18" i="27"/>
  <c r="L41" i="30"/>
  <c r="L43" i="30" s="1"/>
  <c r="J22" i="27"/>
  <c r="M16" i="26"/>
  <c r="M13" i="26"/>
  <c r="M21" i="26"/>
  <c r="M25" i="26"/>
  <c r="M15" i="26"/>
  <c r="M11" i="26"/>
  <c r="M12" i="26"/>
  <c r="M14" i="26"/>
  <c r="M22" i="26"/>
  <c r="M24" i="26"/>
  <c r="M23" i="26"/>
  <c r="M25" i="5"/>
  <c r="L35" i="26"/>
  <c r="L31" i="26"/>
  <c r="L45" i="30" s="1"/>
  <c r="L46" i="30" s="1"/>
  <c r="K16" i="27"/>
  <c r="K26" i="28" s="1"/>
  <c r="K27" i="28" s="1"/>
  <c r="L37" i="5"/>
  <c r="L14" i="27" s="1"/>
  <c r="L41" i="5"/>
  <c r="K39" i="5"/>
  <c r="K42" i="5" s="1"/>
  <c r="K44" i="5"/>
  <c r="K19" i="27"/>
  <c r="K33" i="26"/>
  <c r="J22" i="28"/>
  <c r="CU12" i="30"/>
  <c r="G14" i="30"/>
  <c r="G22" i="30"/>
  <c r="G23" i="30" s="1"/>
  <c r="U23" i="28"/>
  <c r="Q19" i="1"/>
  <c r="O2" i="30"/>
  <c r="O2" i="28"/>
  <c r="O17" i="28" s="1"/>
  <c r="O2" i="27"/>
  <c r="Q4" i="1"/>
  <c r="P4" i="30"/>
  <c r="P4" i="28"/>
  <c r="P4" i="27"/>
  <c r="P4" i="24"/>
  <c r="P4" i="26"/>
  <c r="P4" i="5"/>
  <c r="P4" i="20"/>
  <c r="P4" i="18"/>
  <c r="P4" i="7"/>
  <c r="N17" i="1"/>
  <c r="O20" i="1"/>
  <c r="O26" i="30"/>
  <c r="O32" i="30"/>
  <c r="L16" i="27" l="1"/>
  <c r="L26" i="28" s="1"/>
  <c r="L27" i="28" s="1"/>
  <c r="N33" i="5"/>
  <c r="N10" i="27" s="1"/>
  <c r="N12" i="27" s="1"/>
  <c r="K36" i="26"/>
  <c r="J36" i="26"/>
  <c r="N26" i="24"/>
  <c r="P18" i="1"/>
  <c r="O13" i="24"/>
  <c r="O12" i="24"/>
  <c r="O11" i="24"/>
  <c r="O10" i="24"/>
  <c r="O14" i="24"/>
  <c r="O18" i="24"/>
  <c r="O20" i="24"/>
  <c r="O21" i="24"/>
  <c r="O22" i="24"/>
  <c r="O19" i="24"/>
  <c r="O29" i="5"/>
  <c r="O28" i="5"/>
  <c r="O30" i="5"/>
  <c r="P32" i="5"/>
  <c r="P9" i="27" s="1"/>
  <c r="Q11" i="5"/>
  <c r="Q18" i="5"/>
  <c r="Q16" i="5"/>
  <c r="Q19" i="5"/>
  <c r="Q23" i="5"/>
  <c r="Q13" i="5"/>
  <c r="Q10" i="5"/>
  <c r="Q17" i="5"/>
  <c r="Q21" i="5"/>
  <c r="Q12" i="5"/>
  <c r="Q17" i="26"/>
  <c r="K31" i="28"/>
  <c r="Y29" i="28"/>
  <c r="J19" i="27"/>
  <c r="J20" i="27" s="1"/>
  <c r="J45" i="30"/>
  <c r="J46" i="30" s="1"/>
  <c r="I39" i="30"/>
  <c r="I37" i="30"/>
  <c r="I22" i="27"/>
  <c r="C10" i="33" s="1"/>
  <c r="I33" i="26"/>
  <c r="I36" i="26" s="1"/>
  <c r="L39" i="5"/>
  <c r="L42" i="5" s="1"/>
  <c r="K22" i="28"/>
  <c r="K24" i="28" s="1"/>
  <c r="J24" i="28"/>
  <c r="L19" i="27"/>
  <c r="L20" i="27" s="1"/>
  <c r="L33" i="26"/>
  <c r="L36" i="26" s="1"/>
  <c r="M31" i="26"/>
  <c r="M45" i="30" s="1"/>
  <c r="M46" i="30" s="1"/>
  <c r="M35" i="26"/>
  <c r="N13" i="26"/>
  <c r="N12" i="26"/>
  <c r="N15" i="26"/>
  <c r="N16" i="26"/>
  <c r="N11" i="26"/>
  <c r="N14" i="26"/>
  <c r="N22" i="26"/>
  <c r="N25" i="26"/>
  <c r="N21" i="26"/>
  <c r="N24" i="26"/>
  <c r="N23" i="26"/>
  <c r="N25" i="5"/>
  <c r="K20" i="27"/>
  <c r="L44" i="5"/>
  <c r="M37" i="5"/>
  <c r="M14" i="27" s="1"/>
  <c r="M16" i="27" s="1"/>
  <c r="M26" i="28" s="1"/>
  <c r="M41" i="5"/>
  <c r="G24" i="30"/>
  <c r="G25" i="30" s="1"/>
  <c r="H23" i="30"/>
  <c r="H24" i="30" s="1"/>
  <c r="G28" i="30"/>
  <c r="G29" i="30" s="1"/>
  <c r="CU14" i="30"/>
  <c r="V23" i="28"/>
  <c r="R19" i="1"/>
  <c r="P20" i="1"/>
  <c r="P2" i="30"/>
  <c r="P2" i="28"/>
  <c r="P17" i="28" s="1"/>
  <c r="P2" i="27"/>
  <c r="R4" i="1"/>
  <c r="Q4" i="30"/>
  <c r="Q4" i="28"/>
  <c r="Q4" i="27"/>
  <c r="Q4" i="24"/>
  <c r="Q4" i="26"/>
  <c r="Q4" i="5"/>
  <c r="Q4" i="20"/>
  <c r="Q4" i="18"/>
  <c r="Q4" i="7"/>
  <c r="O17" i="1"/>
  <c r="P32" i="30"/>
  <c r="P26" i="30"/>
  <c r="M35" i="5"/>
  <c r="N35" i="5" l="1"/>
  <c r="O33" i="5"/>
  <c r="O10" i="27" s="1"/>
  <c r="O12" i="27" s="1"/>
  <c r="O26" i="24"/>
  <c r="N18" i="27"/>
  <c r="C7" i="33" s="1"/>
  <c r="N41" i="30"/>
  <c r="N43" i="30" s="1"/>
  <c r="Q18" i="1"/>
  <c r="P10" i="24"/>
  <c r="P14" i="24"/>
  <c r="P13" i="24"/>
  <c r="P12" i="24"/>
  <c r="P11" i="24"/>
  <c r="P18" i="24"/>
  <c r="P20" i="24"/>
  <c r="P22" i="24"/>
  <c r="P21" i="24"/>
  <c r="P19" i="24"/>
  <c r="R23" i="5"/>
  <c r="R13" i="5"/>
  <c r="R16" i="5"/>
  <c r="R18" i="5"/>
  <c r="R10" i="5"/>
  <c r="R19" i="5"/>
  <c r="R12" i="5"/>
  <c r="R21" i="5"/>
  <c r="R11" i="5"/>
  <c r="R17" i="5"/>
  <c r="R17" i="26"/>
  <c r="R30" i="26" s="1"/>
  <c r="R22" i="27" s="1"/>
  <c r="Q32" i="5"/>
  <c r="Q9" i="27" s="1"/>
  <c r="Q30" i="26"/>
  <c r="Q22" i="27" s="1"/>
  <c r="P30" i="5"/>
  <c r="P29" i="5"/>
  <c r="P28" i="5"/>
  <c r="L22" i="28"/>
  <c r="L24" i="28" s="1"/>
  <c r="M27" i="28"/>
  <c r="L31" i="28"/>
  <c r="Z29" i="28"/>
  <c r="J24" i="27"/>
  <c r="J41" i="27" s="1"/>
  <c r="J43" i="27" s="1"/>
  <c r="J47" i="27" s="1"/>
  <c r="J34" i="30"/>
  <c r="J39" i="30" s="1"/>
  <c r="J37" i="30"/>
  <c r="I24" i="27"/>
  <c r="I8" i="30" s="1"/>
  <c r="O11" i="26"/>
  <c r="O14" i="26"/>
  <c r="O13" i="26"/>
  <c r="O15" i="26"/>
  <c r="O16" i="26"/>
  <c r="O12" i="26"/>
  <c r="O23" i="26"/>
  <c r="O24" i="26"/>
  <c r="O22" i="26"/>
  <c r="O21" i="26"/>
  <c r="O25" i="26"/>
  <c r="O25" i="5"/>
  <c r="N35" i="26"/>
  <c r="N31" i="26"/>
  <c r="N45" i="30" s="1"/>
  <c r="N46" i="30" s="1"/>
  <c r="M39" i="5"/>
  <c r="M42" i="5" s="1"/>
  <c r="M44" i="5"/>
  <c r="K24" i="27"/>
  <c r="K41" i="27" s="1"/>
  <c r="K43" i="27" s="1"/>
  <c r="K47" i="27" s="1"/>
  <c r="K34" i="30"/>
  <c r="N41" i="5"/>
  <c r="N37" i="5"/>
  <c r="N14" i="27" s="1"/>
  <c r="M19" i="27"/>
  <c r="M33" i="26"/>
  <c r="L24" i="27"/>
  <c r="L41" i="27" s="1"/>
  <c r="L43" i="27" s="1"/>
  <c r="L47" i="27" s="1"/>
  <c r="L34" i="30"/>
  <c r="N8" i="28"/>
  <c r="H25" i="30"/>
  <c r="G30" i="30"/>
  <c r="G31" i="30" s="1"/>
  <c r="H29" i="30"/>
  <c r="H30" i="30" s="1"/>
  <c r="W23" i="28"/>
  <c r="X23" i="28" s="1"/>
  <c r="Y23" i="28" s="1"/>
  <c r="Z23" i="28" s="1"/>
  <c r="AA23" i="28" s="1"/>
  <c r="AB23" i="28" s="1"/>
  <c r="AC23" i="28" s="1"/>
  <c r="AD23" i="28" s="1"/>
  <c r="AE23" i="28" s="1"/>
  <c r="AF23" i="28" s="1"/>
  <c r="AG23" i="28" s="1"/>
  <c r="AH23" i="28" s="1"/>
  <c r="AI23" i="28" s="1"/>
  <c r="AJ23" i="28" s="1"/>
  <c r="AK23" i="28" s="1"/>
  <c r="AL23" i="28" s="1"/>
  <c r="AM23" i="28" s="1"/>
  <c r="AN23" i="28" s="1"/>
  <c r="AO23" i="28" s="1"/>
  <c r="AP23" i="28" s="1"/>
  <c r="AQ23" i="28" s="1"/>
  <c r="AR23" i="28" s="1"/>
  <c r="AS23" i="28" s="1"/>
  <c r="AT23" i="28" s="1"/>
  <c r="AU23" i="28" s="1"/>
  <c r="AV23" i="28" s="1"/>
  <c r="AW23" i="28" s="1"/>
  <c r="AX23" i="28" s="1"/>
  <c r="AY23" i="28" s="1"/>
  <c r="AZ23" i="28" s="1"/>
  <c r="BA23" i="28" s="1"/>
  <c r="BB23" i="28" s="1"/>
  <c r="BC23" i="28" s="1"/>
  <c r="BD23" i="28" s="1"/>
  <c r="BE23" i="28" s="1"/>
  <c r="BF23" i="28" s="1"/>
  <c r="BG23" i="28" s="1"/>
  <c r="BH23" i="28" s="1"/>
  <c r="BI23" i="28" s="1"/>
  <c r="BJ23" i="28" s="1"/>
  <c r="BK23" i="28" s="1"/>
  <c r="BL23" i="28" s="1"/>
  <c r="BM23" i="28" s="1"/>
  <c r="BN23" i="28" s="1"/>
  <c r="BO23" i="28" s="1"/>
  <c r="BP23" i="28" s="1"/>
  <c r="BQ23" i="28" s="1"/>
  <c r="BR23" i="28" s="1"/>
  <c r="BS23" i="28" s="1"/>
  <c r="BT23" i="28" s="1"/>
  <c r="BU23" i="28" s="1"/>
  <c r="BV23" i="28" s="1"/>
  <c r="BW23" i="28" s="1"/>
  <c r="BX23" i="28" s="1"/>
  <c r="BY23" i="28" s="1"/>
  <c r="BZ23" i="28" s="1"/>
  <c r="CA23" i="28" s="1"/>
  <c r="CB23" i="28" s="1"/>
  <c r="CC23" i="28" s="1"/>
  <c r="CD23" i="28" s="1"/>
  <c r="CE23" i="28" s="1"/>
  <c r="CF23" i="28" s="1"/>
  <c r="CG23" i="28" s="1"/>
  <c r="CH23" i="28" s="1"/>
  <c r="CI23" i="28" s="1"/>
  <c r="CJ23" i="28" s="1"/>
  <c r="CK23" i="28" s="1"/>
  <c r="CL23" i="28" s="1"/>
  <c r="CM23" i="28" s="1"/>
  <c r="CN23" i="28" s="1"/>
  <c r="CO23" i="28" s="1"/>
  <c r="CP23" i="28" s="1"/>
  <c r="S19" i="1"/>
  <c r="P17" i="1"/>
  <c r="Q32" i="30"/>
  <c r="Q26" i="30"/>
  <c r="M8" i="28"/>
  <c r="S4" i="1"/>
  <c r="R4" i="30"/>
  <c r="R4" i="28"/>
  <c r="R4" i="7"/>
  <c r="R4" i="27"/>
  <c r="R4" i="20"/>
  <c r="R4" i="24"/>
  <c r="R4" i="18"/>
  <c r="R4" i="26"/>
  <c r="R4" i="5"/>
  <c r="Q20" i="1"/>
  <c r="Q2" i="30"/>
  <c r="Q2" i="28"/>
  <c r="Q17" i="28" s="1"/>
  <c r="Q2" i="27"/>
  <c r="M22" i="28" l="1"/>
  <c r="M24" i="28" s="1"/>
  <c r="R18" i="1"/>
  <c r="Q11" i="24"/>
  <c r="Q10" i="24"/>
  <c r="Q14" i="24"/>
  <c r="Q13" i="24"/>
  <c r="Q12" i="24"/>
  <c r="Q20" i="24"/>
  <c r="Q21" i="24"/>
  <c r="Q22" i="24"/>
  <c r="Q18" i="24"/>
  <c r="Q19" i="24"/>
  <c r="O18" i="27"/>
  <c r="O41" i="30"/>
  <c r="O43" i="30" s="1"/>
  <c r="P26" i="24"/>
  <c r="S23" i="5"/>
  <c r="S13" i="5"/>
  <c r="S16" i="5"/>
  <c r="S18" i="5"/>
  <c r="S21" i="5"/>
  <c r="S11" i="5"/>
  <c r="S12" i="5"/>
  <c r="S19" i="5"/>
  <c r="S10" i="5"/>
  <c r="S17" i="5"/>
  <c r="S17" i="26"/>
  <c r="S30" i="26" s="1"/>
  <c r="S22" i="27" s="1"/>
  <c r="R32" i="5"/>
  <c r="R9" i="27" s="1"/>
  <c r="Q29" i="5"/>
  <c r="Q28" i="5"/>
  <c r="Q30" i="5"/>
  <c r="P33" i="5"/>
  <c r="P10" i="27" s="1"/>
  <c r="I26" i="27"/>
  <c r="I41" i="27"/>
  <c r="I43" i="27" s="1"/>
  <c r="M31" i="28"/>
  <c r="AA29" i="28"/>
  <c r="J26" i="27"/>
  <c r="J8" i="30"/>
  <c r="J12" i="30" s="1"/>
  <c r="K39" i="30"/>
  <c r="K37" i="30"/>
  <c r="L39" i="30"/>
  <c r="N16" i="27"/>
  <c r="N26" i="28" s="1"/>
  <c r="N27" i="28" s="1"/>
  <c r="N19" i="27"/>
  <c r="N33" i="26"/>
  <c r="N36" i="26" s="1"/>
  <c r="P15" i="26"/>
  <c r="P16" i="26"/>
  <c r="P14" i="26"/>
  <c r="P13" i="26"/>
  <c r="P11" i="26"/>
  <c r="P12" i="26"/>
  <c r="P25" i="26"/>
  <c r="P24" i="26"/>
  <c r="P21" i="26"/>
  <c r="P23" i="26"/>
  <c r="P22" i="26"/>
  <c r="P25" i="5"/>
  <c r="M20" i="27"/>
  <c r="N44" i="5"/>
  <c r="N39" i="5"/>
  <c r="N42" i="5" s="1"/>
  <c r="M36" i="26"/>
  <c r="O35" i="26"/>
  <c r="O31" i="26"/>
  <c r="O45" i="30" s="1"/>
  <c r="L26" i="27"/>
  <c r="L8" i="30"/>
  <c r="L12" i="30" s="1"/>
  <c r="K26" i="27"/>
  <c r="K8" i="30"/>
  <c r="K12" i="30" s="1"/>
  <c r="O37" i="5"/>
  <c r="O14" i="27" s="1"/>
  <c r="O41" i="5"/>
  <c r="O44" i="5" s="1"/>
  <c r="H31" i="30"/>
  <c r="N22" i="28"/>
  <c r="N24" i="28" s="1"/>
  <c r="T19" i="1"/>
  <c r="T4" i="1"/>
  <c r="S4" i="30"/>
  <c r="S4" i="28"/>
  <c r="S4" i="24"/>
  <c r="S4" i="18"/>
  <c r="S4" i="26"/>
  <c r="S4" i="20"/>
  <c r="S4" i="7"/>
  <c r="S4" i="27"/>
  <c r="S4" i="5"/>
  <c r="Q17" i="1"/>
  <c r="O35" i="5"/>
  <c r="R32" i="30"/>
  <c r="R26" i="30"/>
  <c r="R2" i="30"/>
  <c r="R2" i="28"/>
  <c r="R17" i="28" s="1"/>
  <c r="R2" i="27"/>
  <c r="I12" i="30"/>
  <c r="R20" i="1"/>
  <c r="N20" i="27" l="1"/>
  <c r="C8" i="33"/>
  <c r="O46" i="30"/>
  <c r="Q26" i="24"/>
  <c r="P18" i="27"/>
  <c r="P41" i="30"/>
  <c r="P43" i="30" s="1"/>
  <c r="S18" i="1"/>
  <c r="R12" i="24"/>
  <c r="R11" i="24"/>
  <c r="R10" i="24"/>
  <c r="R14" i="24"/>
  <c r="R13" i="24"/>
  <c r="R22" i="24"/>
  <c r="R18" i="24"/>
  <c r="R19" i="24"/>
  <c r="R20" i="24"/>
  <c r="R21" i="24"/>
  <c r="P12" i="27"/>
  <c r="R30" i="5"/>
  <c r="R29" i="5"/>
  <c r="R28" i="5"/>
  <c r="P35" i="5"/>
  <c r="P8" i="28" s="1"/>
  <c r="T10" i="5"/>
  <c r="T19" i="5"/>
  <c r="T21" i="5"/>
  <c r="T13" i="5"/>
  <c r="T12" i="5"/>
  <c r="T16" i="5"/>
  <c r="T11" i="5"/>
  <c r="T23" i="5"/>
  <c r="T18" i="5"/>
  <c r="T17" i="5"/>
  <c r="T17" i="26"/>
  <c r="T30" i="26" s="1"/>
  <c r="T22" i="27" s="1"/>
  <c r="Q33" i="5"/>
  <c r="Q10" i="27" s="1"/>
  <c r="Q12" i="27" s="1"/>
  <c r="S32" i="5"/>
  <c r="S9" i="27" s="1"/>
  <c r="N31" i="28"/>
  <c r="I47" i="27"/>
  <c r="I45" i="27"/>
  <c r="J45" i="27" s="1"/>
  <c r="K45" i="27" s="1"/>
  <c r="L45" i="27" s="1"/>
  <c r="AB29" i="28"/>
  <c r="J14" i="30"/>
  <c r="J28" i="30" s="1"/>
  <c r="J22" i="30"/>
  <c r="O39" i="5"/>
  <c r="O42" i="5" s="1"/>
  <c r="L37" i="30"/>
  <c r="N24" i="27"/>
  <c r="N34" i="30"/>
  <c r="CV8" i="30"/>
  <c r="M24" i="27"/>
  <c r="M34" i="30"/>
  <c r="L22" i="30"/>
  <c r="L14" i="30"/>
  <c r="L28" i="30" s="1"/>
  <c r="Q16" i="26"/>
  <c r="Q14" i="26"/>
  <c r="Q22" i="26"/>
  <c r="Q13" i="26"/>
  <c r="Q12" i="26"/>
  <c r="Q11" i="26"/>
  <c r="Q15" i="26"/>
  <c r="Q23" i="26"/>
  <c r="Q24" i="26"/>
  <c r="Q25" i="26"/>
  <c r="Q21" i="26"/>
  <c r="Q25" i="5"/>
  <c r="O16" i="27"/>
  <c r="O26" i="28" s="1"/>
  <c r="O27" i="28" s="1"/>
  <c r="P31" i="26"/>
  <c r="P45" i="30" s="1"/>
  <c r="P46" i="30" s="1"/>
  <c r="P35" i="26"/>
  <c r="K14" i="30"/>
  <c r="K28" i="30" s="1"/>
  <c r="K22" i="30"/>
  <c r="O19" i="27"/>
  <c r="O33" i="26"/>
  <c r="O36" i="26" s="1"/>
  <c r="P41" i="5"/>
  <c r="P37" i="5"/>
  <c r="P14" i="27" s="1"/>
  <c r="U19" i="1"/>
  <c r="S20" i="1"/>
  <c r="O8" i="28"/>
  <c r="O22" i="28" s="1"/>
  <c r="O24" i="28" s="1"/>
  <c r="S32" i="30"/>
  <c r="S26" i="30"/>
  <c r="CV12" i="30"/>
  <c r="I22" i="30"/>
  <c r="I14" i="30"/>
  <c r="R17" i="1"/>
  <c r="S2" i="30"/>
  <c r="S2" i="28"/>
  <c r="S17" i="28" s="1"/>
  <c r="S2" i="27"/>
  <c r="U4" i="1"/>
  <c r="T4" i="30"/>
  <c r="T4" i="28"/>
  <c r="T4" i="27"/>
  <c r="T4" i="24"/>
  <c r="T4" i="26"/>
  <c r="T4" i="5"/>
  <c r="T4" i="20"/>
  <c r="T4" i="18"/>
  <c r="T4" i="7"/>
  <c r="P16" i="27" l="1"/>
  <c r="P26" i="28" s="1"/>
  <c r="P27" i="28" s="1"/>
  <c r="C9" i="33"/>
  <c r="C11" i="33" s="1"/>
  <c r="R33" i="5"/>
  <c r="R10" i="27" s="1"/>
  <c r="R12" i="27" s="1"/>
  <c r="Q41" i="30"/>
  <c r="Q43" i="30" s="1"/>
  <c r="Q18" i="27"/>
  <c r="T18" i="1"/>
  <c r="S13" i="24"/>
  <c r="S12" i="24"/>
  <c r="S11" i="24"/>
  <c r="S10" i="24"/>
  <c r="S14" i="24"/>
  <c r="S18" i="24"/>
  <c r="S19" i="24"/>
  <c r="S22" i="24"/>
  <c r="S20" i="24"/>
  <c r="S21" i="24"/>
  <c r="R26" i="24"/>
  <c r="U11" i="5"/>
  <c r="U21" i="5"/>
  <c r="U23" i="5"/>
  <c r="U16" i="5"/>
  <c r="U19" i="5"/>
  <c r="U13" i="5"/>
  <c r="U10" i="5"/>
  <c r="U12" i="5"/>
  <c r="U17" i="5"/>
  <c r="U18" i="5"/>
  <c r="U17" i="26"/>
  <c r="S30" i="5"/>
  <c r="S29" i="5"/>
  <c r="S28" i="5"/>
  <c r="T32" i="5"/>
  <c r="T9" i="27" s="1"/>
  <c r="O31" i="28"/>
  <c r="N26" i="27"/>
  <c r="N41" i="27"/>
  <c r="N43" i="27" s="1"/>
  <c r="N47" i="27" s="1"/>
  <c r="M26" i="27"/>
  <c r="M41" i="27"/>
  <c r="M43" i="27" s="1"/>
  <c r="M47" i="27" s="1"/>
  <c r="AC29" i="28"/>
  <c r="N8" i="30"/>
  <c r="N12" i="30" s="1"/>
  <c r="N22" i="30" s="1"/>
  <c r="N39" i="30"/>
  <c r="M39" i="30"/>
  <c r="M37" i="30"/>
  <c r="N37" i="30" s="1"/>
  <c r="O20" i="27"/>
  <c r="Q31" i="26"/>
  <c r="Q45" i="30" s="1"/>
  <c r="Q46" i="30" s="1"/>
  <c r="Q35" i="26"/>
  <c r="P19" i="27"/>
  <c r="P20" i="27" s="1"/>
  <c r="P36" i="27" s="1"/>
  <c r="P38" i="27" s="1"/>
  <c r="P33" i="26"/>
  <c r="P36" i="26" s="1"/>
  <c r="Q37" i="5"/>
  <c r="Q14" i="27" s="1"/>
  <c r="Q16" i="27" s="1"/>
  <c r="Q26" i="28" s="1"/>
  <c r="Q41" i="5"/>
  <c r="P39" i="5"/>
  <c r="P42" i="5" s="1"/>
  <c r="R16" i="26"/>
  <c r="R11" i="26"/>
  <c r="R14" i="26"/>
  <c r="R13" i="26"/>
  <c r="R12" i="26"/>
  <c r="R15" i="26"/>
  <c r="R23" i="26"/>
  <c r="R22" i="26"/>
  <c r="R25" i="26"/>
  <c r="R21" i="26"/>
  <c r="R24" i="26"/>
  <c r="R25" i="5"/>
  <c r="P44" i="5"/>
  <c r="P22" i="28"/>
  <c r="P24" i="28" s="1"/>
  <c r="V19" i="1"/>
  <c r="T2" i="30"/>
  <c r="T2" i="28"/>
  <c r="T17" i="28" s="1"/>
  <c r="T2" i="27"/>
  <c r="T20" i="1"/>
  <c r="Q35" i="5"/>
  <c r="T32" i="30"/>
  <c r="T26" i="30"/>
  <c r="M8" i="30"/>
  <c r="I23" i="30"/>
  <c r="S17" i="1"/>
  <c r="V4" i="1"/>
  <c r="U4" i="30"/>
  <c r="U4" i="28"/>
  <c r="U4" i="27"/>
  <c r="U4" i="24"/>
  <c r="U4" i="26"/>
  <c r="U4" i="5"/>
  <c r="U4" i="20"/>
  <c r="U4" i="18"/>
  <c r="U4" i="7"/>
  <c r="I28" i="30"/>
  <c r="I29" i="30" s="1"/>
  <c r="CV14" i="30"/>
  <c r="R35" i="5"/>
  <c r="O36" i="27" l="1"/>
  <c r="U32" i="5"/>
  <c r="U9" i="27" s="1"/>
  <c r="S33" i="5"/>
  <c r="S10" i="27" s="1"/>
  <c r="S12" i="27" s="1"/>
  <c r="R18" i="27"/>
  <c r="R41" i="30"/>
  <c r="R43" i="30" s="1"/>
  <c r="S26" i="24"/>
  <c r="U18" i="1"/>
  <c r="T10" i="24"/>
  <c r="T14" i="24"/>
  <c r="T13" i="24"/>
  <c r="T12" i="24"/>
  <c r="T11" i="24"/>
  <c r="T18" i="24"/>
  <c r="T21" i="24"/>
  <c r="T20" i="24"/>
  <c r="T22" i="24"/>
  <c r="T19" i="24"/>
  <c r="U30" i="26"/>
  <c r="U22" i="27" s="1"/>
  <c r="T29" i="5"/>
  <c r="T30" i="5"/>
  <c r="T28" i="5"/>
  <c r="V23" i="5"/>
  <c r="V13" i="5"/>
  <c r="V16" i="5"/>
  <c r="V18" i="5"/>
  <c r="V11" i="5"/>
  <c r="V17" i="5"/>
  <c r="V12" i="5"/>
  <c r="V21" i="5"/>
  <c r="V10" i="5"/>
  <c r="V19" i="5"/>
  <c r="V17" i="26"/>
  <c r="V30" i="26" s="1"/>
  <c r="V22" i="27" s="1"/>
  <c r="N14" i="30"/>
  <c r="N28" i="30" s="1"/>
  <c r="M45" i="27"/>
  <c r="N45" i="27" s="1"/>
  <c r="Q27" i="28"/>
  <c r="P31" i="28"/>
  <c r="AD29" i="28"/>
  <c r="Q39" i="5"/>
  <c r="Q42" i="5" s="1"/>
  <c r="Q44" i="5"/>
  <c r="P24" i="27"/>
  <c r="P34" i="30"/>
  <c r="R31" i="26"/>
  <c r="R45" i="30" s="1"/>
  <c r="R46" i="30" s="1"/>
  <c r="R35" i="26"/>
  <c r="O24" i="27"/>
  <c r="O34" i="30"/>
  <c r="Q19" i="27"/>
  <c r="Q33" i="26"/>
  <c r="Q36" i="26" s="1"/>
  <c r="S12" i="26"/>
  <c r="S16" i="26"/>
  <c r="S11" i="26"/>
  <c r="S14" i="26"/>
  <c r="S13" i="26"/>
  <c r="S15" i="26"/>
  <c r="S24" i="26"/>
  <c r="S23" i="26"/>
  <c r="S25" i="26"/>
  <c r="S22" i="26"/>
  <c r="S21" i="26"/>
  <c r="S25" i="5"/>
  <c r="R41" i="5"/>
  <c r="R37" i="5"/>
  <c r="R14" i="27" s="1"/>
  <c r="W19" i="1"/>
  <c r="I30" i="30"/>
  <c r="I31" i="30" s="1"/>
  <c r="J29" i="30"/>
  <c r="Q8" i="28"/>
  <c r="Q22" i="28" s="1"/>
  <c r="Q24" i="28" s="1"/>
  <c r="U20" i="1"/>
  <c r="U32" i="30"/>
  <c r="U26" i="30"/>
  <c r="J23" i="30"/>
  <c r="I24" i="30"/>
  <c r="I25" i="30" s="1"/>
  <c r="T17" i="1"/>
  <c r="M12" i="30"/>
  <c r="W4" i="1"/>
  <c r="V4" i="30"/>
  <c r="V4" i="28"/>
  <c r="V4" i="7"/>
  <c r="V4" i="26"/>
  <c r="V4" i="5"/>
  <c r="V4" i="24"/>
  <c r="V4" i="27"/>
  <c r="V4" i="20"/>
  <c r="V4" i="18"/>
  <c r="R8" i="28"/>
  <c r="U2" i="30"/>
  <c r="U2" i="28"/>
  <c r="U17" i="28" s="1"/>
  <c r="U2" i="27"/>
  <c r="S35" i="5"/>
  <c r="O38" i="27" l="1"/>
  <c r="T33" i="5"/>
  <c r="T10" i="27" s="1"/>
  <c r="T12" i="27" s="1"/>
  <c r="V32" i="5"/>
  <c r="V9" i="27" s="1"/>
  <c r="T26" i="24"/>
  <c r="V18" i="1"/>
  <c r="U11" i="24"/>
  <c r="U10" i="24"/>
  <c r="U14" i="24"/>
  <c r="U13" i="24"/>
  <c r="U12" i="24"/>
  <c r="U18" i="24"/>
  <c r="U21" i="24"/>
  <c r="U22" i="24"/>
  <c r="U19" i="24"/>
  <c r="U20" i="24"/>
  <c r="S18" i="27"/>
  <c r="S41" i="30"/>
  <c r="S43" i="30" s="1"/>
  <c r="U29" i="5"/>
  <c r="U28" i="5"/>
  <c r="U30" i="5"/>
  <c r="W23" i="5"/>
  <c r="W13" i="5"/>
  <c r="W21" i="5"/>
  <c r="W18" i="5"/>
  <c r="W11" i="5"/>
  <c r="W17" i="5"/>
  <c r="W19" i="5"/>
  <c r="W12" i="5"/>
  <c r="W16" i="5"/>
  <c r="W10" i="5"/>
  <c r="W17" i="26"/>
  <c r="O26" i="27"/>
  <c r="O41" i="27"/>
  <c r="O43" i="27" s="1"/>
  <c r="O47" i="27" s="1"/>
  <c r="Q31" i="28"/>
  <c r="P26" i="27"/>
  <c r="P41" i="27"/>
  <c r="P43" i="27" s="1"/>
  <c r="P47" i="27" s="1"/>
  <c r="AE29" i="28"/>
  <c r="P8" i="30"/>
  <c r="P12" i="30" s="1"/>
  <c r="P14" i="30" s="1"/>
  <c r="P28" i="30" s="1"/>
  <c r="O8" i="30"/>
  <c r="O12" i="30" s="1"/>
  <c r="O39" i="30"/>
  <c r="O37" i="30"/>
  <c r="P39" i="30"/>
  <c r="R44" i="5"/>
  <c r="S41" i="5"/>
  <c r="S37" i="5"/>
  <c r="S14" i="27" s="1"/>
  <c r="S31" i="26"/>
  <c r="S45" i="30" s="1"/>
  <c r="S46" i="30" s="1"/>
  <c r="S35" i="26"/>
  <c r="Q20" i="27"/>
  <c r="Q36" i="27" s="1"/>
  <c r="Q38" i="27" s="1"/>
  <c r="R16" i="27"/>
  <c r="R26" i="28" s="1"/>
  <c r="R27" i="28" s="1"/>
  <c r="R19" i="27"/>
  <c r="R33" i="26"/>
  <c r="R36" i="26" s="1"/>
  <c r="T12" i="26"/>
  <c r="T15" i="26"/>
  <c r="T11" i="26"/>
  <c r="T16" i="26"/>
  <c r="T13" i="26"/>
  <c r="T14" i="26"/>
  <c r="T22" i="26"/>
  <c r="T21" i="26"/>
  <c r="T24" i="26"/>
  <c r="T25" i="26"/>
  <c r="T23" i="26"/>
  <c r="T25" i="5"/>
  <c r="R39" i="5"/>
  <c r="R42" i="5" s="1"/>
  <c r="R22" i="28"/>
  <c r="R24" i="28" s="1"/>
  <c r="X19" i="1"/>
  <c r="V32" i="30"/>
  <c r="V26" i="30"/>
  <c r="U17" i="1"/>
  <c r="V20" i="1"/>
  <c r="M14" i="30"/>
  <c r="M22" i="30"/>
  <c r="S8" i="28"/>
  <c r="P22" i="30"/>
  <c r="X4" i="1"/>
  <c r="W4" i="30"/>
  <c r="W4" i="28"/>
  <c r="W4" i="5"/>
  <c r="W4" i="27"/>
  <c r="W4" i="20"/>
  <c r="W4" i="7"/>
  <c r="W4" i="26"/>
  <c r="W4" i="18"/>
  <c r="W4" i="24"/>
  <c r="V2" i="30"/>
  <c r="V2" i="28"/>
  <c r="V17" i="28" s="1"/>
  <c r="V2" i="27"/>
  <c r="K23" i="30"/>
  <c r="J24" i="30"/>
  <c r="J25" i="30" s="1"/>
  <c r="K29" i="30"/>
  <c r="J30" i="30"/>
  <c r="J31" i="30" s="1"/>
  <c r="T35" i="5" l="1"/>
  <c r="R20" i="27"/>
  <c r="R36" i="27" s="1"/>
  <c r="S16" i="27"/>
  <c r="S26" i="28" s="1"/>
  <c r="U33" i="5"/>
  <c r="U10" i="27" s="1"/>
  <c r="U12" i="27" s="1"/>
  <c r="U26" i="24"/>
  <c r="W18" i="1"/>
  <c r="V12" i="24"/>
  <c r="V11" i="24"/>
  <c r="V10" i="24"/>
  <c r="V14" i="24"/>
  <c r="V13" i="24"/>
  <c r="V18" i="24"/>
  <c r="V22" i="24"/>
  <c r="V19" i="24"/>
  <c r="V20" i="24"/>
  <c r="V21" i="24"/>
  <c r="T18" i="27"/>
  <c r="T41" i="30"/>
  <c r="T43" i="30" s="1"/>
  <c r="W32" i="5"/>
  <c r="W9" i="27" s="1"/>
  <c r="W30" i="26"/>
  <c r="W22" i="27" s="1"/>
  <c r="V30" i="5"/>
  <c r="V28" i="5"/>
  <c r="V29" i="5"/>
  <c r="X10" i="5"/>
  <c r="X19" i="5"/>
  <c r="X16" i="5"/>
  <c r="X17" i="5"/>
  <c r="X21" i="5"/>
  <c r="X23" i="5"/>
  <c r="X12" i="5"/>
  <c r="X13" i="5"/>
  <c r="X11" i="5"/>
  <c r="X18" i="5"/>
  <c r="X17" i="26"/>
  <c r="X30" i="26" s="1"/>
  <c r="X22" i="27" s="1"/>
  <c r="S27" i="28"/>
  <c r="R31" i="28"/>
  <c r="CW12" i="30"/>
  <c r="O45" i="27"/>
  <c r="P45" i="27" s="1"/>
  <c r="CW8" i="30"/>
  <c r="O14" i="30"/>
  <c r="O28" i="30" s="1"/>
  <c r="O22" i="30"/>
  <c r="AF29" i="28"/>
  <c r="P37" i="30"/>
  <c r="U16" i="26"/>
  <c r="U11" i="26"/>
  <c r="U15" i="26"/>
  <c r="U23" i="26"/>
  <c r="U14" i="26"/>
  <c r="U13" i="26"/>
  <c r="U12" i="26"/>
  <c r="U24" i="26"/>
  <c r="U25" i="26"/>
  <c r="U21" i="26"/>
  <c r="U22" i="26"/>
  <c r="U25" i="5"/>
  <c r="T41" i="5"/>
  <c r="T37" i="5"/>
  <c r="T14" i="27" s="1"/>
  <c r="Q24" i="27"/>
  <c r="Q41" i="27" s="1"/>
  <c r="Q43" i="27" s="1"/>
  <c r="Q47" i="27" s="1"/>
  <c r="Q34" i="30"/>
  <c r="T31" i="26"/>
  <c r="T45" i="30" s="1"/>
  <c r="T46" i="30" s="1"/>
  <c r="T35" i="26"/>
  <c r="R24" i="27"/>
  <c r="R34" i="30"/>
  <c r="S44" i="5"/>
  <c r="S19" i="27"/>
  <c r="S33" i="26"/>
  <c r="S36" i="26" s="1"/>
  <c r="S39" i="5"/>
  <c r="S42" i="5" s="1"/>
  <c r="S22" i="28"/>
  <c r="S24" i="28" s="1"/>
  <c r="Y19" i="1"/>
  <c r="K30" i="30"/>
  <c r="K31" i="30" s="1"/>
  <c r="L29" i="30"/>
  <c r="W26" i="30"/>
  <c r="W32" i="30"/>
  <c r="L23" i="30"/>
  <c r="K24" i="30"/>
  <c r="K25" i="30" s="1"/>
  <c r="T8" i="28"/>
  <c r="W2" i="30"/>
  <c r="W2" i="28"/>
  <c r="W17" i="28" s="1"/>
  <c r="W2" i="27"/>
  <c r="Y4" i="1"/>
  <c r="X4" i="30"/>
  <c r="X4" i="28"/>
  <c r="X4" i="27"/>
  <c r="X4" i="24"/>
  <c r="X4" i="26"/>
  <c r="X4" i="5"/>
  <c r="X4" i="20"/>
  <c r="X4" i="18"/>
  <c r="X4" i="7"/>
  <c r="M28" i="30"/>
  <c r="W20" i="1"/>
  <c r="V17" i="1"/>
  <c r="R38" i="27" l="1"/>
  <c r="CW14" i="30"/>
  <c r="U35" i="5"/>
  <c r="U8" i="28" s="1"/>
  <c r="X18" i="1"/>
  <c r="W13" i="24"/>
  <c r="W12" i="24"/>
  <c r="W11" i="24"/>
  <c r="W10" i="24"/>
  <c r="W14" i="24"/>
  <c r="W18" i="24"/>
  <c r="W19" i="24"/>
  <c r="W22" i="24"/>
  <c r="W20" i="24"/>
  <c r="W21" i="24"/>
  <c r="V26" i="24"/>
  <c r="U18" i="27"/>
  <c r="U41" i="30"/>
  <c r="U43" i="30" s="1"/>
  <c r="W30" i="5"/>
  <c r="W28" i="5"/>
  <c r="W29" i="5"/>
  <c r="Q45" i="27"/>
  <c r="V33" i="5"/>
  <c r="V10" i="27" s="1"/>
  <c r="V12" i="27" s="1"/>
  <c r="Y23" i="5"/>
  <c r="Y11" i="5"/>
  <c r="Y18" i="5"/>
  <c r="Y10" i="5"/>
  <c r="Y19" i="5"/>
  <c r="Y13" i="5"/>
  <c r="Y16" i="5"/>
  <c r="Y17" i="5"/>
  <c r="Y12" i="5"/>
  <c r="Y21" i="5"/>
  <c r="Y17" i="26"/>
  <c r="Y30" i="26" s="1"/>
  <c r="Y22" i="27" s="1"/>
  <c r="X32" i="5"/>
  <c r="X9" i="27" s="1"/>
  <c r="R26" i="27"/>
  <c r="R41" i="27"/>
  <c r="R43" i="27" s="1"/>
  <c r="R47" i="27" s="1"/>
  <c r="S31" i="28"/>
  <c r="AG29" i="28"/>
  <c r="Q39" i="30"/>
  <c r="Q37" i="30"/>
  <c r="R37" i="30" s="1"/>
  <c r="R39" i="30"/>
  <c r="T22" i="28"/>
  <c r="T24" i="28" s="1"/>
  <c r="V14" i="26"/>
  <c r="V15" i="26"/>
  <c r="V12" i="26"/>
  <c r="V13" i="26"/>
  <c r="V16" i="26"/>
  <c r="V11" i="26"/>
  <c r="V24" i="26"/>
  <c r="V23" i="26"/>
  <c r="V22" i="26"/>
  <c r="V25" i="26"/>
  <c r="V21" i="26"/>
  <c r="V25" i="5"/>
  <c r="S20" i="27"/>
  <c r="S36" i="27" s="1"/>
  <c r="S38" i="27" s="1"/>
  <c r="T39" i="5"/>
  <c r="T42" i="5" s="1"/>
  <c r="Q26" i="27"/>
  <c r="Q8" i="30"/>
  <c r="Q12" i="30" s="1"/>
  <c r="Q22" i="30" s="1"/>
  <c r="U37" i="5"/>
  <c r="U14" i="27" s="1"/>
  <c r="U16" i="27" s="1"/>
  <c r="U26" i="28" s="1"/>
  <c r="U41" i="5"/>
  <c r="T16" i="27"/>
  <c r="T26" i="28" s="1"/>
  <c r="T27" i="28" s="1"/>
  <c r="U35" i="26"/>
  <c r="U31" i="26"/>
  <c r="U45" i="30" s="1"/>
  <c r="U46" i="30" s="1"/>
  <c r="T19" i="27"/>
  <c r="T20" i="27" s="1"/>
  <c r="T36" i="27" s="1"/>
  <c r="T38" i="27" s="1"/>
  <c r="T33" i="26"/>
  <c r="T36" i="26" s="1"/>
  <c r="T44" i="5"/>
  <c r="Z19" i="1"/>
  <c r="X32" i="30"/>
  <c r="X26" i="30"/>
  <c r="X20" i="1"/>
  <c r="M23" i="30"/>
  <c r="L24" i="30"/>
  <c r="L25" i="30" s="1"/>
  <c r="Z4" i="1"/>
  <c r="Y4" i="30"/>
  <c r="Y4" i="28"/>
  <c r="Y4" i="27"/>
  <c r="Y4" i="24"/>
  <c r="Y4" i="26"/>
  <c r="Y4" i="5"/>
  <c r="Y4" i="20"/>
  <c r="Y4" i="18"/>
  <c r="Y4" i="7"/>
  <c r="W17" i="1"/>
  <c r="V35" i="5"/>
  <c r="X2" i="30"/>
  <c r="X2" i="28"/>
  <c r="X17" i="28" s="1"/>
  <c r="X2" i="27"/>
  <c r="M29" i="30"/>
  <c r="L30" i="30"/>
  <c r="L31" i="30" s="1"/>
  <c r="V18" i="27" l="1"/>
  <c r="V41" i="30"/>
  <c r="V43" i="30" s="1"/>
  <c r="W26" i="24"/>
  <c r="Y18" i="1"/>
  <c r="X10" i="24"/>
  <c r="X14" i="24"/>
  <c r="X13" i="24"/>
  <c r="X12" i="24"/>
  <c r="X11" i="24"/>
  <c r="X18" i="24"/>
  <c r="X19" i="24"/>
  <c r="X20" i="24"/>
  <c r="X22" i="24"/>
  <c r="X21" i="24"/>
  <c r="X30" i="5"/>
  <c r="X29" i="5"/>
  <c r="X28" i="5"/>
  <c r="Y32" i="5"/>
  <c r="Y9" i="27" s="1"/>
  <c r="W33" i="5"/>
  <c r="W10" i="27" s="1"/>
  <c r="W12" i="27" s="1"/>
  <c r="Z23" i="5"/>
  <c r="Z13" i="5"/>
  <c r="Z16" i="5"/>
  <c r="Z18" i="5"/>
  <c r="Z10" i="5"/>
  <c r="Z19" i="5"/>
  <c r="Z12" i="5"/>
  <c r="Z21" i="5"/>
  <c r="Z17" i="5"/>
  <c r="Z11" i="5"/>
  <c r="Z17" i="26"/>
  <c r="Z30" i="26" s="1"/>
  <c r="Z22" i="27" s="1"/>
  <c r="U27" i="28"/>
  <c r="T31" i="28"/>
  <c r="R45" i="27"/>
  <c r="AH29" i="28"/>
  <c r="Q14" i="30"/>
  <c r="Q28" i="30" s="1"/>
  <c r="U22" i="28"/>
  <c r="U24" i="28" s="1"/>
  <c r="U39" i="5"/>
  <c r="U42" i="5" s="1"/>
  <c r="V31" i="26"/>
  <c r="V45" i="30" s="1"/>
  <c r="V46" i="30" s="1"/>
  <c r="V35" i="26"/>
  <c r="U19" i="27"/>
  <c r="U20" i="27" s="1"/>
  <c r="U36" i="27" s="1"/>
  <c r="U38" i="27" s="1"/>
  <c r="U33" i="26"/>
  <c r="U36" i="26" s="1"/>
  <c r="W13" i="26"/>
  <c r="W15" i="26"/>
  <c r="W12" i="26"/>
  <c r="W11" i="26"/>
  <c r="W16" i="26"/>
  <c r="W14" i="26"/>
  <c r="W25" i="26"/>
  <c r="W23" i="26"/>
  <c r="W24" i="26"/>
  <c r="W22" i="26"/>
  <c r="W21" i="26"/>
  <c r="W25" i="5"/>
  <c r="S24" i="27"/>
  <c r="S41" i="27" s="1"/>
  <c r="S43" i="27" s="1"/>
  <c r="S47" i="27" s="1"/>
  <c r="S34" i="30"/>
  <c r="U44" i="5"/>
  <c r="V41" i="5"/>
  <c r="V37" i="5"/>
  <c r="V14" i="27" s="1"/>
  <c r="T24" i="27"/>
  <c r="T41" i="27" s="1"/>
  <c r="T43" i="27" s="1"/>
  <c r="T47" i="27" s="1"/>
  <c r="T34" i="30"/>
  <c r="AA19" i="1"/>
  <c r="V8" i="28"/>
  <c r="X17" i="1"/>
  <c r="N23" i="30"/>
  <c r="M24" i="30"/>
  <c r="M25" i="30" s="1"/>
  <c r="Y20" i="1"/>
  <c r="Y2" i="30"/>
  <c r="Y2" i="28"/>
  <c r="Y17" i="28" s="1"/>
  <c r="Y2" i="27"/>
  <c r="Y32" i="30"/>
  <c r="Y26" i="30"/>
  <c r="N29" i="30"/>
  <c r="M30" i="30"/>
  <c r="M31" i="30" s="1"/>
  <c r="R8" i="30"/>
  <c r="AA4" i="1"/>
  <c r="Z4" i="30"/>
  <c r="Z4" i="28"/>
  <c r="Z4" i="7"/>
  <c r="Z4" i="27"/>
  <c r="Z4" i="20"/>
  <c r="Z4" i="24"/>
  <c r="Z4" i="18"/>
  <c r="Z4" i="26"/>
  <c r="Z4" i="5"/>
  <c r="X33" i="5" l="1"/>
  <c r="X10" i="27" s="1"/>
  <c r="X12" i="27" s="1"/>
  <c r="W35" i="5"/>
  <c r="Z18" i="1"/>
  <c r="Y11" i="24"/>
  <c r="Y10" i="24"/>
  <c r="Y13" i="24"/>
  <c r="Y14" i="24"/>
  <c r="Y12" i="24"/>
  <c r="Y19" i="24"/>
  <c r="Y22" i="24"/>
  <c r="Y21" i="24"/>
  <c r="Y20" i="24"/>
  <c r="Y18" i="24"/>
  <c r="W41" i="30"/>
  <c r="W43" i="30" s="1"/>
  <c r="W18" i="27"/>
  <c r="X26" i="24"/>
  <c r="AA23" i="5"/>
  <c r="AA13" i="5"/>
  <c r="AA21" i="5"/>
  <c r="AA12" i="5"/>
  <c r="AA16" i="5"/>
  <c r="AA11" i="5"/>
  <c r="AA18" i="5"/>
  <c r="AA17" i="5"/>
  <c r="AA19" i="5"/>
  <c r="AA10" i="5"/>
  <c r="AA17" i="26"/>
  <c r="AA30" i="26" s="1"/>
  <c r="AA22" i="27" s="1"/>
  <c r="Z32" i="5"/>
  <c r="Z9" i="27" s="1"/>
  <c r="Y29" i="5"/>
  <c r="Y28" i="5"/>
  <c r="Y30" i="5"/>
  <c r="V22" i="28"/>
  <c r="V24" i="28" s="1"/>
  <c r="S45" i="27"/>
  <c r="T45" i="27" s="1"/>
  <c r="U31" i="28"/>
  <c r="AI29" i="28"/>
  <c r="S39" i="30"/>
  <c r="S37" i="30"/>
  <c r="T39" i="30"/>
  <c r="V39" i="5"/>
  <c r="V42" i="5" s="1"/>
  <c r="W41" i="5"/>
  <c r="W37" i="5"/>
  <c r="W14" i="27" s="1"/>
  <c r="W16" i="27" s="1"/>
  <c r="W26" i="28" s="1"/>
  <c r="W31" i="26"/>
  <c r="W45" i="30" s="1"/>
  <c r="W46" i="30" s="1"/>
  <c r="W35" i="26"/>
  <c r="T26" i="27"/>
  <c r="T8" i="30"/>
  <c r="T12" i="30" s="1"/>
  <c r="S26" i="27"/>
  <c r="S8" i="30"/>
  <c r="S12" i="30" s="1"/>
  <c r="V16" i="27"/>
  <c r="V26" i="28" s="1"/>
  <c r="V27" i="28" s="1"/>
  <c r="U24" i="27"/>
  <c r="U34" i="30"/>
  <c r="X13" i="26"/>
  <c r="X14" i="26"/>
  <c r="X16" i="26"/>
  <c r="X12" i="26"/>
  <c r="X11" i="26"/>
  <c r="X15" i="26"/>
  <c r="X23" i="26"/>
  <c r="X22" i="26"/>
  <c r="X21" i="26"/>
  <c r="X24" i="26"/>
  <c r="X25" i="26"/>
  <c r="X25" i="5"/>
  <c r="V19" i="27"/>
  <c r="V33" i="26"/>
  <c r="V36" i="26" s="1"/>
  <c r="V44" i="5"/>
  <c r="W8" i="28"/>
  <c r="AB19" i="1"/>
  <c r="Z2" i="30"/>
  <c r="Z2" i="28"/>
  <c r="Z17" i="28" s="1"/>
  <c r="Z2" i="27"/>
  <c r="AB4" i="1"/>
  <c r="AA4" i="30"/>
  <c r="AA4" i="28"/>
  <c r="AA4" i="24"/>
  <c r="AA4" i="18"/>
  <c r="AA4" i="26"/>
  <c r="AA4" i="27"/>
  <c r="AA4" i="5"/>
  <c r="AA4" i="20"/>
  <c r="AA4" i="7"/>
  <c r="Y17" i="1"/>
  <c r="N24" i="30"/>
  <c r="N25" i="30" s="1"/>
  <c r="O23" i="30"/>
  <c r="R12" i="30"/>
  <c r="N30" i="30"/>
  <c r="N31" i="30" s="1"/>
  <c r="O29" i="30"/>
  <c r="Z20" i="1"/>
  <c r="Z32" i="30"/>
  <c r="Z26" i="30"/>
  <c r="X35" i="5" l="1"/>
  <c r="W22" i="28"/>
  <c r="W24" i="28" s="1"/>
  <c r="Y26" i="24"/>
  <c r="X18" i="27"/>
  <c r="X41" i="30"/>
  <c r="X43" i="30" s="1"/>
  <c r="AA18" i="1"/>
  <c r="Z12" i="24"/>
  <c r="Z11" i="24"/>
  <c r="Z10" i="24"/>
  <c r="Z14" i="24"/>
  <c r="Z13" i="24"/>
  <c r="Z22" i="24"/>
  <c r="Z19" i="24"/>
  <c r="Z20" i="24"/>
  <c r="Z18" i="24"/>
  <c r="Z21" i="24"/>
  <c r="Y33" i="5"/>
  <c r="Y10" i="27" s="1"/>
  <c r="Y12" i="27" s="1"/>
  <c r="AA32" i="5"/>
  <c r="AA9" i="27" s="1"/>
  <c r="Z30" i="5"/>
  <c r="Z29" i="5"/>
  <c r="Z28" i="5"/>
  <c r="AB10" i="5"/>
  <c r="AB19" i="5"/>
  <c r="AB17" i="5"/>
  <c r="AB23" i="5"/>
  <c r="AB13" i="5"/>
  <c r="AB21" i="5"/>
  <c r="AB12" i="5"/>
  <c r="AB18" i="5"/>
  <c r="AB11" i="5"/>
  <c r="AB16" i="5"/>
  <c r="AB17" i="26"/>
  <c r="AB30" i="26" s="1"/>
  <c r="AB22" i="27" s="1"/>
  <c r="W27" i="28"/>
  <c r="V31" i="28"/>
  <c r="U26" i="27"/>
  <c r="U41" i="27"/>
  <c r="U43" i="27" s="1"/>
  <c r="U47" i="27" s="1"/>
  <c r="AJ29" i="28"/>
  <c r="CX8" i="30"/>
  <c r="W39" i="5"/>
  <c r="T37" i="30"/>
  <c r="U39" i="30"/>
  <c r="W19" i="27"/>
  <c r="W20" i="27" s="1"/>
  <c r="W36" i="27" s="1"/>
  <c r="W38" i="27" s="1"/>
  <c r="W33" i="26"/>
  <c r="W36" i="26" s="1"/>
  <c r="X35" i="26"/>
  <c r="X31" i="26"/>
  <c r="X45" i="30" s="1"/>
  <c r="X46" i="30" s="1"/>
  <c r="T14" i="30"/>
  <c r="T28" i="30" s="1"/>
  <c r="T22" i="30"/>
  <c r="Y16" i="26"/>
  <c r="Y15" i="26"/>
  <c r="Y11" i="26"/>
  <c r="Y12" i="26"/>
  <c r="Y14" i="26"/>
  <c r="Y13" i="26"/>
  <c r="Y21" i="26"/>
  <c r="Y25" i="26"/>
  <c r="Y24" i="26"/>
  <c r="Y23" i="26"/>
  <c r="Y22" i="26"/>
  <c r="Y25" i="5"/>
  <c r="X41" i="5"/>
  <c r="X37" i="5"/>
  <c r="X14" i="27" s="1"/>
  <c r="X16" i="27" s="1"/>
  <c r="X26" i="28" s="1"/>
  <c r="W44" i="5"/>
  <c r="W42" i="5"/>
  <c r="V20" i="27"/>
  <c r="V36" i="27" s="1"/>
  <c r="V38" i="27" s="1"/>
  <c r="S14" i="30"/>
  <c r="S28" i="30" s="1"/>
  <c r="S22" i="30"/>
  <c r="AC19" i="1"/>
  <c r="AA20" i="1"/>
  <c r="AA26" i="30"/>
  <c r="AA32" i="30"/>
  <c r="O30" i="30"/>
  <c r="O31" i="30" s="1"/>
  <c r="P29" i="30"/>
  <c r="Z17" i="1"/>
  <c r="AC4" i="1"/>
  <c r="AB4" i="30"/>
  <c r="AB4" i="28"/>
  <c r="AB4" i="27"/>
  <c r="AB4" i="24"/>
  <c r="AB4" i="26"/>
  <c r="AB4" i="5"/>
  <c r="AB4" i="20"/>
  <c r="AB4" i="18"/>
  <c r="AB4" i="7"/>
  <c r="R14" i="30"/>
  <c r="R22" i="30"/>
  <c r="CX12" i="30"/>
  <c r="U8" i="30"/>
  <c r="P23" i="30"/>
  <c r="O24" i="30"/>
  <c r="O25" i="30" s="1"/>
  <c r="X8" i="28"/>
  <c r="X22" i="28" s="1"/>
  <c r="X24" i="28" s="1"/>
  <c r="AA2" i="30"/>
  <c r="AA2" i="28"/>
  <c r="AA17" i="28" s="1"/>
  <c r="AA2" i="27"/>
  <c r="Y35" i="5" l="1"/>
  <c r="AB18" i="1"/>
  <c r="AA13" i="24"/>
  <c r="AA12" i="24"/>
  <c r="AA11" i="24"/>
  <c r="AA10" i="24"/>
  <c r="AA14" i="24"/>
  <c r="AA18" i="24"/>
  <c r="AA19" i="24"/>
  <c r="AA22" i="24"/>
  <c r="AA20" i="24"/>
  <c r="AA21" i="24"/>
  <c r="Z26" i="24"/>
  <c r="Y18" i="27"/>
  <c r="Y41" i="30"/>
  <c r="Y43" i="30" s="1"/>
  <c r="AB32" i="5"/>
  <c r="AB9" i="27" s="1"/>
  <c r="AA30" i="5"/>
  <c r="AA29" i="5"/>
  <c r="AA28" i="5"/>
  <c r="AC23" i="5"/>
  <c r="AC11" i="5"/>
  <c r="AC21" i="5"/>
  <c r="AC18" i="5"/>
  <c r="AC10" i="5"/>
  <c r="AC19" i="5"/>
  <c r="AC12" i="5"/>
  <c r="AC16" i="5"/>
  <c r="AC17" i="5"/>
  <c r="AC13" i="5"/>
  <c r="AC17" i="26"/>
  <c r="AC30" i="26" s="1"/>
  <c r="AC22" i="27" s="1"/>
  <c r="Z33" i="5"/>
  <c r="Z10" i="27" s="1"/>
  <c r="Z12" i="27" s="1"/>
  <c r="U45" i="27"/>
  <c r="X27" i="28"/>
  <c r="W31" i="28"/>
  <c r="AK29" i="28"/>
  <c r="U37" i="30"/>
  <c r="V24" i="27"/>
  <c r="V41" i="27" s="1"/>
  <c r="V43" i="27" s="1"/>
  <c r="V47" i="27" s="1"/>
  <c r="V34" i="30"/>
  <c r="X19" i="27"/>
  <c r="X20" i="27" s="1"/>
  <c r="X36" i="27" s="1"/>
  <c r="X38" i="27" s="1"/>
  <c r="X33" i="26"/>
  <c r="X36" i="26" s="1"/>
  <c r="Z16" i="26"/>
  <c r="Z14" i="26"/>
  <c r="Z13" i="26"/>
  <c r="Z12" i="26"/>
  <c r="Z15" i="26"/>
  <c r="Z11" i="26"/>
  <c r="Z21" i="26"/>
  <c r="Z24" i="26"/>
  <c r="Z23" i="26"/>
  <c r="Z22" i="26"/>
  <c r="Z25" i="26"/>
  <c r="Z25" i="5"/>
  <c r="X39" i="5"/>
  <c r="X42" i="5" s="1"/>
  <c r="X44" i="5"/>
  <c r="Y37" i="5"/>
  <c r="Y14" i="27" s="1"/>
  <c r="Y16" i="27" s="1"/>
  <c r="Y26" i="28" s="1"/>
  <c r="Y41" i="5"/>
  <c r="Y35" i="26"/>
  <c r="Y31" i="26"/>
  <c r="Y45" i="30" s="1"/>
  <c r="Y46" i="30" s="1"/>
  <c r="W24" i="27"/>
  <c r="W41" i="27" s="1"/>
  <c r="W43" i="27" s="1"/>
  <c r="W47" i="27" s="1"/>
  <c r="W34" i="30"/>
  <c r="Y8" i="28"/>
  <c r="Y22" i="28" s="1"/>
  <c r="Y24" i="28" s="1"/>
  <c r="AD19" i="1"/>
  <c r="U12" i="30"/>
  <c r="AB32" i="30"/>
  <c r="AB26" i="30"/>
  <c r="R28" i="30"/>
  <c r="CX14" i="30"/>
  <c r="AD4" i="1"/>
  <c r="AC4" i="30"/>
  <c r="AC4" i="28"/>
  <c r="AC4" i="27"/>
  <c r="AC4" i="24"/>
  <c r="AC4" i="26"/>
  <c r="AC4" i="5"/>
  <c r="AC4" i="20"/>
  <c r="AC4" i="18"/>
  <c r="AC4" i="7"/>
  <c r="AA17" i="1"/>
  <c r="AB2" i="30"/>
  <c r="AB2" i="28"/>
  <c r="AB17" i="28" s="1"/>
  <c r="AB2" i="27"/>
  <c r="P30" i="30"/>
  <c r="P31" i="30" s="1"/>
  <c r="Q29" i="30"/>
  <c r="AB20" i="1"/>
  <c r="P24" i="30"/>
  <c r="P25" i="30" s="1"/>
  <c r="Q23" i="30"/>
  <c r="Z35" i="5" l="1"/>
  <c r="Z8" i="28" s="1"/>
  <c r="Z18" i="27"/>
  <c r="Z41" i="30"/>
  <c r="Z43" i="30" s="1"/>
  <c r="AA26" i="24"/>
  <c r="AC18" i="1"/>
  <c r="AB10" i="24"/>
  <c r="AB14" i="24"/>
  <c r="AB13" i="24"/>
  <c r="AB12" i="24"/>
  <c r="AB11" i="24"/>
  <c r="AB22" i="24"/>
  <c r="AB18" i="24"/>
  <c r="AB21" i="24"/>
  <c r="AB20" i="24"/>
  <c r="AB19" i="24"/>
  <c r="AD23" i="5"/>
  <c r="AD13" i="5"/>
  <c r="AD18" i="5"/>
  <c r="AD16" i="5"/>
  <c r="AD12" i="5"/>
  <c r="AD21" i="5"/>
  <c r="AD17" i="5"/>
  <c r="AD11" i="5"/>
  <c r="AD10" i="5"/>
  <c r="AD19" i="5"/>
  <c r="AD17" i="26"/>
  <c r="AD30" i="26" s="1"/>
  <c r="AD22" i="27" s="1"/>
  <c r="AC32" i="5"/>
  <c r="AC9" i="27" s="1"/>
  <c r="AB30" i="5"/>
  <c r="AB29" i="5"/>
  <c r="AB28" i="5"/>
  <c r="AA33" i="5"/>
  <c r="AA10" i="27" s="1"/>
  <c r="AA12" i="27" s="1"/>
  <c r="Y27" i="28"/>
  <c r="X31" i="28"/>
  <c r="V45" i="27"/>
  <c r="W45" i="27" s="1"/>
  <c r="AL29" i="28"/>
  <c r="W39" i="30"/>
  <c r="V39" i="30"/>
  <c r="V37" i="30"/>
  <c r="W37" i="30" s="1"/>
  <c r="X24" i="27"/>
  <c r="X41" i="27" s="1"/>
  <c r="X43" i="27" s="1"/>
  <c r="X47" i="27" s="1"/>
  <c r="X34" i="30"/>
  <c r="AA14" i="26"/>
  <c r="AA16" i="26"/>
  <c r="AA13" i="26"/>
  <c r="AA15" i="26"/>
  <c r="AA12" i="26"/>
  <c r="AA11" i="26"/>
  <c r="AA25" i="26"/>
  <c r="AA23" i="26"/>
  <c r="AA24" i="26"/>
  <c r="AA22" i="26"/>
  <c r="AA21" i="26"/>
  <c r="AA25" i="5"/>
  <c r="Z31" i="26"/>
  <c r="Z45" i="30" s="1"/>
  <c r="Z46" i="30" s="1"/>
  <c r="Z35" i="26"/>
  <c r="Y19" i="27"/>
  <c r="Y20" i="27" s="1"/>
  <c r="Y36" i="27" s="1"/>
  <c r="Y38" i="27" s="1"/>
  <c r="Y33" i="26"/>
  <c r="Y36" i="26" s="1"/>
  <c r="Y39" i="5"/>
  <c r="Y42" i="5" s="1"/>
  <c r="W26" i="27"/>
  <c r="W8" i="30"/>
  <c r="W12" i="30" s="1"/>
  <c r="Y44" i="5"/>
  <c r="Z41" i="5"/>
  <c r="Z37" i="5"/>
  <c r="Z14" i="27" s="1"/>
  <c r="Z16" i="27" s="1"/>
  <c r="Z26" i="28" s="1"/>
  <c r="V26" i="27"/>
  <c r="V8" i="30"/>
  <c r="V12" i="30" s="1"/>
  <c r="Z22" i="28"/>
  <c r="Z24" i="28" s="1"/>
  <c r="AE19" i="1"/>
  <c r="R23" i="30"/>
  <c r="Q24" i="30"/>
  <c r="Q25" i="30" s="1"/>
  <c r="AB17" i="1"/>
  <c r="AC20" i="1"/>
  <c r="AC32" i="30"/>
  <c r="AC26" i="30"/>
  <c r="U14" i="30"/>
  <c r="U22" i="30"/>
  <c r="R29" i="30"/>
  <c r="Q30" i="30"/>
  <c r="Q31" i="30" s="1"/>
  <c r="AE4" i="1"/>
  <c r="AD4" i="30"/>
  <c r="AD4" i="28"/>
  <c r="AD4" i="7"/>
  <c r="AD4" i="26"/>
  <c r="AD4" i="5"/>
  <c r="AD4" i="18"/>
  <c r="AD4" i="20"/>
  <c r="AD4" i="27"/>
  <c r="AD4" i="24"/>
  <c r="AC2" i="30"/>
  <c r="AC2" i="28"/>
  <c r="AC17" i="28" s="1"/>
  <c r="AC2" i="27"/>
  <c r="AB33" i="5" l="1"/>
  <c r="AB10" i="27" s="1"/>
  <c r="AB12" i="27" s="1"/>
  <c r="AD18" i="1"/>
  <c r="AC11" i="24"/>
  <c r="AC10" i="24"/>
  <c r="AC13" i="24"/>
  <c r="AC12" i="24"/>
  <c r="AC14" i="24"/>
  <c r="AC22" i="24"/>
  <c r="AC19" i="24"/>
  <c r="AC21" i="24"/>
  <c r="AC20" i="24"/>
  <c r="AC18" i="24"/>
  <c r="AA18" i="27"/>
  <c r="AA41" i="30"/>
  <c r="AA43" i="30" s="1"/>
  <c r="AB26" i="24"/>
  <c r="AC28" i="5"/>
  <c r="AC29" i="5"/>
  <c r="AC30" i="5"/>
  <c r="AA35" i="5"/>
  <c r="AA8" i="28" s="1"/>
  <c r="AA22" i="28" s="1"/>
  <c r="AA24" i="28" s="1"/>
  <c r="AE23" i="5"/>
  <c r="AE13" i="5"/>
  <c r="AE16" i="5"/>
  <c r="AE19" i="5"/>
  <c r="AE12" i="5"/>
  <c r="AE21" i="5"/>
  <c r="AE11" i="5"/>
  <c r="AE18" i="5"/>
  <c r="AE10" i="5"/>
  <c r="AE17" i="5"/>
  <c r="AE17" i="26"/>
  <c r="AE30" i="26" s="1"/>
  <c r="AE22" i="27" s="1"/>
  <c r="AD32" i="5"/>
  <c r="AD9" i="27" s="1"/>
  <c r="X45" i="27"/>
  <c r="Z27" i="28"/>
  <c r="Y31" i="28"/>
  <c r="AM29" i="28"/>
  <c r="X39" i="30"/>
  <c r="X37" i="30"/>
  <c r="Z19" i="27"/>
  <c r="Z20" i="27" s="1"/>
  <c r="Z36" i="27" s="1"/>
  <c r="Z38" i="27" s="1"/>
  <c r="Z33" i="26"/>
  <c r="Z36" i="26" s="1"/>
  <c r="W14" i="30"/>
  <c r="W28" i="30" s="1"/>
  <c r="W22" i="30"/>
  <c r="AA41" i="5"/>
  <c r="AA37" i="5"/>
  <c r="AA14" i="27" s="1"/>
  <c r="AA16" i="27" s="1"/>
  <c r="AA26" i="28" s="1"/>
  <c r="Z39" i="5"/>
  <c r="Z42" i="5" s="1"/>
  <c r="Z44" i="5"/>
  <c r="Y24" i="27"/>
  <c r="Y34" i="30"/>
  <c r="AB11" i="26"/>
  <c r="AB13" i="26"/>
  <c r="AB14" i="26"/>
  <c r="AB12" i="26"/>
  <c r="AB16" i="26"/>
  <c r="AB15" i="26"/>
  <c r="AB24" i="26"/>
  <c r="AB25" i="26"/>
  <c r="AB23" i="26"/>
  <c r="AB22" i="26"/>
  <c r="AB21" i="26"/>
  <c r="AB25" i="5"/>
  <c r="V14" i="30"/>
  <c r="V28" i="30" s="1"/>
  <c r="V22" i="30"/>
  <c r="AA35" i="26"/>
  <c r="AA31" i="26"/>
  <c r="AA45" i="30" s="1"/>
  <c r="AA46" i="30" s="1"/>
  <c r="X26" i="27"/>
  <c r="X8" i="30"/>
  <c r="AF19" i="1"/>
  <c r="AD32" i="30"/>
  <c r="AD26" i="30"/>
  <c r="AC17" i="1"/>
  <c r="AD2" i="30"/>
  <c r="AD2" i="28"/>
  <c r="AD17" i="28" s="1"/>
  <c r="AD2" i="27"/>
  <c r="AF4" i="1"/>
  <c r="AE4" i="30"/>
  <c r="AE4" i="28"/>
  <c r="AE4" i="5"/>
  <c r="AE4" i="27"/>
  <c r="AE4" i="20"/>
  <c r="AE4" i="7"/>
  <c r="AE4" i="24"/>
  <c r="AE4" i="26"/>
  <c r="AE4" i="18"/>
  <c r="U28" i="30"/>
  <c r="S29" i="30"/>
  <c r="R30" i="30"/>
  <c r="R31" i="30" s="1"/>
  <c r="AD20" i="1"/>
  <c r="R24" i="30"/>
  <c r="R25" i="30" s="1"/>
  <c r="S23" i="30"/>
  <c r="AB35" i="5" l="1"/>
  <c r="AC26" i="24"/>
  <c r="AB18" i="27"/>
  <c r="AB41" i="30"/>
  <c r="AB43" i="30" s="1"/>
  <c r="AE18" i="1"/>
  <c r="AD12" i="24"/>
  <c r="AD11" i="24"/>
  <c r="AD10" i="24"/>
  <c r="AD14" i="24"/>
  <c r="AD13" i="24"/>
  <c r="AD22" i="24"/>
  <c r="AD19" i="24"/>
  <c r="AD18" i="24"/>
  <c r="AD20" i="24"/>
  <c r="AD21" i="24"/>
  <c r="AD30" i="5"/>
  <c r="AD28" i="5"/>
  <c r="AD29" i="5"/>
  <c r="AF23" i="5"/>
  <c r="AF10" i="5"/>
  <c r="AF17" i="5"/>
  <c r="AF18" i="5"/>
  <c r="AF16" i="5"/>
  <c r="AF12" i="5"/>
  <c r="AF19" i="5"/>
  <c r="AF13" i="5"/>
  <c r="AF21" i="5"/>
  <c r="AF11" i="5"/>
  <c r="AF17" i="26"/>
  <c r="AF30" i="26" s="1"/>
  <c r="AF22" i="27" s="1"/>
  <c r="AE32" i="5"/>
  <c r="AE9" i="27" s="1"/>
  <c r="AC33" i="5"/>
  <c r="AC10" i="27" s="1"/>
  <c r="AC12" i="27" s="1"/>
  <c r="AA27" i="28"/>
  <c r="Z31" i="28"/>
  <c r="Y26" i="27"/>
  <c r="Y41" i="27"/>
  <c r="Y43" i="27" s="1"/>
  <c r="Y47" i="27" s="1"/>
  <c r="AN29" i="28"/>
  <c r="AA39" i="5"/>
  <c r="AA42" i="5" s="1"/>
  <c r="Y8" i="30"/>
  <c r="Y12" i="30" s="1"/>
  <c r="Y39" i="30"/>
  <c r="Y37" i="30"/>
  <c r="AA19" i="27"/>
  <c r="AA20" i="27" s="1"/>
  <c r="AA36" i="27" s="1"/>
  <c r="AA38" i="27" s="1"/>
  <c r="AA33" i="26"/>
  <c r="AA36" i="26" s="1"/>
  <c r="AB41" i="5"/>
  <c r="AB37" i="5"/>
  <c r="AB14" i="27" s="1"/>
  <c r="AB16" i="27" s="1"/>
  <c r="AB26" i="28" s="1"/>
  <c r="AC16" i="26"/>
  <c r="AC13" i="26"/>
  <c r="AC15" i="26"/>
  <c r="AC11" i="26"/>
  <c r="AC12" i="26"/>
  <c r="AC14" i="26"/>
  <c r="AC22" i="26"/>
  <c r="AC21" i="26"/>
  <c r="AC25" i="26"/>
  <c r="AC24" i="26"/>
  <c r="AC23" i="26"/>
  <c r="AC25" i="5"/>
  <c r="X12" i="30"/>
  <c r="CY8" i="30"/>
  <c r="AB31" i="26"/>
  <c r="AB45" i="30" s="1"/>
  <c r="AB46" i="30" s="1"/>
  <c r="AB35" i="26"/>
  <c r="AA44" i="5"/>
  <c r="Z24" i="27"/>
  <c r="Z34" i="30"/>
  <c r="AB8" i="28"/>
  <c r="AB22" i="28" s="1"/>
  <c r="AB24" i="28" s="1"/>
  <c r="AG19" i="1"/>
  <c r="S24" i="30"/>
  <c r="S25" i="30" s="1"/>
  <c r="T23" i="30"/>
  <c r="T29" i="30"/>
  <c r="S30" i="30"/>
  <c r="S31" i="30" s="1"/>
  <c r="AE26" i="30"/>
  <c r="AE32" i="30"/>
  <c r="AD17" i="1"/>
  <c r="AE2" i="30"/>
  <c r="AE2" i="28"/>
  <c r="AE17" i="28" s="1"/>
  <c r="AE2" i="27"/>
  <c r="AG4" i="1"/>
  <c r="AF4" i="30"/>
  <c r="AF4" i="28"/>
  <c r="AF4" i="27"/>
  <c r="AF4" i="24"/>
  <c r="AF4" i="26"/>
  <c r="AF4" i="5"/>
  <c r="AF4" i="20"/>
  <c r="AF4" i="18"/>
  <c r="AF4" i="7"/>
  <c r="AE20" i="1"/>
  <c r="AC35" i="5" l="1"/>
  <c r="AC8" i="28" s="1"/>
  <c r="AC22" i="28" s="1"/>
  <c r="AC24" i="28" s="1"/>
  <c r="AF18" i="1"/>
  <c r="AE13" i="24"/>
  <c r="AE12" i="24"/>
  <c r="AE11" i="24"/>
  <c r="AE14" i="24"/>
  <c r="AE10" i="24"/>
  <c r="AE21" i="24"/>
  <c r="AE20" i="24"/>
  <c r="AE19" i="24"/>
  <c r="AE18" i="24"/>
  <c r="AE22" i="24"/>
  <c r="AD26" i="24"/>
  <c r="AC18" i="27"/>
  <c r="AC41" i="30"/>
  <c r="AC43" i="30" s="1"/>
  <c r="AF32" i="5"/>
  <c r="AF9" i="27" s="1"/>
  <c r="AD33" i="5"/>
  <c r="AD10" i="27" s="1"/>
  <c r="AD12" i="27" s="1"/>
  <c r="AE29" i="5"/>
  <c r="AE28" i="5"/>
  <c r="AE30" i="5"/>
  <c r="AG23" i="5"/>
  <c r="AG16" i="5"/>
  <c r="AG19" i="5"/>
  <c r="AG13" i="5"/>
  <c r="AG10" i="5"/>
  <c r="AG17" i="5"/>
  <c r="AG12" i="5"/>
  <c r="AG21" i="5"/>
  <c r="AG11" i="5"/>
  <c r="AG18" i="5"/>
  <c r="AG17" i="26"/>
  <c r="AG30" i="26" s="1"/>
  <c r="AG22" i="27" s="1"/>
  <c r="Z26" i="27"/>
  <c r="Z41" i="27"/>
  <c r="Z43" i="27" s="1"/>
  <c r="Z47" i="27" s="1"/>
  <c r="Y45" i="27"/>
  <c r="AB27" i="28"/>
  <c r="AA31" i="28"/>
  <c r="AO29" i="28"/>
  <c r="Z39" i="30"/>
  <c r="Z37" i="30"/>
  <c r="Z8" i="30"/>
  <c r="Z12" i="30" s="1"/>
  <c r="Z22" i="30" s="1"/>
  <c r="AB39" i="5"/>
  <c r="AB42" i="5" s="1"/>
  <c r="X22" i="30"/>
  <c r="CY12" i="30"/>
  <c r="X14" i="30"/>
  <c r="AB44" i="5"/>
  <c r="AB19" i="27"/>
  <c r="AB20" i="27" s="1"/>
  <c r="AB36" i="27" s="1"/>
  <c r="AB38" i="27" s="1"/>
  <c r="AB33" i="26"/>
  <c r="AB36" i="26" s="1"/>
  <c r="AC37" i="5"/>
  <c r="AC14" i="27" s="1"/>
  <c r="AC16" i="27" s="1"/>
  <c r="AC26" i="28" s="1"/>
  <c r="AC41" i="5"/>
  <c r="AC35" i="26"/>
  <c r="AC31" i="26"/>
  <c r="AC45" i="30" s="1"/>
  <c r="AC46" i="30" s="1"/>
  <c r="AD16" i="26"/>
  <c r="AD12" i="26"/>
  <c r="AD15" i="26"/>
  <c r="AD11" i="26"/>
  <c r="AD14" i="26"/>
  <c r="AD13" i="26"/>
  <c r="AD22" i="26"/>
  <c r="AD25" i="26"/>
  <c r="AD21" i="26"/>
  <c r="AD24" i="26"/>
  <c r="AD23" i="26"/>
  <c r="AD25" i="5"/>
  <c r="AA24" i="27"/>
  <c r="AA41" i="27" s="1"/>
  <c r="AA43" i="27" s="1"/>
  <c r="AA47" i="27" s="1"/>
  <c r="AA34" i="30"/>
  <c r="AH19" i="1"/>
  <c r="AH4" i="1"/>
  <c r="AG4" i="30"/>
  <c r="AG4" i="28"/>
  <c r="AG4" i="27"/>
  <c r="AG4" i="24"/>
  <c r="AG4" i="26"/>
  <c r="AG4" i="5"/>
  <c r="AG4" i="20"/>
  <c r="AG4" i="18"/>
  <c r="AG4" i="7"/>
  <c r="Y22" i="30"/>
  <c r="Y14" i="30"/>
  <c r="T24" i="30"/>
  <c r="T25" i="30" s="1"/>
  <c r="U23" i="30"/>
  <c r="AF20" i="1"/>
  <c r="AF2" i="30"/>
  <c r="AF2" i="28"/>
  <c r="AF17" i="28" s="1"/>
  <c r="AF2" i="27"/>
  <c r="AE17" i="1"/>
  <c r="AF32" i="30"/>
  <c r="AF26" i="30"/>
  <c r="T30" i="30"/>
  <c r="T31" i="30" s="1"/>
  <c r="U29" i="30"/>
  <c r="AD35" i="5" l="1"/>
  <c r="AD18" i="27"/>
  <c r="AD41" i="30"/>
  <c r="AD43" i="30" s="1"/>
  <c r="AE26" i="24"/>
  <c r="Z45" i="27"/>
  <c r="AA45" i="27" s="1"/>
  <c r="AG18" i="1"/>
  <c r="AF10" i="24"/>
  <c r="AF13" i="24"/>
  <c r="AF12" i="24"/>
  <c r="AF11" i="24"/>
  <c r="AF14" i="24"/>
  <c r="AF19" i="24"/>
  <c r="AF21" i="24"/>
  <c r="AF18" i="24"/>
  <c r="AF22" i="24"/>
  <c r="AF20" i="24"/>
  <c r="AG32" i="5"/>
  <c r="AG9" i="27" s="1"/>
  <c r="AF28" i="5"/>
  <c r="AF30" i="5"/>
  <c r="AF29" i="5"/>
  <c r="AH23" i="5"/>
  <c r="AH13" i="5"/>
  <c r="AH16" i="5"/>
  <c r="AH11" i="5"/>
  <c r="AH10" i="5"/>
  <c r="AH19" i="5"/>
  <c r="AH12" i="5"/>
  <c r="AH21" i="5"/>
  <c r="AH18" i="5"/>
  <c r="AH17" i="5"/>
  <c r="AH17" i="26"/>
  <c r="AH30" i="26" s="1"/>
  <c r="AH22" i="27" s="1"/>
  <c r="AE33" i="5"/>
  <c r="AE10" i="27" s="1"/>
  <c r="AE12" i="27" s="1"/>
  <c r="AC27" i="28"/>
  <c r="AB31" i="28"/>
  <c r="AP29" i="28"/>
  <c r="AC39" i="5"/>
  <c r="AC42" i="5" s="1"/>
  <c r="Z14" i="30"/>
  <c r="Z28" i="30" s="1"/>
  <c r="AA39" i="30"/>
  <c r="AA37" i="30"/>
  <c r="AD41" i="5"/>
  <c r="AD37" i="5"/>
  <c r="AD14" i="27" s="1"/>
  <c r="AD16" i="27" s="1"/>
  <c r="AD26" i="28" s="1"/>
  <c r="AD31" i="26"/>
  <c r="AD45" i="30" s="1"/>
  <c r="AD46" i="30" s="1"/>
  <c r="AD35" i="26"/>
  <c r="AC19" i="27"/>
  <c r="AC20" i="27" s="1"/>
  <c r="AC36" i="27" s="1"/>
  <c r="AC38" i="27" s="1"/>
  <c r="AC33" i="26"/>
  <c r="AC36" i="26" s="1"/>
  <c r="X28" i="30"/>
  <c r="CY14" i="30"/>
  <c r="AB24" i="27"/>
  <c r="AB41" i="27" s="1"/>
  <c r="AB43" i="27" s="1"/>
  <c r="AB47" i="27" s="1"/>
  <c r="AB34" i="30"/>
  <c r="AE11" i="26"/>
  <c r="AE14" i="26"/>
  <c r="AE13" i="26"/>
  <c r="AE15" i="26"/>
  <c r="AE16" i="26"/>
  <c r="AE12" i="26"/>
  <c r="AE21" i="26"/>
  <c r="AE25" i="26"/>
  <c r="AE23" i="26"/>
  <c r="AE24" i="26"/>
  <c r="AE22" i="26"/>
  <c r="AE25" i="5"/>
  <c r="AA26" i="27"/>
  <c r="AA8" i="30"/>
  <c r="AA12" i="30" s="1"/>
  <c r="AC44" i="5"/>
  <c r="AI19" i="1"/>
  <c r="AG32" i="30"/>
  <c r="AG26" i="30"/>
  <c r="AF17" i="1"/>
  <c r="AG20" i="1"/>
  <c r="Y28" i="30"/>
  <c r="AI4" i="1"/>
  <c r="AH4" i="30"/>
  <c r="AH4" i="28"/>
  <c r="AH4" i="7"/>
  <c r="AH4" i="27"/>
  <c r="AH4" i="20"/>
  <c r="AH4" i="24"/>
  <c r="AH4" i="18"/>
  <c r="AH4" i="5"/>
  <c r="AH4" i="26"/>
  <c r="V29" i="30"/>
  <c r="U30" i="30"/>
  <c r="U31" i="30" s="1"/>
  <c r="U24" i="30"/>
  <c r="U25" i="30" s="1"/>
  <c r="V23" i="30"/>
  <c r="AG2" i="30"/>
  <c r="AG2" i="28"/>
  <c r="AG17" i="28" s="1"/>
  <c r="AG2" i="27"/>
  <c r="AD8" i="28"/>
  <c r="AD22" i="28" s="1"/>
  <c r="AD24" i="28" s="1"/>
  <c r="AB45" i="27" l="1"/>
  <c r="AE35" i="5"/>
  <c r="AE18" i="27"/>
  <c r="AE41" i="30"/>
  <c r="AE43" i="30" s="1"/>
  <c r="AF26" i="24"/>
  <c r="AH18" i="1"/>
  <c r="AG11" i="24"/>
  <c r="AG10" i="24"/>
  <c r="AG13" i="24"/>
  <c r="AG14" i="24"/>
  <c r="AG12" i="24"/>
  <c r="AG20" i="24"/>
  <c r="AG19" i="24"/>
  <c r="AG21" i="24"/>
  <c r="AG22" i="24"/>
  <c r="AG18" i="24"/>
  <c r="AH32" i="5"/>
  <c r="AH9" i="27" s="1"/>
  <c r="AG28" i="5"/>
  <c r="AG30" i="5"/>
  <c r="AG29" i="5"/>
  <c r="AI23" i="5"/>
  <c r="AI13" i="5"/>
  <c r="AI21" i="5"/>
  <c r="AI18" i="5"/>
  <c r="AI19" i="5"/>
  <c r="AI11" i="5"/>
  <c r="AI12" i="5"/>
  <c r="AI16" i="5"/>
  <c r="AI10" i="5"/>
  <c r="AI17" i="5"/>
  <c r="AI17" i="26"/>
  <c r="AI30" i="26" s="1"/>
  <c r="AI22" i="27" s="1"/>
  <c r="AF33" i="5"/>
  <c r="AF10" i="27" s="1"/>
  <c r="AF12" i="27" s="1"/>
  <c r="AD27" i="28"/>
  <c r="AC31" i="28"/>
  <c r="AQ29" i="28"/>
  <c r="AB39" i="30"/>
  <c r="AB37" i="30"/>
  <c r="AD19" i="27"/>
  <c r="AD20" i="27" s="1"/>
  <c r="AD36" i="27" s="1"/>
  <c r="AD38" i="27" s="1"/>
  <c r="AD33" i="26"/>
  <c r="AA14" i="30"/>
  <c r="AA28" i="30" s="1"/>
  <c r="AA22" i="30"/>
  <c r="AB26" i="27"/>
  <c r="AB8" i="30"/>
  <c r="AB12" i="30" s="1"/>
  <c r="AC24" i="27"/>
  <c r="AC8" i="30" s="1"/>
  <c r="AC34" i="30"/>
  <c r="AE31" i="26"/>
  <c r="AE45" i="30" s="1"/>
  <c r="AE46" i="30" s="1"/>
  <c r="AE35" i="26"/>
  <c r="AD44" i="5"/>
  <c r="AF15" i="26"/>
  <c r="AF16" i="26"/>
  <c r="AF14" i="26"/>
  <c r="AF13" i="26"/>
  <c r="AF11" i="26"/>
  <c r="AF12" i="26"/>
  <c r="AF25" i="26"/>
  <c r="AF24" i="26"/>
  <c r="AF21" i="26"/>
  <c r="AF23" i="26"/>
  <c r="AF22" i="26"/>
  <c r="AF25" i="5"/>
  <c r="AE41" i="5"/>
  <c r="AE37" i="5"/>
  <c r="AE14" i="27" s="1"/>
  <c r="AE16" i="27" s="1"/>
  <c r="AE26" i="28" s="1"/>
  <c r="AD36" i="26"/>
  <c r="AD39" i="5"/>
  <c r="AD42" i="5" s="1"/>
  <c r="AE8" i="28"/>
  <c r="AE22" i="28" s="1"/>
  <c r="AE24" i="28" s="1"/>
  <c r="AJ19" i="1"/>
  <c r="AH32" i="30"/>
  <c r="AH26" i="30"/>
  <c r="AH2" i="30"/>
  <c r="AH2" i="28"/>
  <c r="AH17" i="28" s="1"/>
  <c r="AH2" i="27"/>
  <c r="AJ4" i="1"/>
  <c r="AI4" i="30"/>
  <c r="AI4" i="28"/>
  <c r="AI4" i="24"/>
  <c r="AI4" i="18"/>
  <c r="AI4" i="26"/>
  <c r="AI4" i="20"/>
  <c r="AI4" i="7"/>
  <c r="AI4" i="27"/>
  <c r="AI4" i="5"/>
  <c r="AH20" i="1"/>
  <c r="AG17" i="1"/>
  <c r="W23" i="30"/>
  <c r="V24" i="30"/>
  <c r="V25" i="30" s="1"/>
  <c r="V30" i="30"/>
  <c r="V31" i="30" s="1"/>
  <c r="W29" i="30"/>
  <c r="AI18" i="1" l="1"/>
  <c r="AH12" i="24"/>
  <c r="AH11" i="24"/>
  <c r="AH10" i="24"/>
  <c r="AH13" i="24"/>
  <c r="AH14" i="24"/>
  <c r="AH19" i="24"/>
  <c r="AH18" i="24"/>
  <c r="AH21" i="24"/>
  <c r="AH20" i="24"/>
  <c r="AH22" i="24"/>
  <c r="AF41" i="30"/>
  <c r="AF43" i="30" s="1"/>
  <c r="AF18" i="27"/>
  <c r="AG26" i="24"/>
  <c r="AJ10" i="5"/>
  <c r="AJ19" i="5"/>
  <c r="AJ21" i="5"/>
  <c r="AJ13" i="5"/>
  <c r="AJ17" i="5"/>
  <c r="AJ12" i="5"/>
  <c r="AJ18" i="5"/>
  <c r="AJ23" i="5"/>
  <c r="AJ11" i="5"/>
  <c r="AJ16" i="5"/>
  <c r="AJ17" i="26"/>
  <c r="AJ30" i="26" s="1"/>
  <c r="AJ22" i="27" s="1"/>
  <c r="AF35" i="5"/>
  <c r="AF8" i="28" s="1"/>
  <c r="AF22" i="28" s="1"/>
  <c r="AF24" i="28" s="1"/>
  <c r="AG33" i="5"/>
  <c r="AG10" i="27" s="1"/>
  <c r="AG12" i="27" s="1"/>
  <c r="AH30" i="5"/>
  <c r="AH28" i="5"/>
  <c r="AH29" i="5"/>
  <c r="AI32" i="5"/>
  <c r="AI9" i="27" s="1"/>
  <c r="AC26" i="27"/>
  <c r="AC41" i="27"/>
  <c r="AC43" i="27" s="1"/>
  <c r="AE27" i="28"/>
  <c r="AD31" i="28"/>
  <c r="AR29" i="28"/>
  <c r="AC39" i="30"/>
  <c r="AC37" i="30"/>
  <c r="CZ8" i="30"/>
  <c r="AE39" i="5"/>
  <c r="AE42" i="5" s="1"/>
  <c r="AE44" i="5"/>
  <c r="AF35" i="26"/>
  <c r="AF31" i="26"/>
  <c r="AF45" i="30" s="1"/>
  <c r="AF46" i="30" s="1"/>
  <c r="AE19" i="27"/>
  <c r="AE20" i="27" s="1"/>
  <c r="AE36" i="27" s="1"/>
  <c r="AE38" i="27" s="1"/>
  <c r="AE33" i="26"/>
  <c r="AE36" i="26" s="1"/>
  <c r="CZ12" i="30"/>
  <c r="AB14" i="30"/>
  <c r="AB22" i="30"/>
  <c r="AG16" i="26"/>
  <c r="AG14" i="26"/>
  <c r="AG13" i="26"/>
  <c r="AG12" i="26"/>
  <c r="AG11" i="26"/>
  <c r="AG15" i="26"/>
  <c r="AG23" i="26"/>
  <c r="AG22" i="26"/>
  <c r="AG21" i="26"/>
  <c r="AG25" i="26"/>
  <c r="AG24" i="26"/>
  <c r="AG25" i="5"/>
  <c r="AF41" i="5"/>
  <c r="AF37" i="5"/>
  <c r="AF14" i="27" s="1"/>
  <c r="AF16" i="27" s="1"/>
  <c r="AF26" i="28" s="1"/>
  <c r="AD24" i="27"/>
  <c r="AD34" i="30"/>
  <c r="AK19" i="1"/>
  <c r="AI32" i="30"/>
  <c r="AI26" i="30"/>
  <c r="AI2" i="30"/>
  <c r="AI2" i="28"/>
  <c r="AI17" i="28" s="1"/>
  <c r="AI2" i="27"/>
  <c r="AK4" i="1"/>
  <c r="AJ4" i="30"/>
  <c r="AJ4" i="28"/>
  <c r="AJ4" i="27"/>
  <c r="AJ4" i="24"/>
  <c r="AJ4" i="26"/>
  <c r="AJ4" i="5"/>
  <c r="AJ4" i="20"/>
  <c r="AJ4" i="18"/>
  <c r="AJ4" i="7"/>
  <c r="X23" i="30"/>
  <c r="W24" i="30"/>
  <c r="W25" i="30" s="1"/>
  <c r="W30" i="30"/>
  <c r="W31" i="30" s="1"/>
  <c r="X29" i="30"/>
  <c r="AH17" i="1"/>
  <c r="AI20" i="1"/>
  <c r="AC12" i="30"/>
  <c r="AG35" i="5" l="1"/>
  <c r="AH26" i="24"/>
  <c r="AH41" i="30" s="1"/>
  <c r="AH43" i="30" s="1"/>
  <c r="AG41" i="30"/>
  <c r="AG43" i="30" s="1"/>
  <c r="AG18" i="27"/>
  <c r="AJ18" i="1"/>
  <c r="AI13" i="24"/>
  <c r="AI12" i="24"/>
  <c r="AI11" i="24"/>
  <c r="AI14" i="24"/>
  <c r="AI10" i="24"/>
  <c r="AI21" i="24"/>
  <c r="AI18" i="24"/>
  <c r="AI19" i="24"/>
  <c r="AI20" i="24"/>
  <c r="AI22" i="24"/>
  <c r="AI30" i="5"/>
  <c r="AI29" i="5"/>
  <c r="AI28" i="5"/>
  <c r="AH33" i="5"/>
  <c r="AH10" i="27" s="1"/>
  <c r="AH12" i="27" s="1"/>
  <c r="AK11" i="5"/>
  <c r="AK10" i="5"/>
  <c r="AK23" i="5"/>
  <c r="AK16" i="5"/>
  <c r="AK19" i="5"/>
  <c r="AK18" i="5"/>
  <c r="AK13" i="5"/>
  <c r="AK17" i="5"/>
  <c r="AK12" i="5"/>
  <c r="AK21" i="5"/>
  <c r="AK17" i="26"/>
  <c r="AK30" i="26" s="1"/>
  <c r="AK22" i="27" s="1"/>
  <c r="AJ32" i="5"/>
  <c r="AJ9" i="27" s="1"/>
  <c r="AC47" i="27"/>
  <c r="AC45" i="27"/>
  <c r="AF27" i="28"/>
  <c r="AE31" i="28"/>
  <c r="AD26" i="27"/>
  <c r="AD41" i="27"/>
  <c r="AD43" i="27" s="1"/>
  <c r="AD47" i="27" s="1"/>
  <c r="AS29" i="28"/>
  <c r="AD8" i="30"/>
  <c r="AD12" i="30" s="1"/>
  <c r="AD14" i="30" s="1"/>
  <c r="AD28" i="30" s="1"/>
  <c r="AD39" i="30"/>
  <c r="AD37" i="30"/>
  <c r="AG37" i="5"/>
  <c r="AG14" i="27" s="1"/>
  <c r="AG16" i="27" s="1"/>
  <c r="AG26" i="28" s="1"/>
  <c r="AG41" i="5"/>
  <c r="AE24" i="27"/>
  <c r="AE34" i="30"/>
  <c r="AB28" i="30"/>
  <c r="CZ14" i="30"/>
  <c r="AF19" i="27"/>
  <c r="AF20" i="27" s="1"/>
  <c r="AF36" i="27" s="1"/>
  <c r="AF38" i="27" s="1"/>
  <c r="AF33" i="26"/>
  <c r="AF36" i="26" s="1"/>
  <c r="AF44" i="5"/>
  <c r="AH11" i="26"/>
  <c r="AH14" i="26"/>
  <c r="AH16" i="26"/>
  <c r="AH13" i="26"/>
  <c r="AH12" i="26"/>
  <c r="AH15" i="26"/>
  <c r="AH23" i="26"/>
  <c r="AH22" i="26"/>
  <c r="AH25" i="26"/>
  <c r="AH21" i="26"/>
  <c r="AH24" i="26"/>
  <c r="AH25" i="5"/>
  <c r="AG31" i="26"/>
  <c r="AG45" i="30" s="1"/>
  <c r="AG46" i="30" s="1"/>
  <c r="AG35" i="26"/>
  <c r="AF39" i="5"/>
  <c r="AF42" i="5" s="1"/>
  <c r="AL19" i="1"/>
  <c r="AC22" i="30"/>
  <c r="AC14" i="30"/>
  <c r="AJ20" i="1"/>
  <c r="AI17" i="1"/>
  <c r="AJ32" i="30"/>
  <c r="AJ26" i="30"/>
  <c r="AL4" i="1"/>
  <c r="AK4" i="30"/>
  <c r="AK4" i="28"/>
  <c r="AK4" i="27"/>
  <c r="AK4" i="24"/>
  <c r="AK4" i="26"/>
  <c r="AK4" i="5"/>
  <c r="AK4" i="20"/>
  <c r="AK4" i="18"/>
  <c r="AK4" i="7"/>
  <c r="AG8" i="28"/>
  <c r="AG22" i="28" s="1"/>
  <c r="AG24" i="28" s="1"/>
  <c r="AJ2" i="30"/>
  <c r="AJ2" i="28"/>
  <c r="AJ17" i="28" s="1"/>
  <c r="AJ2" i="27"/>
  <c r="Y29" i="30"/>
  <c r="X30" i="30"/>
  <c r="X31" i="30" s="1"/>
  <c r="Y23" i="30"/>
  <c r="X24" i="30"/>
  <c r="X25" i="30" s="1"/>
  <c r="AH18" i="27" l="1"/>
  <c r="AI33" i="5"/>
  <c r="AI10" i="27" s="1"/>
  <c r="AI12" i="27" s="1"/>
  <c r="AI26" i="24"/>
  <c r="AK18" i="1"/>
  <c r="AJ10" i="24"/>
  <c r="AJ13" i="24"/>
  <c r="AJ12" i="24"/>
  <c r="AJ11" i="24"/>
  <c r="AJ14" i="24"/>
  <c r="AJ21" i="24"/>
  <c r="AJ19" i="24"/>
  <c r="AJ18" i="24"/>
  <c r="AJ20" i="24"/>
  <c r="AJ22" i="24"/>
  <c r="AL23" i="5"/>
  <c r="AL13" i="5"/>
  <c r="AL16" i="5"/>
  <c r="AL21" i="5"/>
  <c r="AL17" i="5"/>
  <c r="AL12" i="5"/>
  <c r="AL18" i="5"/>
  <c r="AL11" i="5"/>
  <c r="AL10" i="5"/>
  <c r="AL19" i="5"/>
  <c r="AL17" i="26"/>
  <c r="AL30" i="26" s="1"/>
  <c r="AL22" i="27" s="1"/>
  <c r="AJ30" i="5"/>
  <c r="AJ29" i="5"/>
  <c r="AJ28" i="5"/>
  <c r="AK32" i="5"/>
  <c r="AK9" i="27" s="1"/>
  <c r="AH35" i="5"/>
  <c r="AH8" i="28" s="1"/>
  <c r="AH22" i="28" s="1"/>
  <c r="AH24" i="28" s="1"/>
  <c r="AG27" i="28"/>
  <c r="AF31" i="28"/>
  <c r="AE26" i="27"/>
  <c r="AE41" i="27"/>
  <c r="AE43" i="27" s="1"/>
  <c r="AE47" i="27" s="1"/>
  <c r="AD45" i="27"/>
  <c r="AT29" i="28"/>
  <c r="AE8" i="30"/>
  <c r="AE12" i="30" s="1"/>
  <c r="AD22" i="30"/>
  <c r="AE39" i="30"/>
  <c r="AE37" i="30"/>
  <c r="AH41" i="5"/>
  <c r="AH37" i="5"/>
  <c r="AH14" i="27" s="1"/>
  <c r="AH16" i="27" s="1"/>
  <c r="AH26" i="28" s="1"/>
  <c r="AF24" i="27"/>
  <c r="AF8" i="30" s="1"/>
  <c r="AF12" i="30" s="1"/>
  <c r="AF34" i="30"/>
  <c r="AG44" i="5"/>
  <c r="AG19" i="27"/>
  <c r="AG20" i="27" s="1"/>
  <c r="AG36" i="27" s="1"/>
  <c r="AG38" i="27" s="1"/>
  <c r="AG33" i="26"/>
  <c r="AG36" i="26" s="1"/>
  <c r="AI12" i="26"/>
  <c r="AI16" i="26"/>
  <c r="AI11" i="26"/>
  <c r="AI14" i="26"/>
  <c r="AI13" i="26"/>
  <c r="AI15" i="26"/>
  <c r="AI21" i="26"/>
  <c r="AI24" i="26"/>
  <c r="AI23" i="26"/>
  <c r="AI25" i="26"/>
  <c r="AI22" i="26"/>
  <c r="AI25" i="5"/>
  <c r="AG39" i="5"/>
  <c r="AG42" i="5" s="1"/>
  <c r="AH35" i="26"/>
  <c r="AH31" i="26"/>
  <c r="AH45" i="30" s="1"/>
  <c r="AH46" i="30" s="1"/>
  <c r="AM19" i="1"/>
  <c r="AJ17" i="1"/>
  <c r="AK20" i="1"/>
  <c r="Y30" i="30"/>
  <c r="Y31" i="30" s="1"/>
  <c r="Z29" i="30"/>
  <c r="AK32" i="30"/>
  <c r="AK26" i="30"/>
  <c r="AC28" i="30"/>
  <c r="AM4" i="1"/>
  <c r="AL4" i="30"/>
  <c r="AL4" i="28"/>
  <c r="AL4" i="7"/>
  <c r="AL4" i="26"/>
  <c r="AL4" i="5"/>
  <c r="AL4" i="24"/>
  <c r="AL4" i="27"/>
  <c r="AL4" i="20"/>
  <c r="AL4" i="18"/>
  <c r="Y24" i="30"/>
  <c r="Y25" i="30" s="1"/>
  <c r="Z23" i="30"/>
  <c r="AK2" i="30"/>
  <c r="AK2" i="28"/>
  <c r="AK17" i="28" s="1"/>
  <c r="AK2" i="27"/>
  <c r="AI35" i="5" l="1"/>
  <c r="AJ26" i="24"/>
  <c r="AL18" i="1"/>
  <c r="AK11" i="24"/>
  <c r="AK10" i="24"/>
  <c r="AK13" i="24"/>
  <c r="AK12" i="24"/>
  <c r="AK14" i="24"/>
  <c r="AK18" i="24"/>
  <c r="AK19" i="24"/>
  <c r="AK21" i="24"/>
  <c r="AK22" i="24"/>
  <c r="AK20" i="24"/>
  <c r="AI18" i="27"/>
  <c r="AI41" i="30"/>
  <c r="AI43" i="30" s="1"/>
  <c r="AM23" i="5"/>
  <c r="AM18" i="5"/>
  <c r="AM11" i="5"/>
  <c r="AM17" i="5"/>
  <c r="AM16" i="5"/>
  <c r="AM10" i="5"/>
  <c r="AM21" i="5"/>
  <c r="AM13" i="5"/>
  <c r="AM19" i="5"/>
  <c r="AM12" i="5"/>
  <c r="AM17" i="26"/>
  <c r="AM30" i="26" s="1"/>
  <c r="AM22" i="27" s="1"/>
  <c r="AJ33" i="5"/>
  <c r="AJ10" i="27" s="1"/>
  <c r="AJ12" i="27" s="1"/>
  <c r="AK28" i="5"/>
  <c r="AK30" i="5"/>
  <c r="AK29" i="5"/>
  <c r="AL32" i="5"/>
  <c r="AL9" i="27" s="1"/>
  <c r="AF26" i="27"/>
  <c r="AF41" i="27"/>
  <c r="AF43" i="27" s="1"/>
  <c r="AF47" i="27" s="1"/>
  <c r="AE45" i="27"/>
  <c r="AH27" i="28"/>
  <c r="AG31" i="28"/>
  <c r="AU29" i="28"/>
  <c r="AF39" i="30"/>
  <c r="AF37" i="30"/>
  <c r="AJ12" i="26"/>
  <c r="AJ15" i="26"/>
  <c r="AJ11" i="26"/>
  <c r="AJ16" i="26"/>
  <c r="AJ13" i="26"/>
  <c r="AJ14" i="26"/>
  <c r="AJ22" i="26"/>
  <c r="AJ25" i="26"/>
  <c r="AJ24" i="26"/>
  <c r="AJ21" i="26"/>
  <c r="AJ23" i="26"/>
  <c r="AJ25" i="5"/>
  <c r="AI41" i="5"/>
  <c r="AI37" i="5"/>
  <c r="AI14" i="27" s="1"/>
  <c r="AI16" i="27" s="1"/>
  <c r="AI26" i="28" s="1"/>
  <c r="AI31" i="26"/>
  <c r="AI45" i="30" s="1"/>
  <c r="AI46" i="30" s="1"/>
  <c r="AI35" i="26"/>
  <c r="AG24" i="27"/>
  <c r="AG8" i="30" s="1"/>
  <c r="AG34" i="30"/>
  <c r="AH19" i="27"/>
  <c r="AH20" i="27" s="1"/>
  <c r="AH36" i="27" s="1"/>
  <c r="AH38" i="27" s="1"/>
  <c r="AH33" i="26"/>
  <c r="AH36" i="26" s="1"/>
  <c r="AH39" i="5"/>
  <c r="AH42" i="5" s="1"/>
  <c r="AH44" i="5"/>
  <c r="AN19" i="1"/>
  <c r="AL2" i="30"/>
  <c r="AL2" i="28"/>
  <c r="AL17" i="28" s="1"/>
  <c r="AL2" i="27"/>
  <c r="AI8" i="28"/>
  <c r="AI22" i="28" s="1"/>
  <c r="AI24" i="28" s="1"/>
  <c r="DA8" i="30"/>
  <c r="AA29" i="30"/>
  <c r="Z30" i="30"/>
  <c r="Z31" i="30" s="1"/>
  <c r="AF22" i="30"/>
  <c r="AF14" i="30"/>
  <c r="AF28" i="30" s="1"/>
  <c r="AL32" i="30"/>
  <c r="AL26" i="30"/>
  <c r="Z24" i="30"/>
  <c r="Z25" i="30" s="1"/>
  <c r="AA23" i="30"/>
  <c r="AN4" i="1"/>
  <c r="AM4" i="30"/>
  <c r="AM4" i="28"/>
  <c r="AM4" i="5"/>
  <c r="AM4" i="27"/>
  <c r="AM4" i="20"/>
  <c r="AM4" i="7"/>
  <c r="AM4" i="26"/>
  <c r="AM4" i="18"/>
  <c r="AM4" i="24"/>
  <c r="AE14" i="30"/>
  <c r="AE22" i="30"/>
  <c r="DA12" i="30"/>
  <c r="AL20" i="1"/>
  <c r="AK17" i="1"/>
  <c r="AJ35" i="5" l="1"/>
  <c r="AK26" i="24"/>
  <c r="AM18" i="1"/>
  <c r="AL12" i="24"/>
  <c r="AL11" i="24"/>
  <c r="AL10" i="24"/>
  <c r="AL14" i="24"/>
  <c r="AL13" i="24"/>
  <c r="AL21" i="24"/>
  <c r="AL18" i="24"/>
  <c r="AL19" i="24"/>
  <c r="AL20" i="24"/>
  <c r="AL22" i="24"/>
  <c r="AJ18" i="27"/>
  <c r="AJ41" i="30"/>
  <c r="AJ43" i="30" s="1"/>
  <c r="AM32" i="5"/>
  <c r="AM9" i="27" s="1"/>
  <c r="AL30" i="5"/>
  <c r="AL29" i="5"/>
  <c r="AL28" i="5"/>
  <c r="AL33" i="5" s="1"/>
  <c r="AL10" i="27" s="1"/>
  <c r="AL12" i="27" s="1"/>
  <c r="AK33" i="5"/>
  <c r="AK10" i="27" s="1"/>
  <c r="AK12" i="27" s="1"/>
  <c r="AN10" i="5"/>
  <c r="AN18" i="5"/>
  <c r="AN13" i="5"/>
  <c r="AN16" i="5"/>
  <c r="AN21" i="5"/>
  <c r="AN23" i="5"/>
  <c r="AN12" i="5"/>
  <c r="AN19" i="5"/>
  <c r="AN11" i="5"/>
  <c r="AN17" i="5"/>
  <c r="AN17" i="26"/>
  <c r="AN30" i="26" s="1"/>
  <c r="AN22" i="27" s="1"/>
  <c r="AI27" i="28"/>
  <c r="AH31" i="28"/>
  <c r="AF45" i="27"/>
  <c r="AG26" i="27"/>
  <c r="AG41" i="27"/>
  <c r="AG43" i="27" s="1"/>
  <c r="AG47" i="27" s="1"/>
  <c r="AV29" i="28"/>
  <c r="AG39" i="30"/>
  <c r="AG37" i="30"/>
  <c r="AK16" i="26"/>
  <c r="AK11" i="26"/>
  <c r="AK15" i="26"/>
  <c r="AK14" i="26"/>
  <c r="AK13" i="26"/>
  <c r="AK12" i="26"/>
  <c r="AK24" i="26"/>
  <c r="AK23" i="26"/>
  <c r="AK22" i="26"/>
  <c r="AK21" i="26"/>
  <c r="AK25" i="26"/>
  <c r="AK25" i="5"/>
  <c r="AI44" i="5"/>
  <c r="AJ41" i="5"/>
  <c r="AJ37" i="5"/>
  <c r="AJ14" i="27" s="1"/>
  <c r="AJ16" i="27" s="1"/>
  <c r="AJ26" i="28" s="1"/>
  <c r="AH24" i="27"/>
  <c r="AH34" i="30"/>
  <c r="AI19" i="27"/>
  <c r="AI20" i="27" s="1"/>
  <c r="AI36" i="27" s="1"/>
  <c r="AI38" i="27" s="1"/>
  <c r="AI33" i="26"/>
  <c r="AI36" i="26" s="1"/>
  <c r="AJ35" i="26"/>
  <c r="AJ31" i="26"/>
  <c r="AJ45" i="30" s="1"/>
  <c r="AJ46" i="30" s="1"/>
  <c r="AI39" i="5"/>
  <c r="AI42" i="5" s="1"/>
  <c r="AJ8" i="28"/>
  <c r="AJ22" i="28" s="1"/>
  <c r="AJ24" i="28" s="1"/>
  <c r="AO19" i="1"/>
  <c r="AE28" i="30"/>
  <c r="DA14" i="30"/>
  <c r="AB29" i="30"/>
  <c r="AA30" i="30"/>
  <c r="AA31" i="30" s="1"/>
  <c r="AG12" i="30"/>
  <c r="AL17" i="1"/>
  <c r="AM20" i="1"/>
  <c r="AM26" i="30"/>
  <c r="AM32" i="30"/>
  <c r="AM2" i="30"/>
  <c r="AM2" i="28"/>
  <c r="AM17" i="28" s="1"/>
  <c r="AM2" i="27"/>
  <c r="AO4" i="1"/>
  <c r="AN4" i="30"/>
  <c r="AN4" i="28"/>
  <c r="AN4" i="27"/>
  <c r="AN4" i="24"/>
  <c r="AN4" i="26"/>
  <c r="AN4" i="5"/>
  <c r="AN4" i="20"/>
  <c r="AN4" i="18"/>
  <c r="AN4" i="7"/>
  <c r="AB23" i="30"/>
  <c r="AA24" i="30"/>
  <c r="AA25" i="30" s="1"/>
  <c r="AK35" i="5" l="1"/>
  <c r="AK8" i="28" s="1"/>
  <c r="AK22" i="28" s="1"/>
  <c r="AK24" i="28" s="1"/>
  <c r="AN18" i="1"/>
  <c r="AM13" i="24"/>
  <c r="AM12" i="24"/>
  <c r="AM11" i="24"/>
  <c r="AM10" i="24"/>
  <c r="AM14" i="24"/>
  <c r="AM20" i="24"/>
  <c r="AM19" i="24"/>
  <c r="AM21" i="24"/>
  <c r="AM18" i="24"/>
  <c r="AM22" i="24"/>
  <c r="AL26" i="24"/>
  <c r="AK18" i="27"/>
  <c r="AK41" i="30"/>
  <c r="AK43" i="30" s="1"/>
  <c r="AO23" i="5"/>
  <c r="AO10" i="5"/>
  <c r="AO17" i="5"/>
  <c r="AO13" i="5"/>
  <c r="AO16" i="5"/>
  <c r="AO18" i="5"/>
  <c r="AO12" i="5"/>
  <c r="AO21" i="5"/>
  <c r="AO11" i="5"/>
  <c r="AO19" i="5"/>
  <c r="AO17" i="26"/>
  <c r="AO30" i="26" s="1"/>
  <c r="AO22" i="27" s="1"/>
  <c r="AN32" i="5"/>
  <c r="AN9" i="27" s="1"/>
  <c r="AM30" i="5"/>
  <c r="AM29" i="5"/>
  <c r="AM28" i="5"/>
  <c r="AH26" i="27"/>
  <c r="AH41" i="27"/>
  <c r="AH43" i="27" s="1"/>
  <c r="AH47" i="27" s="1"/>
  <c r="AJ27" i="28"/>
  <c r="AI31" i="28"/>
  <c r="AG45" i="27"/>
  <c r="AW29" i="28"/>
  <c r="AH8" i="30"/>
  <c r="AH12" i="30" s="1"/>
  <c r="AH14" i="30" s="1"/>
  <c r="AH28" i="30" s="1"/>
  <c r="AJ39" i="5"/>
  <c r="AJ42" i="5" s="1"/>
  <c r="AH39" i="30"/>
  <c r="AH37" i="30"/>
  <c r="AI24" i="27"/>
  <c r="AI34" i="30"/>
  <c r="AJ44" i="5"/>
  <c r="AK37" i="5"/>
  <c r="AK14" i="27" s="1"/>
  <c r="AK16" i="27" s="1"/>
  <c r="AK26" i="28" s="1"/>
  <c r="AK41" i="5"/>
  <c r="AJ19" i="27"/>
  <c r="AJ20" i="27" s="1"/>
  <c r="AJ36" i="27" s="1"/>
  <c r="AJ38" i="27" s="1"/>
  <c r="AJ33" i="26"/>
  <c r="AJ36" i="26" s="1"/>
  <c r="AL11" i="26"/>
  <c r="AL16" i="26"/>
  <c r="AL14" i="26"/>
  <c r="AL15" i="26"/>
  <c r="AL12" i="26"/>
  <c r="AL13" i="26"/>
  <c r="AL24" i="26"/>
  <c r="AL25" i="26"/>
  <c r="AL22" i="26"/>
  <c r="AL23" i="26"/>
  <c r="AL21" i="26"/>
  <c r="AL25" i="5"/>
  <c r="AK31" i="26"/>
  <c r="AK45" i="30" s="1"/>
  <c r="AK46" i="30" s="1"/>
  <c r="AK35" i="26"/>
  <c r="AL35" i="5"/>
  <c r="AP19" i="1"/>
  <c r="AN2" i="30"/>
  <c r="AN2" i="28"/>
  <c r="AN17" i="28" s="1"/>
  <c r="AN2" i="27"/>
  <c r="AN20" i="1"/>
  <c r="AM17" i="1"/>
  <c r="AB30" i="30"/>
  <c r="AB31" i="30" s="1"/>
  <c r="AC29" i="30"/>
  <c r="AN32" i="30"/>
  <c r="AN26" i="30"/>
  <c r="AG22" i="30"/>
  <c r="AG14" i="30"/>
  <c r="AC23" i="30"/>
  <c r="AB24" i="30"/>
  <c r="AB25" i="30" s="1"/>
  <c r="AP4" i="1"/>
  <c r="AO4" i="30"/>
  <c r="AO4" i="28"/>
  <c r="AO4" i="27"/>
  <c r="AO4" i="24"/>
  <c r="AO4" i="26"/>
  <c r="AO4" i="5"/>
  <c r="AO4" i="20"/>
  <c r="AO4" i="18"/>
  <c r="AO4" i="7"/>
  <c r="AM33" i="5" l="1"/>
  <c r="AM10" i="27" s="1"/>
  <c r="AM12" i="27" s="1"/>
  <c r="AL41" i="30"/>
  <c r="AL43" i="30" s="1"/>
  <c r="AL18" i="27"/>
  <c r="AM26" i="24"/>
  <c r="AO18" i="1"/>
  <c r="AN10" i="24"/>
  <c r="AN13" i="24"/>
  <c r="AN12" i="24"/>
  <c r="AN11" i="24"/>
  <c r="AN14" i="24"/>
  <c r="AN22" i="24"/>
  <c r="AN19" i="24"/>
  <c r="AN20" i="24"/>
  <c r="AN21" i="24"/>
  <c r="AN18" i="24"/>
  <c r="AN30" i="5"/>
  <c r="AN29" i="5"/>
  <c r="AN28" i="5"/>
  <c r="AP23" i="5"/>
  <c r="AP13" i="5"/>
  <c r="AP16" i="5"/>
  <c r="AP17" i="5"/>
  <c r="AP10" i="5"/>
  <c r="AP18" i="5"/>
  <c r="AP12" i="5"/>
  <c r="AP21" i="5"/>
  <c r="AP19" i="5"/>
  <c r="AP11" i="5"/>
  <c r="AP17" i="26"/>
  <c r="AP30" i="26" s="1"/>
  <c r="AP22" i="27" s="1"/>
  <c r="AO32" i="5"/>
  <c r="AO9" i="27" s="1"/>
  <c r="AH45" i="27"/>
  <c r="AK27" i="28"/>
  <c r="AJ31" i="28"/>
  <c r="AI26" i="27"/>
  <c r="AI41" i="27"/>
  <c r="AI43" i="27" s="1"/>
  <c r="AI47" i="27" s="1"/>
  <c r="AH22" i="30"/>
  <c r="AX29" i="28"/>
  <c r="AI8" i="30"/>
  <c r="AI12" i="30" s="1"/>
  <c r="AI22" i="30" s="1"/>
  <c r="AK39" i="5"/>
  <c r="AK42" i="5" s="1"/>
  <c r="AI39" i="30"/>
  <c r="AI37" i="30"/>
  <c r="AM13" i="26"/>
  <c r="AM15" i="26"/>
  <c r="AM12" i="26"/>
  <c r="AM11" i="26"/>
  <c r="AM16" i="26"/>
  <c r="AM14" i="26"/>
  <c r="AM21" i="26"/>
  <c r="AM25" i="26"/>
  <c r="AM23" i="26"/>
  <c r="AM24" i="26"/>
  <c r="AM22" i="26"/>
  <c r="AM25" i="5"/>
  <c r="AJ24" i="27"/>
  <c r="AJ34" i="30"/>
  <c r="AK19" i="27"/>
  <c r="AK20" i="27" s="1"/>
  <c r="AK36" i="27" s="1"/>
  <c r="AK38" i="27" s="1"/>
  <c r="AK33" i="26"/>
  <c r="AK36" i="26" s="1"/>
  <c r="AL31" i="26"/>
  <c r="AL45" i="30" s="1"/>
  <c r="AL46" i="30" s="1"/>
  <c r="AL35" i="26"/>
  <c r="AK44" i="5"/>
  <c r="AL41" i="5"/>
  <c r="AL37" i="5"/>
  <c r="AL14" i="27" s="1"/>
  <c r="AL16" i="27" s="1"/>
  <c r="AL26" i="28" s="1"/>
  <c r="AL8" i="28"/>
  <c r="AL22" i="28" s="1"/>
  <c r="AL24" i="28" s="1"/>
  <c r="AQ19" i="1"/>
  <c r="AO32" i="30"/>
  <c r="AO26" i="30"/>
  <c r="AN17" i="1"/>
  <c r="AO20" i="1"/>
  <c r="AQ4" i="1"/>
  <c r="AP4" i="30"/>
  <c r="AP4" i="28"/>
  <c r="AP4" i="7"/>
  <c r="AP4" i="27"/>
  <c r="AP4" i="20"/>
  <c r="AP4" i="24"/>
  <c r="AP4" i="18"/>
  <c r="AP4" i="26"/>
  <c r="AP4" i="5"/>
  <c r="AC24" i="30"/>
  <c r="AC25" i="30" s="1"/>
  <c r="AD23" i="30"/>
  <c r="AO2" i="30"/>
  <c r="AO2" i="28"/>
  <c r="AO17" i="28" s="1"/>
  <c r="AO2" i="27"/>
  <c r="AG28" i="30"/>
  <c r="AC30" i="30"/>
  <c r="AC31" i="30" s="1"/>
  <c r="AD29" i="30"/>
  <c r="AM35" i="5"/>
  <c r="AI14" i="30" l="1"/>
  <c r="AI28" i="30" s="1"/>
  <c r="AP32" i="5"/>
  <c r="AP9" i="27" s="1"/>
  <c r="AN33" i="5"/>
  <c r="AN10" i="27" s="1"/>
  <c r="AN12" i="27" s="1"/>
  <c r="AP18" i="1"/>
  <c r="AO11" i="24"/>
  <c r="AO10" i="24"/>
  <c r="AO13" i="24"/>
  <c r="AO12" i="24"/>
  <c r="AO14" i="24"/>
  <c r="AO21" i="24"/>
  <c r="AO18" i="24"/>
  <c r="AO20" i="24"/>
  <c r="AO19" i="24"/>
  <c r="AO22" i="24"/>
  <c r="AM18" i="27"/>
  <c r="AM41" i="30"/>
  <c r="AM43" i="30" s="1"/>
  <c r="AN26" i="24"/>
  <c r="AQ13" i="5"/>
  <c r="AQ23" i="5"/>
  <c r="AQ11" i="5"/>
  <c r="AQ17" i="5"/>
  <c r="AQ16" i="5"/>
  <c r="AQ12" i="5"/>
  <c r="AQ18" i="5"/>
  <c r="AQ21" i="5"/>
  <c r="AQ10" i="5"/>
  <c r="AQ19" i="5"/>
  <c r="AQ17" i="26"/>
  <c r="AQ30" i="26" s="1"/>
  <c r="AQ22" i="27" s="1"/>
  <c r="AO28" i="5"/>
  <c r="AO30" i="5"/>
  <c r="AO29" i="5"/>
  <c r="AI45" i="27"/>
  <c r="AJ26" i="27"/>
  <c r="AJ41" i="27"/>
  <c r="AJ43" i="27" s="1"/>
  <c r="AJ47" i="27" s="1"/>
  <c r="AL27" i="28"/>
  <c r="AK31" i="28"/>
  <c r="AY29" i="28"/>
  <c r="AJ8" i="30"/>
  <c r="AJ12" i="30" s="1"/>
  <c r="AJ39" i="30"/>
  <c r="AJ37" i="30"/>
  <c r="AL39" i="5"/>
  <c r="AL42" i="5" s="1"/>
  <c r="AK24" i="27"/>
  <c r="AK8" i="30" s="1"/>
  <c r="AK34" i="30"/>
  <c r="AM41" i="5"/>
  <c r="AM37" i="5"/>
  <c r="AM14" i="27" s="1"/>
  <c r="AM16" i="27" s="1"/>
  <c r="AM26" i="28" s="1"/>
  <c r="AM35" i="26"/>
  <c r="AM31" i="26"/>
  <c r="AM45" i="30" s="1"/>
  <c r="AM46" i="30" s="1"/>
  <c r="AL44" i="5"/>
  <c r="AL19" i="27"/>
  <c r="AL20" i="27" s="1"/>
  <c r="AL36" i="27" s="1"/>
  <c r="AL38" i="27" s="1"/>
  <c r="AL33" i="26"/>
  <c r="AL36" i="26" s="1"/>
  <c r="AN13" i="26"/>
  <c r="AN14" i="26"/>
  <c r="AN16" i="26"/>
  <c r="AN11" i="26"/>
  <c r="AN15" i="26"/>
  <c r="AN23" i="26"/>
  <c r="AN22" i="26"/>
  <c r="AN21" i="26"/>
  <c r="AN12" i="26"/>
  <c r="AN24" i="26"/>
  <c r="AN25" i="26"/>
  <c r="AN25" i="5"/>
  <c r="AR19" i="1"/>
  <c r="AD30" i="30"/>
  <c r="AD31" i="30" s="1"/>
  <c r="AE29" i="30"/>
  <c r="AP32" i="30"/>
  <c r="AP26" i="30"/>
  <c r="AP20" i="1"/>
  <c r="AO17" i="1"/>
  <c r="AM8" i="28"/>
  <c r="AM22" i="28" s="1"/>
  <c r="AM24" i="28" s="1"/>
  <c r="AP2" i="30"/>
  <c r="AP2" i="28"/>
  <c r="AP17" i="28" s="1"/>
  <c r="AP2" i="27"/>
  <c r="AR4" i="1"/>
  <c r="AQ4" i="30"/>
  <c r="AQ4" i="28"/>
  <c r="AQ4" i="24"/>
  <c r="AQ4" i="18"/>
  <c r="AQ4" i="26"/>
  <c r="AQ4" i="27"/>
  <c r="AQ4" i="5"/>
  <c r="AQ4" i="7"/>
  <c r="AQ4" i="20"/>
  <c r="AE23" i="30"/>
  <c r="AD24" i="30"/>
  <c r="AD25" i="30" s="1"/>
  <c r="AN35" i="5" l="1"/>
  <c r="AN8" i="28" s="1"/>
  <c r="AN22" i="28" s="1"/>
  <c r="AN24" i="28" s="1"/>
  <c r="AO26" i="24"/>
  <c r="AN18" i="27"/>
  <c r="AN41" i="30"/>
  <c r="AN43" i="30" s="1"/>
  <c r="AQ18" i="1"/>
  <c r="AP12" i="24"/>
  <c r="AP11" i="24"/>
  <c r="AP10" i="24"/>
  <c r="AP14" i="24"/>
  <c r="AP13" i="24"/>
  <c r="AP19" i="24"/>
  <c r="AP20" i="24"/>
  <c r="AP18" i="24"/>
  <c r="AP22" i="24"/>
  <c r="AP21" i="24"/>
  <c r="AP30" i="5"/>
  <c r="AP28" i="5"/>
  <c r="AP29" i="5"/>
  <c r="AR10" i="5"/>
  <c r="AR13" i="5"/>
  <c r="AR23" i="5"/>
  <c r="AR16" i="5"/>
  <c r="AR21" i="5"/>
  <c r="AR12" i="5"/>
  <c r="AR19" i="5"/>
  <c r="AR17" i="5"/>
  <c r="AR11" i="5"/>
  <c r="AR18" i="5"/>
  <c r="AR17" i="26"/>
  <c r="AR30" i="26" s="1"/>
  <c r="AR22" i="27" s="1"/>
  <c r="AO33" i="5"/>
  <c r="AO10" i="27" s="1"/>
  <c r="AO12" i="27" s="1"/>
  <c r="AQ32" i="5"/>
  <c r="AQ9" i="27" s="1"/>
  <c r="DB8" i="30"/>
  <c r="AK26" i="27"/>
  <c r="AK41" i="27"/>
  <c r="AK43" i="27" s="1"/>
  <c r="AK47" i="27" s="1"/>
  <c r="AM27" i="28"/>
  <c r="AL31" i="28"/>
  <c r="AJ45" i="27"/>
  <c r="AZ29" i="28"/>
  <c r="AK39" i="30"/>
  <c r="AK37" i="30"/>
  <c r="AL24" i="27"/>
  <c r="AL34" i="30"/>
  <c r="AO16" i="26"/>
  <c r="AO15" i="26"/>
  <c r="AO11" i="26"/>
  <c r="AO12" i="26"/>
  <c r="AO14" i="26"/>
  <c r="AO13" i="26"/>
  <c r="AO21" i="26"/>
  <c r="AO25" i="26"/>
  <c r="AO24" i="26"/>
  <c r="AO23" i="26"/>
  <c r="AO22" i="26"/>
  <c r="AO25" i="5"/>
  <c r="AM44" i="5"/>
  <c r="AM19" i="27"/>
  <c r="AM20" i="27" s="1"/>
  <c r="AM36" i="27" s="1"/>
  <c r="AM38" i="27" s="1"/>
  <c r="AM33" i="26"/>
  <c r="AM36" i="26" s="1"/>
  <c r="AN41" i="5"/>
  <c r="AN37" i="5"/>
  <c r="AN14" i="27" s="1"/>
  <c r="AN16" i="27" s="1"/>
  <c r="AN26" i="28" s="1"/>
  <c r="AN31" i="26"/>
  <c r="AN45" i="30" s="1"/>
  <c r="AN46" i="30" s="1"/>
  <c r="AN35" i="26"/>
  <c r="AM39" i="5"/>
  <c r="AM42" i="5" s="1"/>
  <c r="AS19" i="1"/>
  <c r="AO35" i="5"/>
  <c r="AS4" i="1"/>
  <c r="AR4" i="30"/>
  <c r="AR4" i="28"/>
  <c r="AR4" i="27"/>
  <c r="AR4" i="24"/>
  <c r="AR4" i="26"/>
  <c r="AR4" i="5"/>
  <c r="AR4" i="20"/>
  <c r="AR4" i="18"/>
  <c r="AR4" i="7"/>
  <c r="AP17" i="1"/>
  <c r="AQ20" i="1"/>
  <c r="AF23" i="30"/>
  <c r="AE24" i="30"/>
  <c r="AE25" i="30" s="1"/>
  <c r="AQ2" i="30"/>
  <c r="AQ2" i="28"/>
  <c r="AQ17" i="28" s="1"/>
  <c r="AQ2" i="27"/>
  <c r="AJ14" i="30"/>
  <c r="AJ22" i="30"/>
  <c r="DB12" i="30"/>
  <c r="AK12" i="30"/>
  <c r="AQ26" i="30"/>
  <c r="AQ32" i="30"/>
  <c r="AF29" i="30"/>
  <c r="AE30" i="30"/>
  <c r="AE31" i="30" s="1"/>
  <c r="AR32" i="5" l="1"/>
  <c r="AR9" i="27" s="1"/>
  <c r="AR18" i="1"/>
  <c r="AQ13" i="24"/>
  <c r="AQ12" i="24"/>
  <c r="AQ11" i="24"/>
  <c r="AQ10" i="24"/>
  <c r="AQ14" i="24"/>
  <c r="AQ21" i="24"/>
  <c r="AQ18" i="24"/>
  <c r="AQ20" i="24"/>
  <c r="AQ22" i="24"/>
  <c r="AQ19" i="24"/>
  <c r="AP26" i="24"/>
  <c r="AO41" i="30"/>
  <c r="AO43" i="30" s="1"/>
  <c r="AO18" i="27"/>
  <c r="AQ28" i="5"/>
  <c r="AQ29" i="5"/>
  <c r="AQ30" i="5"/>
  <c r="AS11" i="5"/>
  <c r="AS21" i="5"/>
  <c r="AS23" i="5"/>
  <c r="AS10" i="5"/>
  <c r="AS19" i="5"/>
  <c r="AS17" i="5"/>
  <c r="AS16" i="5"/>
  <c r="AS13" i="5"/>
  <c r="AS18" i="5"/>
  <c r="AS12" i="5"/>
  <c r="AS17" i="26"/>
  <c r="AS30" i="26" s="1"/>
  <c r="AS22" i="27" s="1"/>
  <c r="AP33" i="5"/>
  <c r="AP10" i="27" s="1"/>
  <c r="AP12" i="27" s="1"/>
  <c r="AL26" i="27"/>
  <c r="AL41" i="27"/>
  <c r="AL43" i="27" s="1"/>
  <c r="AL47" i="27" s="1"/>
  <c r="AL8" i="30"/>
  <c r="AL12" i="30" s="1"/>
  <c r="AL14" i="30" s="1"/>
  <c r="AL28" i="30" s="1"/>
  <c r="AK45" i="27"/>
  <c r="AN27" i="28"/>
  <c r="AM31" i="28"/>
  <c r="BA29" i="28"/>
  <c r="AL39" i="30"/>
  <c r="AL37" i="30"/>
  <c r="AN39" i="5"/>
  <c r="AN42" i="5" s="1"/>
  <c r="AO37" i="5"/>
  <c r="AO14" i="27" s="1"/>
  <c r="AO16" i="27" s="1"/>
  <c r="AO26" i="28" s="1"/>
  <c r="AO41" i="5"/>
  <c r="AN19" i="27"/>
  <c r="AN20" i="27" s="1"/>
  <c r="AN36" i="27" s="1"/>
  <c r="AN38" i="27" s="1"/>
  <c r="AN33" i="26"/>
  <c r="AN36" i="26" s="1"/>
  <c r="AM24" i="27"/>
  <c r="AM41" i="27" s="1"/>
  <c r="AM43" i="27" s="1"/>
  <c r="AM47" i="27" s="1"/>
  <c r="AM34" i="30"/>
  <c r="AO31" i="26"/>
  <c r="AO45" i="30" s="1"/>
  <c r="AO46" i="30" s="1"/>
  <c r="AO35" i="26"/>
  <c r="AP16" i="26"/>
  <c r="AP13" i="26"/>
  <c r="AP12" i="26"/>
  <c r="AP15" i="26"/>
  <c r="AP11" i="26"/>
  <c r="AP14" i="26"/>
  <c r="AP21" i="26"/>
  <c r="AP24" i="26"/>
  <c r="AP23" i="26"/>
  <c r="AP22" i="26"/>
  <c r="AP25" i="26"/>
  <c r="AP25" i="5"/>
  <c r="AN44" i="5"/>
  <c r="AO8" i="28"/>
  <c r="AO22" i="28" s="1"/>
  <c r="AO24" i="28" s="1"/>
  <c r="AT19" i="1"/>
  <c r="AG23" i="30"/>
  <c r="AF24" i="30"/>
  <c r="AF25" i="30" s="1"/>
  <c r="AR20" i="1"/>
  <c r="AQ17" i="1"/>
  <c r="AR2" i="30"/>
  <c r="AR2" i="28"/>
  <c r="AR17" i="28" s="1"/>
  <c r="AR2" i="27"/>
  <c r="AJ28" i="30"/>
  <c r="DB14" i="30"/>
  <c r="AG29" i="30"/>
  <c r="AF30" i="30"/>
  <c r="AF31" i="30" s="1"/>
  <c r="AK14" i="30"/>
  <c r="AK22" i="30"/>
  <c r="AR32" i="30"/>
  <c r="AR26" i="30"/>
  <c r="AT4" i="1"/>
  <c r="AS4" i="30"/>
  <c r="AS4" i="28"/>
  <c r="AS4" i="27"/>
  <c r="AS4" i="24"/>
  <c r="AS4" i="26"/>
  <c r="AS4" i="5"/>
  <c r="AS4" i="20"/>
  <c r="AS4" i="18"/>
  <c r="AS4" i="7"/>
  <c r="AS32" i="5" l="1"/>
  <c r="AS9" i="27" s="1"/>
  <c r="AP41" i="30"/>
  <c r="AP43" i="30" s="1"/>
  <c r="AP18" i="27"/>
  <c r="AL22" i="30"/>
  <c r="AQ26" i="24"/>
  <c r="AS18" i="1"/>
  <c r="AR10" i="24"/>
  <c r="AR13" i="24"/>
  <c r="AR12" i="24"/>
  <c r="AR11" i="24"/>
  <c r="AR14" i="24"/>
  <c r="AR18" i="24"/>
  <c r="AR22" i="24"/>
  <c r="AR20" i="24"/>
  <c r="AR21" i="24"/>
  <c r="AR19" i="24"/>
  <c r="AT23" i="5"/>
  <c r="AT13" i="5"/>
  <c r="AT21" i="5"/>
  <c r="AT17" i="5"/>
  <c r="AT11" i="5"/>
  <c r="AT10" i="5"/>
  <c r="AT12" i="5"/>
  <c r="AT19" i="5"/>
  <c r="AT16" i="5"/>
  <c r="AT18" i="5"/>
  <c r="AT17" i="26"/>
  <c r="AT30" i="26" s="1"/>
  <c r="AT22" i="27" s="1"/>
  <c r="AR28" i="5"/>
  <c r="AR30" i="5"/>
  <c r="AR29" i="5"/>
  <c r="AQ33" i="5"/>
  <c r="AQ10" i="27" s="1"/>
  <c r="AQ12" i="27" s="1"/>
  <c r="AP35" i="5"/>
  <c r="AP8" i="28" s="1"/>
  <c r="AP22" i="28" s="1"/>
  <c r="AP24" i="28" s="1"/>
  <c r="AL45" i="27"/>
  <c r="AM45" i="27" s="1"/>
  <c r="AO27" i="28"/>
  <c r="AN31" i="28"/>
  <c r="BB29" i="28"/>
  <c r="AO39" i="5"/>
  <c r="AM39" i="30"/>
  <c r="AM37" i="30"/>
  <c r="AQ14" i="26"/>
  <c r="AQ16" i="26"/>
  <c r="AQ13" i="26"/>
  <c r="AQ15" i="26"/>
  <c r="AQ12" i="26"/>
  <c r="AQ11" i="26"/>
  <c r="AQ22" i="26"/>
  <c r="AQ21" i="26"/>
  <c r="AQ25" i="26"/>
  <c r="AQ23" i="26"/>
  <c r="AQ24" i="26"/>
  <c r="AQ25" i="5"/>
  <c r="AN24" i="27"/>
  <c r="AN8" i="30" s="1"/>
  <c r="AN34" i="30"/>
  <c r="AP35" i="26"/>
  <c r="AP31" i="26"/>
  <c r="AP45" i="30" s="1"/>
  <c r="AP46" i="30" s="1"/>
  <c r="AP41" i="5"/>
  <c r="AP37" i="5"/>
  <c r="AP14" i="27" s="1"/>
  <c r="AP16" i="27" s="1"/>
  <c r="AP26" i="28" s="1"/>
  <c r="AM26" i="27"/>
  <c r="AM8" i="30"/>
  <c r="AM12" i="30" s="1"/>
  <c r="AO44" i="5"/>
  <c r="AO42" i="5"/>
  <c r="AO19" i="27"/>
  <c r="AO20" i="27" s="1"/>
  <c r="AO36" i="27" s="1"/>
  <c r="AO38" i="27" s="1"/>
  <c r="AO33" i="26"/>
  <c r="AO36" i="26" s="1"/>
  <c r="AU19" i="1"/>
  <c r="AU4" i="1"/>
  <c r="AT4" i="30"/>
  <c r="AT4" i="28"/>
  <c r="AT4" i="7"/>
  <c r="AT4" i="26"/>
  <c r="AT4" i="5"/>
  <c r="AT4" i="18"/>
  <c r="AT4" i="20"/>
  <c r="AT4" i="27"/>
  <c r="AT4" i="24"/>
  <c r="AS2" i="30"/>
  <c r="AS2" i="28"/>
  <c r="AS17" i="28" s="1"/>
  <c r="AS2" i="27"/>
  <c r="AG30" i="30"/>
  <c r="AG31" i="30" s="1"/>
  <c r="AH29" i="30"/>
  <c r="AR17" i="1"/>
  <c r="AS20" i="1"/>
  <c r="AS32" i="30"/>
  <c r="AS26" i="30"/>
  <c r="AK28" i="30"/>
  <c r="AH23" i="30"/>
  <c r="AG24" i="30"/>
  <c r="AG25" i="30" s="1"/>
  <c r="AQ18" i="27" l="1"/>
  <c r="AQ41" i="30"/>
  <c r="AQ43" i="30" s="1"/>
  <c r="AR26" i="24"/>
  <c r="AT18" i="1"/>
  <c r="AS11" i="24"/>
  <c r="AS10" i="24"/>
  <c r="AS13" i="24"/>
  <c r="AS12" i="24"/>
  <c r="AS14" i="24"/>
  <c r="AS19" i="24"/>
  <c r="AS20" i="24"/>
  <c r="AS18" i="24"/>
  <c r="AS21" i="24"/>
  <c r="AS22" i="24"/>
  <c r="AU23" i="5"/>
  <c r="AU12" i="5"/>
  <c r="AU21" i="5"/>
  <c r="AU19" i="5"/>
  <c r="AU11" i="5"/>
  <c r="AU17" i="5"/>
  <c r="AU16" i="5"/>
  <c r="AU10" i="5"/>
  <c r="AU13" i="5"/>
  <c r="AU18" i="5"/>
  <c r="AU17" i="26"/>
  <c r="AU30" i="26" s="1"/>
  <c r="AU22" i="27" s="1"/>
  <c r="AT32" i="5"/>
  <c r="AT9" i="27" s="1"/>
  <c r="AQ35" i="5"/>
  <c r="AS29" i="5"/>
  <c r="AS28" i="5"/>
  <c r="AS30" i="5"/>
  <c r="AR33" i="5"/>
  <c r="AR10" i="27" s="1"/>
  <c r="AR12" i="27" s="1"/>
  <c r="AP27" i="28"/>
  <c r="AO31" i="28"/>
  <c r="AN26" i="27"/>
  <c r="AN41" i="27"/>
  <c r="AN43" i="27" s="1"/>
  <c r="AN47" i="27" s="1"/>
  <c r="BC29" i="28"/>
  <c r="AN39" i="30"/>
  <c r="AN37" i="30"/>
  <c r="AQ41" i="5"/>
  <c r="AQ37" i="5"/>
  <c r="AQ14" i="27" s="1"/>
  <c r="AQ16" i="27" s="1"/>
  <c r="AQ26" i="28" s="1"/>
  <c r="AP44" i="5"/>
  <c r="AM14" i="30"/>
  <c r="AM28" i="30" s="1"/>
  <c r="AM22" i="30"/>
  <c r="AP39" i="5"/>
  <c r="AP42" i="5" s="1"/>
  <c r="AQ31" i="26"/>
  <c r="AQ45" i="30" s="1"/>
  <c r="AQ46" i="30" s="1"/>
  <c r="AQ35" i="26"/>
  <c r="AR11" i="26"/>
  <c r="AR12" i="26"/>
  <c r="AR16" i="26"/>
  <c r="AR15" i="26"/>
  <c r="AR13" i="26"/>
  <c r="AR24" i="26"/>
  <c r="AR25" i="26"/>
  <c r="AR14" i="26"/>
  <c r="AR23" i="26"/>
  <c r="AR22" i="26"/>
  <c r="AR21" i="26"/>
  <c r="AR25" i="5"/>
  <c r="AO24" i="27"/>
  <c r="AO8" i="30" s="1"/>
  <c r="AO34" i="30"/>
  <c r="AP19" i="27"/>
  <c r="AP20" i="27" s="1"/>
  <c r="AP36" i="27" s="1"/>
  <c r="AP33" i="26"/>
  <c r="AP36" i="26" s="1"/>
  <c r="AQ8" i="28"/>
  <c r="AQ22" i="28" s="1"/>
  <c r="AQ24" i="28" s="1"/>
  <c r="AV19" i="1"/>
  <c r="AI23" i="30"/>
  <c r="AH24" i="30"/>
  <c r="AH25" i="30" s="1"/>
  <c r="AT32" i="30"/>
  <c r="AT26" i="30"/>
  <c r="AH30" i="30"/>
  <c r="AH31" i="30" s="1"/>
  <c r="AI29" i="30"/>
  <c r="AT2" i="30"/>
  <c r="AT2" i="28"/>
  <c r="AT17" i="28" s="1"/>
  <c r="AT2" i="27"/>
  <c r="AV4" i="1"/>
  <c r="AU4" i="30"/>
  <c r="AU4" i="28"/>
  <c r="AU4" i="5"/>
  <c r="AU4" i="27"/>
  <c r="AU4" i="20"/>
  <c r="AU4" i="7"/>
  <c r="AU4" i="24"/>
  <c r="AU4" i="26"/>
  <c r="AU4" i="18"/>
  <c r="AN12" i="30"/>
  <c r="DC8" i="30"/>
  <c r="AT20" i="1"/>
  <c r="AS17" i="1"/>
  <c r="AP38" i="27" l="1"/>
  <c r="F38" i="27"/>
  <c r="D20" i="33" s="1"/>
  <c r="AU32" i="5"/>
  <c r="AU9" i="27" s="1"/>
  <c r="AR35" i="5"/>
  <c r="AR8" i="28" s="1"/>
  <c r="AR22" i="28" s="1"/>
  <c r="AR24" i="28" s="1"/>
  <c r="AU18" i="1"/>
  <c r="AT12" i="24"/>
  <c r="AT11" i="24"/>
  <c r="AT10" i="24"/>
  <c r="AT14" i="24"/>
  <c r="AT13" i="24"/>
  <c r="AT19" i="24"/>
  <c r="AT22" i="24"/>
  <c r="AT20" i="24"/>
  <c r="AT18" i="24"/>
  <c r="AT21" i="24"/>
  <c r="AR18" i="27"/>
  <c r="AR41" i="30"/>
  <c r="AR43" i="30" s="1"/>
  <c r="AS26" i="24"/>
  <c r="AT30" i="5"/>
  <c r="AT29" i="5"/>
  <c r="AT28" i="5"/>
  <c r="AS33" i="5"/>
  <c r="AS10" i="27" s="1"/>
  <c r="AS12" i="27" s="1"/>
  <c r="AV23" i="5"/>
  <c r="AV10" i="5"/>
  <c r="AV18" i="5"/>
  <c r="AV13" i="5"/>
  <c r="AV16" i="5"/>
  <c r="AV12" i="5"/>
  <c r="AV19" i="5"/>
  <c r="AV17" i="5"/>
  <c r="AV21" i="5"/>
  <c r="AV11" i="5"/>
  <c r="AV17" i="26"/>
  <c r="AV30" i="26" s="1"/>
  <c r="AV22" i="27" s="1"/>
  <c r="AO26" i="27"/>
  <c r="AO41" i="27"/>
  <c r="AO43" i="27" s="1"/>
  <c r="AO47" i="27" s="1"/>
  <c r="AN45" i="27"/>
  <c r="AQ27" i="28"/>
  <c r="AP31" i="28"/>
  <c r="BD29" i="28"/>
  <c r="AQ39" i="5"/>
  <c r="AQ42" i="5" s="1"/>
  <c r="AO39" i="30"/>
  <c r="AO37" i="30"/>
  <c r="AS16" i="26"/>
  <c r="AS13" i="26"/>
  <c r="AS15" i="26"/>
  <c r="AS11" i="26"/>
  <c r="AS12" i="26"/>
  <c r="AS14" i="26"/>
  <c r="AS25" i="26"/>
  <c r="AS21" i="26"/>
  <c r="AS22" i="26"/>
  <c r="AS24" i="26"/>
  <c r="AS23" i="26"/>
  <c r="AS25" i="5"/>
  <c r="AP24" i="27"/>
  <c r="AP34" i="30"/>
  <c r="AR35" i="26"/>
  <c r="AR31" i="26"/>
  <c r="AR45" i="30" s="1"/>
  <c r="AR46" i="30" s="1"/>
  <c r="AR41" i="5"/>
  <c r="AR37" i="5"/>
  <c r="AR14" i="27" s="1"/>
  <c r="AR16" i="27" s="1"/>
  <c r="AR26" i="28" s="1"/>
  <c r="AQ44" i="5"/>
  <c r="AQ19" i="27"/>
  <c r="AQ20" i="27" s="1"/>
  <c r="AQ33" i="26"/>
  <c r="AQ36" i="26" s="1"/>
  <c r="AW19" i="1"/>
  <c r="AT17" i="1"/>
  <c r="AU20" i="1"/>
  <c r="AU2" i="30"/>
  <c r="AU2" i="28"/>
  <c r="AU17" i="28" s="1"/>
  <c r="AU2" i="27"/>
  <c r="AW4" i="1"/>
  <c r="AV4" i="30"/>
  <c r="AV4" i="28"/>
  <c r="AV4" i="27"/>
  <c r="AV4" i="24"/>
  <c r="AV4" i="26"/>
  <c r="AV4" i="5"/>
  <c r="AV4" i="20"/>
  <c r="AV4" i="18"/>
  <c r="AV4" i="7"/>
  <c r="AJ29" i="30"/>
  <c r="AI30" i="30"/>
  <c r="AI31" i="30" s="1"/>
  <c r="AN22" i="30"/>
  <c r="AN14" i="30"/>
  <c r="DC12" i="30"/>
  <c r="AU26" i="30"/>
  <c r="AU32" i="30"/>
  <c r="AO12" i="30"/>
  <c r="AJ23" i="30"/>
  <c r="AI24" i="30"/>
  <c r="AI25" i="30" s="1"/>
  <c r="AT26" i="24" l="1"/>
  <c r="AT41" i="30" s="1"/>
  <c r="AT43" i="30" s="1"/>
  <c r="AS35" i="5"/>
  <c r="AT33" i="5"/>
  <c r="AT10" i="27" s="1"/>
  <c r="AT12" i="27" s="1"/>
  <c r="AV32" i="5"/>
  <c r="AV9" i="27" s="1"/>
  <c r="AT18" i="27"/>
  <c r="AS41" i="30"/>
  <c r="AS43" i="30" s="1"/>
  <c r="AS18" i="27"/>
  <c r="AV18" i="1"/>
  <c r="AU13" i="24"/>
  <c r="AU12" i="24"/>
  <c r="AU11" i="24"/>
  <c r="AU14" i="24"/>
  <c r="AU10" i="24"/>
  <c r="AU18" i="24"/>
  <c r="AU22" i="24"/>
  <c r="AU20" i="24"/>
  <c r="AU19" i="24"/>
  <c r="AU21" i="24"/>
  <c r="AW16" i="5"/>
  <c r="AW19" i="5"/>
  <c r="AW10" i="5"/>
  <c r="AW17" i="5"/>
  <c r="AW23" i="5"/>
  <c r="AW12" i="5"/>
  <c r="AW13" i="5"/>
  <c r="AW18" i="5"/>
  <c r="AW11" i="5"/>
  <c r="AW21" i="5"/>
  <c r="AW17" i="26"/>
  <c r="AW30" i="26" s="1"/>
  <c r="AW22" i="27" s="1"/>
  <c r="AU28" i="5"/>
  <c r="AU30" i="5"/>
  <c r="AU29" i="5"/>
  <c r="AO45" i="27"/>
  <c r="AP26" i="27"/>
  <c r="AP41" i="27"/>
  <c r="AP43" i="27" s="1"/>
  <c r="AP47" i="27" s="1"/>
  <c r="AR27" i="28"/>
  <c r="AQ31" i="28"/>
  <c r="BE29" i="28"/>
  <c r="AP8" i="30"/>
  <c r="AP12" i="30" s="1"/>
  <c r="AP14" i="30" s="1"/>
  <c r="AP28" i="30" s="1"/>
  <c r="AP39" i="30"/>
  <c r="AP37" i="30"/>
  <c r="AR39" i="5"/>
  <c r="AT16" i="26"/>
  <c r="AT12" i="26"/>
  <c r="AT15" i="26"/>
  <c r="AT11" i="26"/>
  <c r="AT14" i="26"/>
  <c r="AT13" i="26"/>
  <c r="AT22" i="26"/>
  <c r="AT25" i="26"/>
  <c r="AT21" i="26"/>
  <c r="AT24" i="26"/>
  <c r="AT23" i="26"/>
  <c r="AT25" i="5"/>
  <c r="AQ24" i="27"/>
  <c r="AQ41" i="27" s="1"/>
  <c r="AQ43" i="27" s="1"/>
  <c r="AQ47" i="27" s="1"/>
  <c r="AQ34" i="30"/>
  <c r="AS37" i="5"/>
  <c r="AS14" i="27" s="1"/>
  <c r="AS16" i="27" s="1"/>
  <c r="AS26" i="28" s="1"/>
  <c r="AS41" i="5"/>
  <c r="AS31" i="26"/>
  <c r="AS45" i="30" s="1"/>
  <c r="AS46" i="30" s="1"/>
  <c r="AS35" i="26"/>
  <c r="AR44" i="5"/>
  <c r="AR42" i="5"/>
  <c r="AR19" i="27"/>
  <c r="AR20" i="27" s="1"/>
  <c r="AR33" i="26"/>
  <c r="AR36" i="26" s="1"/>
  <c r="AS8" i="28"/>
  <c r="AS22" i="28" s="1"/>
  <c r="AS24" i="28" s="1"/>
  <c r="AX19" i="1"/>
  <c r="AO14" i="30"/>
  <c r="AO22" i="30"/>
  <c r="AN28" i="30"/>
  <c r="DC14" i="30"/>
  <c r="AJ30" i="30"/>
  <c r="AJ31" i="30" s="1"/>
  <c r="AK29" i="30"/>
  <c r="AV32" i="30"/>
  <c r="AV26" i="30"/>
  <c r="AV20" i="1"/>
  <c r="AU17" i="1"/>
  <c r="AK23" i="30"/>
  <c r="AJ24" i="30"/>
  <c r="AJ25" i="30" s="1"/>
  <c r="AX4" i="1"/>
  <c r="AW4" i="30"/>
  <c r="AW4" i="28"/>
  <c r="AW4" i="27"/>
  <c r="AW4" i="24"/>
  <c r="AW4" i="26"/>
  <c r="AW4" i="5"/>
  <c r="AW4" i="20"/>
  <c r="AW4" i="18"/>
  <c r="AW4" i="7"/>
  <c r="AV2" i="30"/>
  <c r="AV2" i="28"/>
  <c r="AV17" i="28" s="1"/>
  <c r="AV2" i="27"/>
  <c r="AT35" i="5" l="1"/>
  <c r="AW32" i="5"/>
  <c r="AW9" i="27" s="1"/>
  <c r="AU26" i="24"/>
  <c r="AW18" i="1"/>
  <c r="AV10" i="24"/>
  <c r="AV13" i="24"/>
  <c r="AV12" i="24"/>
  <c r="AV11" i="24"/>
  <c r="AV14" i="24"/>
  <c r="AV20" i="24"/>
  <c r="AV22" i="24"/>
  <c r="AV19" i="24"/>
  <c r="AV18" i="24"/>
  <c r="AV21" i="24"/>
  <c r="AV28" i="5"/>
  <c r="AV30" i="5"/>
  <c r="AV29" i="5"/>
  <c r="AX23" i="5"/>
  <c r="AX12" i="5"/>
  <c r="AX21" i="5"/>
  <c r="AX18" i="5"/>
  <c r="AX13" i="5"/>
  <c r="AX10" i="5"/>
  <c r="AX11" i="5"/>
  <c r="AX19" i="5"/>
  <c r="AX17" i="5"/>
  <c r="AX16" i="5"/>
  <c r="AX17" i="26"/>
  <c r="AX30" i="26" s="1"/>
  <c r="AX22" i="27" s="1"/>
  <c r="AU33" i="5"/>
  <c r="AU10" i="27" s="1"/>
  <c r="AU12" i="27" s="1"/>
  <c r="AS27" i="28"/>
  <c r="AR31" i="28"/>
  <c r="AP22" i="30"/>
  <c r="AP45" i="27"/>
  <c r="AQ45" i="27" s="1"/>
  <c r="BF29" i="28"/>
  <c r="AQ39" i="30"/>
  <c r="AQ37" i="30"/>
  <c r="AU11" i="26"/>
  <c r="AU14" i="26"/>
  <c r="AU13" i="26"/>
  <c r="AU15" i="26"/>
  <c r="AU16" i="26"/>
  <c r="AU12" i="26"/>
  <c r="AU22" i="26"/>
  <c r="AU21" i="26"/>
  <c r="AU25" i="26"/>
  <c r="AU23" i="26"/>
  <c r="AU24" i="26"/>
  <c r="AU25" i="5"/>
  <c r="AR24" i="27"/>
  <c r="AR41" i="27" s="1"/>
  <c r="AR43" i="27" s="1"/>
  <c r="AR47" i="27" s="1"/>
  <c r="AR34" i="30"/>
  <c r="AS19" i="27"/>
  <c r="AS20" i="27" s="1"/>
  <c r="AS33" i="26"/>
  <c r="AS36" i="26" s="1"/>
  <c r="AQ26" i="27"/>
  <c r="AQ8" i="30"/>
  <c r="AQ12" i="30" s="1"/>
  <c r="AS39" i="5"/>
  <c r="AS42" i="5" s="1"/>
  <c r="AS44" i="5"/>
  <c r="AT41" i="5"/>
  <c r="AT37" i="5"/>
  <c r="AT14" i="27" s="1"/>
  <c r="AT16" i="27" s="1"/>
  <c r="AT26" i="28" s="1"/>
  <c r="AT35" i="26"/>
  <c r="AT31" i="26"/>
  <c r="AT45" i="30" s="1"/>
  <c r="AT46" i="30" s="1"/>
  <c r="AT8" i="28"/>
  <c r="AT22" i="28" s="1"/>
  <c r="AT24" i="28" s="1"/>
  <c r="AY19" i="1"/>
  <c r="AW32" i="30"/>
  <c r="AW26" i="30"/>
  <c r="AK30" i="30"/>
  <c r="AK31" i="30" s="1"/>
  <c r="AL29" i="30"/>
  <c r="AY4" i="1"/>
  <c r="AX4" i="30"/>
  <c r="AX4" i="28"/>
  <c r="AX4" i="7"/>
  <c r="AX4" i="27"/>
  <c r="AX4" i="20"/>
  <c r="AX4" i="24"/>
  <c r="AX4" i="18"/>
  <c r="AX4" i="26"/>
  <c r="AX4" i="5"/>
  <c r="AL23" i="30"/>
  <c r="AK24" i="30"/>
  <c r="AK25" i="30" s="1"/>
  <c r="AV17" i="1"/>
  <c r="AW20" i="1"/>
  <c r="AW2" i="30"/>
  <c r="AW2" i="28"/>
  <c r="AW17" i="28" s="1"/>
  <c r="AW2" i="27"/>
  <c r="AO28" i="30"/>
  <c r="AU35" i="5" l="1"/>
  <c r="AU8" i="28" s="1"/>
  <c r="AU22" i="28" s="1"/>
  <c r="AU24" i="28" s="1"/>
  <c r="AV26" i="24"/>
  <c r="AX18" i="1"/>
  <c r="AW11" i="24"/>
  <c r="AW10" i="24"/>
  <c r="AW13" i="24"/>
  <c r="AW12" i="24"/>
  <c r="AW14" i="24"/>
  <c r="AW19" i="24"/>
  <c r="AW18" i="24"/>
  <c r="AW20" i="24"/>
  <c r="AW21" i="24"/>
  <c r="AW22" i="24"/>
  <c r="AU41" i="30"/>
  <c r="AU43" i="30" s="1"/>
  <c r="AU18" i="27"/>
  <c r="AW29" i="5"/>
  <c r="AW28" i="5"/>
  <c r="AW30" i="5"/>
  <c r="AX32" i="5"/>
  <c r="AX9" i="27" s="1"/>
  <c r="AV33" i="5"/>
  <c r="AV10" i="27" s="1"/>
  <c r="AV12" i="27" s="1"/>
  <c r="AR45" i="27"/>
  <c r="AY23" i="5"/>
  <c r="AY12" i="5"/>
  <c r="AY19" i="5"/>
  <c r="AY16" i="5"/>
  <c r="AY11" i="5"/>
  <c r="AY17" i="5"/>
  <c r="AY13" i="5"/>
  <c r="AY18" i="5"/>
  <c r="AY21" i="5"/>
  <c r="AY10" i="5"/>
  <c r="AY17" i="26"/>
  <c r="AY30" i="26" s="1"/>
  <c r="AY22" i="27" s="1"/>
  <c r="AT27" i="28"/>
  <c r="AS31" i="28"/>
  <c r="BG29" i="28"/>
  <c r="AR39" i="30"/>
  <c r="AR37" i="30"/>
  <c r="AU41" i="5"/>
  <c r="AU37" i="5"/>
  <c r="AU14" i="27" s="1"/>
  <c r="AU16" i="27" s="1"/>
  <c r="AU26" i="28" s="1"/>
  <c r="AT39" i="5"/>
  <c r="AT42" i="5" s="1"/>
  <c r="AT44" i="5"/>
  <c r="AS24" i="27"/>
  <c r="AS41" i="27" s="1"/>
  <c r="AS43" i="27" s="1"/>
  <c r="AS47" i="27" s="1"/>
  <c r="AS34" i="30"/>
  <c r="AV15" i="26"/>
  <c r="AV16" i="26"/>
  <c r="AV13" i="26"/>
  <c r="AV11" i="26"/>
  <c r="AV12" i="26"/>
  <c r="AV25" i="26"/>
  <c r="AV24" i="26"/>
  <c r="AV21" i="26"/>
  <c r="AV14" i="26"/>
  <c r="AV23" i="26"/>
  <c r="AV22" i="26"/>
  <c r="AV25" i="5"/>
  <c r="AT19" i="27"/>
  <c r="AT20" i="27" s="1"/>
  <c r="AT33" i="26"/>
  <c r="AT36" i="26" s="1"/>
  <c r="AQ22" i="30"/>
  <c r="AQ16" i="30"/>
  <c r="AQ14" i="30" s="1"/>
  <c r="AQ28" i="30" s="1"/>
  <c r="AR26" i="27"/>
  <c r="AR8" i="30"/>
  <c r="AU31" i="26"/>
  <c r="AU45" i="30" s="1"/>
  <c r="AU46" i="30" s="1"/>
  <c r="AU35" i="26"/>
  <c r="AZ19" i="1"/>
  <c r="AX20" i="1"/>
  <c r="AW17" i="1"/>
  <c r="AX2" i="30"/>
  <c r="AX2" i="28"/>
  <c r="AX17" i="28" s="1"/>
  <c r="AX2" i="27"/>
  <c r="AZ4" i="1"/>
  <c r="AY4" i="30"/>
  <c r="AY4" i="28"/>
  <c r="AY4" i="24"/>
  <c r="AY4" i="18"/>
  <c r="AY4" i="26"/>
  <c r="AY4" i="20"/>
  <c r="AY4" i="7"/>
  <c r="AY4" i="27"/>
  <c r="AY4" i="5"/>
  <c r="AL30" i="30"/>
  <c r="AL31" i="30" s="1"/>
  <c r="AM29" i="30"/>
  <c r="AM23" i="30"/>
  <c r="AL24" i="30"/>
  <c r="AL25" i="30" s="1"/>
  <c r="AX32" i="30"/>
  <c r="AX26" i="30"/>
  <c r="AV35" i="5" l="1"/>
  <c r="AY32" i="5"/>
  <c r="AY9" i="27" s="1"/>
  <c r="AW26" i="24"/>
  <c r="AY18" i="1"/>
  <c r="AX12" i="24"/>
  <c r="AX11" i="24"/>
  <c r="AX10" i="24"/>
  <c r="AX13" i="24"/>
  <c r="AX14" i="24"/>
  <c r="AX21" i="24"/>
  <c r="AX19" i="24"/>
  <c r="AX18" i="24"/>
  <c r="AX20" i="24"/>
  <c r="AX22" i="24"/>
  <c r="AV18" i="27"/>
  <c r="AV41" i="30"/>
  <c r="AV43" i="30" s="1"/>
  <c r="AX29" i="5"/>
  <c r="AX28" i="5"/>
  <c r="AX30" i="5"/>
  <c r="AW33" i="5"/>
  <c r="AW10" i="27" s="1"/>
  <c r="AW12" i="27" s="1"/>
  <c r="AZ13" i="5"/>
  <c r="AZ12" i="5"/>
  <c r="AZ16" i="5"/>
  <c r="AZ23" i="5"/>
  <c r="AZ10" i="5"/>
  <c r="AZ21" i="5"/>
  <c r="AZ19" i="5"/>
  <c r="AZ18" i="5"/>
  <c r="AZ17" i="5"/>
  <c r="AZ11" i="5"/>
  <c r="AZ17" i="26"/>
  <c r="AZ30" i="26" s="1"/>
  <c r="AZ22" i="27" s="1"/>
  <c r="AU27" i="28"/>
  <c r="AT31" i="28"/>
  <c r="AS45" i="27"/>
  <c r="BH29" i="28"/>
  <c r="AS39" i="30"/>
  <c r="AS37" i="30"/>
  <c r="AT24" i="27"/>
  <c r="AT34" i="30"/>
  <c r="AU19" i="27"/>
  <c r="AU20" i="27" s="1"/>
  <c r="AU33" i="26"/>
  <c r="AU36" i="26" s="1"/>
  <c r="AV41" i="5"/>
  <c r="AV37" i="5"/>
  <c r="AV14" i="27" s="1"/>
  <c r="AV16" i="27" s="1"/>
  <c r="AV26" i="28" s="1"/>
  <c r="AV31" i="26"/>
  <c r="AV45" i="30" s="1"/>
  <c r="AV46" i="30" s="1"/>
  <c r="AV35" i="26"/>
  <c r="AW16" i="26"/>
  <c r="AW14" i="26"/>
  <c r="AW13" i="26"/>
  <c r="AW12" i="26"/>
  <c r="AW11" i="26"/>
  <c r="AW15" i="26"/>
  <c r="AW23" i="26"/>
  <c r="AW22" i="26"/>
  <c r="AW21" i="26"/>
  <c r="AW25" i="26"/>
  <c r="AW24" i="26"/>
  <c r="AW25" i="5"/>
  <c r="AR12" i="30"/>
  <c r="DD8" i="30"/>
  <c r="AS26" i="27"/>
  <c r="AS8" i="30"/>
  <c r="AS12" i="30" s="1"/>
  <c r="AS16" i="30" s="1"/>
  <c r="AU39" i="5"/>
  <c r="AU42" i="5" s="1"/>
  <c r="AU44" i="5"/>
  <c r="BA19" i="1"/>
  <c r="AN29" i="30"/>
  <c r="AM30" i="30"/>
  <c r="AM31" i="30" s="1"/>
  <c r="AY32" i="30"/>
  <c r="AY26" i="30"/>
  <c r="AX17" i="1"/>
  <c r="AY20" i="1"/>
  <c r="AV8" i="28"/>
  <c r="AV22" i="28" s="1"/>
  <c r="AV24" i="28" s="1"/>
  <c r="AY2" i="30"/>
  <c r="AY2" i="28"/>
  <c r="AY17" i="28" s="1"/>
  <c r="AY2" i="27"/>
  <c r="BA4" i="1"/>
  <c r="AZ4" i="30"/>
  <c r="AZ4" i="28"/>
  <c r="AZ4" i="27"/>
  <c r="AZ4" i="24"/>
  <c r="AZ4" i="26"/>
  <c r="AZ4" i="5"/>
  <c r="AZ4" i="20"/>
  <c r="AZ4" i="18"/>
  <c r="AZ4" i="7"/>
  <c r="AN23" i="30"/>
  <c r="AM24" i="30"/>
  <c r="AM25" i="30" s="1"/>
  <c r="AZ18" i="1" l="1"/>
  <c r="AY13" i="24"/>
  <c r="AY12" i="24"/>
  <c r="AY11" i="24"/>
  <c r="AY10" i="24"/>
  <c r="AY14" i="24"/>
  <c r="AY21" i="24"/>
  <c r="AY22" i="24"/>
  <c r="AY18" i="24"/>
  <c r="AY20" i="24"/>
  <c r="AY19" i="24"/>
  <c r="AX26" i="24"/>
  <c r="AW18" i="27"/>
  <c r="AW41" i="30"/>
  <c r="AW43" i="30" s="1"/>
  <c r="BA16" i="5"/>
  <c r="BA19" i="5"/>
  <c r="BA23" i="5"/>
  <c r="BA13" i="5"/>
  <c r="BA10" i="5"/>
  <c r="BA12" i="5"/>
  <c r="BA17" i="5"/>
  <c r="BA18" i="5"/>
  <c r="BA11" i="5"/>
  <c r="BA21" i="5"/>
  <c r="BA17" i="26"/>
  <c r="BA30" i="26" s="1"/>
  <c r="BA22" i="27" s="1"/>
  <c r="AZ32" i="5"/>
  <c r="AZ9" i="27" s="1"/>
  <c r="AW35" i="5"/>
  <c r="AW8" i="28" s="1"/>
  <c r="AW22" i="28" s="1"/>
  <c r="AW24" i="28" s="1"/>
  <c r="AX33" i="5"/>
  <c r="AX10" i="27" s="1"/>
  <c r="AX12" i="27" s="1"/>
  <c r="AY28" i="5"/>
  <c r="AY29" i="5"/>
  <c r="AY30" i="5"/>
  <c r="AT26" i="27"/>
  <c r="AT41" i="27"/>
  <c r="AT43" i="27" s="1"/>
  <c r="AT47" i="27" s="1"/>
  <c r="AV27" i="28"/>
  <c r="AU31" i="28"/>
  <c r="BI29" i="28"/>
  <c r="AT37" i="30"/>
  <c r="AT39" i="30"/>
  <c r="AT8" i="30"/>
  <c r="AT12" i="30" s="1"/>
  <c r="AS22" i="30"/>
  <c r="AX16" i="26"/>
  <c r="AX12" i="26"/>
  <c r="AX15" i="26"/>
  <c r="AX11" i="26"/>
  <c r="AX14" i="26"/>
  <c r="AX13" i="26"/>
  <c r="AX25" i="26"/>
  <c r="AX22" i="26"/>
  <c r="AX23" i="26"/>
  <c r="AX21" i="26"/>
  <c r="AX24" i="26"/>
  <c r="AX25" i="5"/>
  <c r="AR16" i="30"/>
  <c r="DD12" i="30"/>
  <c r="AR22" i="30"/>
  <c r="AW35" i="26"/>
  <c r="AW31" i="26"/>
  <c r="AW45" i="30" s="1"/>
  <c r="AW46" i="30" s="1"/>
  <c r="AV44" i="5"/>
  <c r="AW37" i="5"/>
  <c r="AW14" i="27" s="1"/>
  <c r="AW16" i="27" s="1"/>
  <c r="AW26" i="28" s="1"/>
  <c r="AW41" i="5"/>
  <c r="AV19" i="27"/>
  <c r="AV20" i="27" s="1"/>
  <c r="AV33" i="26"/>
  <c r="AV36" i="26" s="1"/>
  <c r="AU24" i="27"/>
  <c r="AU34" i="30"/>
  <c r="AV39" i="5"/>
  <c r="AV42" i="5" s="1"/>
  <c r="BB19" i="1"/>
  <c r="BB4" i="1"/>
  <c r="BA4" i="30"/>
  <c r="BA4" i="28"/>
  <c r="BA4" i="27"/>
  <c r="BA4" i="24"/>
  <c r="BA4" i="26"/>
  <c r="BA4" i="5"/>
  <c r="BA4" i="20"/>
  <c r="BA4" i="18"/>
  <c r="BA4" i="7"/>
  <c r="AZ2" i="30"/>
  <c r="AZ2" i="28"/>
  <c r="AZ17" i="28" s="1"/>
  <c r="AZ2" i="27"/>
  <c r="AN24" i="30"/>
  <c r="AN25" i="30" s="1"/>
  <c r="AO23" i="30"/>
  <c r="AS14" i="30"/>
  <c r="AZ32" i="30"/>
  <c r="AZ26" i="30"/>
  <c r="AZ20" i="1"/>
  <c r="AY17" i="1"/>
  <c r="AN30" i="30"/>
  <c r="AN31" i="30" s="1"/>
  <c r="AO29" i="30"/>
  <c r="AX35" i="5" l="1"/>
  <c r="AX18" i="27"/>
  <c r="AX41" i="30"/>
  <c r="AX43" i="30" s="1"/>
  <c r="AY26" i="24"/>
  <c r="BA18" i="1"/>
  <c r="AZ10" i="24"/>
  <c r="AZ13" i="24"/>
  <c r="AZ12" i="24"/>
  <c r="AZ11" i="24"/>
  <c r="AZ14" i="24"/>
  <c r="AZ19" i="24"/>
  <c r="AZ22" i="24"/>
  <c r="AZ18" i="24"/>
  <c r="AZ21" i="24"/>
  <c r="AZ20" i="24"/>
  <c r="AY33" i="5"/>
  <c r="AY10" i="27" s="1"/>
  <c r="AY12" i="27" s="1"/>
  <c r="AZ29" i="5"/>
  <c r="AZ30" i="5"/>
  <c r="AZ28" i="5"/>
  <c r="BB23" i="5"/>
  <c r="BB12" i="5"/>
  <c r="BB13" i="5"/>
  <c r="BB17" i="5"/>
  <c r="BB11" i="5"/>
  <c r="BB21" i="5"/>
  <c r="BB18" i="5"/>
  <c r="BB19" i="5"/>
  <c r="BB10" i="5"/>
  <c r="BB16" i="5"/>
  <c r="BB17" i="26"/>
  <c r="BB30" i="26" s="1"/>
  <c r="BB22" i="27" s="1"/>
  <c r="BA32" i="5"/>
  <c r="BA9" i="27" s="1"/>
  <c r="AW27" i="28"/>
  <c r="AV31" i="28"/>
  <c r="AU26" i="27"/>
  <c r="AU41" i="27"/>
  <c r="AU43" i="27" s="1"/>
  <c r="AU47" i="27" s="1"/>
  <c r="AT45" i="27"/>
  <c r="BJ29" i="28"/>
  <c r="AT22" i="30"/>
  <c r="AT16" i="30"/>
  <c r="AT14" i="30" s="1"/>
  <c r="AT28" i="30" s="1"/>
  <c r="AU39" i="30"/>
  <c r="AU37" i="30"/>
  <c r="AV24" i="27"/>
  <c r="AV34" i="30"/>
  <c r="AW44" i="5"/>
  <c r="AW39" i="5"/>
  <c r="AW42" i="5" s="1"/>
  <c r="AX41" i="5"/>
  <c r="AX37" i="5"/>
  <c r="AX14" i="27" s="1"/>
  <c r="AX16" i="27" s="1"/>
  <c r="AX26" i="28" s="1"/>
  <c r="AY12" i="26"/>
  <c r="AY11" i="26"/>
  <c r="AY16" i="26"/>
  <c r="AY14" i="26"/>
  <c r="AY13" i="26"/>
  <c r="AY15" i="26"/>
  <c r="AY22" i="26"/>
  <c r="AY21" i="26"/>
  <c r="AY24" i="26"/>
  <c r="AY23" i="26"/>
  <c r="AY25" i="26"/>
  <c r="AY25" i="5"/>
  <c r="AU8" i="30"/>
  <c r="AU12" i="30" s="1"/>
  <c r="AU16" i="30" s="1"/>
  <c r="AW19" i="27"/>
  <c r="AW20" i="27" s="1"/>
  <c r="AW33" i="26"/>
  <c r="AW36" i="26" s="1"/>
  <c r="AR14" i="30"/>
  <c r="DD16" i="30"/>
  <c r="AX31" i="26"/>
  <c r="AX45" i="30" s="1"/>
  <c r="AX46" i="30" s="1"/>
  <c r="AX35" i="26"/>
  <c r="BC19" i="1"/>
  <c r="AP23" i="30"/>
  <c r="AO24" i="30"/>
  <c r="AO25" i="30" s="1"/>
  <c r="BA2" i="30"/>
  <c r="BA2" i="28"/>
  <c r="BA17" i="28" s="1"/>
  <c r="BA2" i="27"/>
  <c r="AP29" i="30"/>
  <c r="AO30" i="30"/>
  <c r="AO31" i="30" s="1"/>
  <c r="AS28" i="30"/>
  <c r="BA32" i="30"/>
  <c r="BA26" i="30"/>
  <c r="AZ17" i="1"/>
  <c r="BA20" i="1"/>
  <c r="AX8" i="28"/>
  <c r="AX22" i="28" s="1"/>
  <c r="AX24" i="28" s="1"/>
  <c r="BC4" i="1"/>
  <c r="BB4" i="30"/>
  <c r="BB4" i="28"/>
  <c r="BB4" i="7"/>
  <c r="BB4" i="26"/>
  <c r="BB4" i="5"/>
  <c r="BB4" i="24"/>
  <c r="BB4" i="27"/>
  <c r="BB4" i="20"/>
  <c r="BB4" i="18"/>
  <c r="AY35" i="5" l="1"/>
  <c r="BB18" i="1"/>
  <c r="BA11" i="24"/>
  <c r="BA10" i="24"/>
  <c r="BA13" i="24"/>
  <c r="BA12" i="24"/>
  <c r="BA14" i="24"/>
  <c r="BA19" i="24"/>
  <c r="BA21" i="24"/>
  <c r="BA20" i="24"/>
  <c r="BA18" i="24"/>
  <c r="BA22" i="24"/>
  <c r="AZ26" i="24"/>
  <c r="AY18" i="27"/>
  <c r="AY41" i="30"/>
  <c r="AY43" i="30" s="1"/>
  <c r="BA29" i="5"/>
  <c r="BA28" i="5"/>
  <c r="BA30" i="5"/>
  <c r="BB32" i="5"/>
  <c r="BB9" i="27" s="1"/>
  <c r="BC23" i="5"/>
  <c r="BC17" i="5"/>
  <c r="BC21" i="5"/>
  <c r="BC11" i="5"/>
  <c r="BC18" i="5"/>
  <c r="BC16" i="5"/>
  <c r="BC10" i="5"/>
  <c r="BC19" i="5"/>
  <c r="BC13" i="5"/>
  <c r="BC12" i="5"/>
  <c r="BC17" i="26"/>
  <c r="BC30" i="26" s="1"/>
  <c r="BC22" i="27" s="1"/>
  <c r="AZ33" i="5"/>
  <c r="AZ10" i="27" s="1"/>
  <c r="AZ12" i="27" s="1"/>
  <c r="AV26" i="27"/>
  <c r="AV41" i="27"/>
  <c r="AV43" i="27" s="1"/>
  <c r="AV47" i="27" s="1"/>
  <c r="AV8" i="30"/>
  <c r="AV12" i="30" s="1"/>
  <c r="AV22" i="30" s="1"/>
  <c r="AU45" i="27"/>
  <c r="AX27" i="28"/>
  <c r="AW31" i="28"/>
  <c r="BK29" i="28"/>
  <c r="AX39" i="5"/>
  <c r="AX42" i="5" s="1"/>
  <c r="AU22" i="30"/>
  <c r="AV37" i="30"/>
  <c r="AV39" i="30"/>
  <c r="AR28" i="30"/>
  <c r="DD14" i="30"/>
  <c r="AY41" i="5"/>
  <c r="AY37" i="5"/>
  <c r="AY14" i="27" s="1"/>
  <c r="AY16" i="27" s="1"/>
  <c r="AY26" i="28" s="1"/>
  <c r="AX19" i="27"/>
  <c r="AX20" i="27" s="1"/>
  <c r="AX33" i="26"/>
  <c r="AX36" i="26" s="1"/>
  <c r="AX44" i="5"/>
  <c r="AW24" i="27"/>
  <c r="AW41" i="27" s="1"/>
  <c r="AW43" i="27" s="1"/>
  <c r="AW47" i="27" s="1"/>
  <c r="AW34" i="30"/>
  <c r="AY31" i="26"/>
  <c r="AY45" i="30" s="1"/>
  <c r="AY46" i="30" s="1"/>
  <c r="AY35" i="26"/>
  <c r="AZ12" i="26"/>
  <c r="AZ14" i="26"/>
  <c r="AZ16" i="26"/>
  <c r="AZ13" i="26"/>
  <c r="AZ11" i="26"/>
  <c r="AZ22" i="26"/>
  <c r="AZ21" i="26"/>
  <c r="AZ24" i="26"/>
  <c r="AZ25" i="26"/>
  <c r="AZ15" i="26"/>
  <c r="AZ23" i="26"/>
  <c r="AZ25" i="5"/>
  <c r="AV16" i="30"/>
  <c r="AV14" i="30" s="1"/>
  <c r="AV28" i="30" s="1"/>
  <c r="AZ35" i="5"/>
  <c r="BD19" i="1"/>
  <c r="BB32" i="30"/>
  <c r="BB26" i="30"/>
  <c r="AY8" i="28"/>
  <c r="AY22" i="28" s="1"/>
  <c r="AY24" i="28" s="1"/>
  <c r="BD4" i="1"/>
  <c r="BC4" i="30"/>
  <c r="BC4" i="28"/>
  <c r="BC4" i="5"/>
  <c r="BC4" i="27"/>
  <c r="BC4" i="20"/>
  <c r="BC4" i="7"/>
  <c r="BC4" i="26"/>
  <c r="BC4" i="18"/>
  <c r="BC4" i="24"/>
  <c r="BB2" i="30"/>
  <c r="BB2" i="28"/>
  <c r="BB17" i="28" s="1"/>
  <c r="BB2" i="27"/>
  <c r="AQ29" i="30"/>
  <c r="AP30" i="30"/>
  <c r="AP31" i="30" s="1"/>
  <c r="AU14" i="30"/>
  <c r="BB20" i="1"/>
  <c r="BA17" i="1"/>
  <c r="AP24" i="30"/>
  <c r="AP25" i="30" s="1"/>
  <c r="AQ23" i="30"/>
  <c r="DE16" i="30" l="1"/>
  <c r="AZ18" i="27"/>
  <c r="AZ41" i="30"/>
  <c r="AZ43" i="30" s="1"/>
  <c r="BA26" i="24"/>
  <c r="BC18" i="1"/>
  <c r="BB12" i="24"/>
  <c r="BB11" i="24"/>
  <c r="BB10" i="24"/>
  <c r="BB14" i="24"/>
  <c r="BB13" i="24"/>
  <c r="BB20" i="24"/>
  <c r="BB18" i="24"/>
  <c r="BB21" i="24"/>
  <c r="BB22" i="24"/>
  <c r="BB19" i="24"/>
  <c r="BC32" i="5"/>
  <c r="BC9" i="27" s="1"/>
  <c r="BA33" i="5"/>
  <c r="BA10" i="27" s="1"/>
  <c r="BA12" i="27" s="1"/>
  <c r="BD23" i="5"/>
  <c r="BD10" i="5"/>
  <c r="BD18" i="5"/>
  <c r="BD13" i="5"/>
  <c r="BD16" i="5"/>
  <c r="BD21" i="5"/>
  <c r="BD17" i="5"/>
  <c r="BD12" i="5"/>
  <c r="BD11" i="5"/>
  <c r="BD19" i="5"/>
  <c r="BD17" i="26"/>
  <c r="BD30" i="26" s="1"/>
  <c r="BD22" i="27" s="1"/>
  <c r="DE8" i="30"/>
  <c r="BB29" i="5"/>
  <c r="BB28" i="5"/>
  <c r="BB30" i="5"/>
  <c r="DE12" i="30"/>
  <c r="AV45" i="27"/>
  <c r="AW45" i="27" s="1"/>
  <c r="AY27" i="28"/>
  <c r="AX31" i="28"/>
  <c r="BL29" i="28"/>
  <c r="AW39" i="30"/>
  <c r="AW37" i="30"/>
  <c r="AY39" i="5"/>
  <c r="AY42" i="5" s="1"/>
  <c r="AY44" i="5"/>
  <c r="AZ35" i="26"/>
  <c r="AZ31" i="26"/>
  <c r="AZ45" i="30" s="1"/>
  <c r="AZ46" i="30" s="1"/>
  <c r="AW26" i="27"/>
  <c r="AW8" i="30"/>
  <c r="AW12" i="30" s="1"/>
  <c r="AW22" i="30" s="1"/>
  <c r="BA16" i="26"/>
  <c r="BA11" i="26"/>
  <c r="BA15" i="26"/>
  <c r="BA14" i="26"/>
  <c r="BA13" i="26"/>
  <c r="BA12" i="26"/>
  <c r="BA24" i="26"/>
  <c r="BA23" i="26"/>
  <c r="BA22" i="26"/>
  <c r="BA21" i="26"/>
  <c r="BA25" i="26"/>
  <c r="BA25" i="5"/>
  <c r="AZ41" i="5"/>
  <c r="AZ37" i="5"/>
  <c r="AZ14" i="27" s="1"/>
  <c r="AZ16" i="27" s="1"/>
  <c r="AZ26" i="28" s="1"/>
  <c r="AX24" i="27"/>
  <c r="AX8" i="30" s="1"/>
  <c r="AX34" i="30"/>
  <c r="AY19" i="27"/>
  <c r="AY20" i="27" s="1"/>
  <c r="AY33" i="26"/>
  <c r="AY36" i="26" s="1"/>
  <c r="AZ8" i="28"/>
  <c r="AZ22" i="28" s="1"/>
  <c r="AZ24" i="28" s="1"/>
  <c r="BE19" i="1"/>
  <c r="BB17" i="1"/>
  <c r="BC20" i="1"/>
  <c r="AQ24" i="30"/>
  <c r="AQ25" i="30" s="1"/>
  <c r="AR23" i="30"/>
  <c r="AU28" i="30"/>
  <c r="DE14" i="30"/>
  <c r="AQ30" i="30"/>
  <c r="AQ31" i="30" s="1"/>
  <c r="AR29" i="30"/>
  <c r="BC26" i="30"/>
  <c r="BC32" i="30"/>
  <c r="BC2" i="30"/>
  <c r="BC2" i="28"/>
  <c r="BC17" i="28" s="1"/>
  <c r="BC2" i="27"/>
  <c r="BE4" i="1"/>
  <c r="BD4" i="30"/>
  <c r="BD4" i="28"/>
  <c r="BD4" i="27"/>
  <c r="BD4" i="24"/>
  <c r="BD4" i="26"/>
  <c r="BD4" i="5"/>
  <c r="BD4" i="20"/>
  <c r="BD4" i="18"/>
  <c r="BD4" i="7"/>
  <c r="BA35" i="5" l="1"/>
  <c r="BD32" i="5"/>
  <c r="BD9" i="27" s="1"/>
  <c r="BD18" i="1"/>
  <c r="BC13" i="24"/>
  <c r="BC12" i="24"/>
  <c r="BC11" i="24"/>
  <c r="BC10" i="24"/>
  <c r="BC14" i="24"/>
  <c r="BC21" i="24"/>
  <c r="BC18" i="24"/>
  <c r="BC20" i="24"/>
  <c r="BC19" i="24"/>
  <c r="BC22" i="24"/>
  <c r="BB26" i="24"/>
  <c r="BA41" i="30"/>
  <c r="BA43" i="30" s="1"/>
  <c r="BA18" i="27"/>
  <c r="BC29" i="5"/>
  <c r="BC28" i="5"/>
  <c r="BC30" i="5"/>
  <c r="BE23" i="5"/>
  <c r="BE10" i="5"/>
  <c r="BE19" i="5"/>
  <c r="BE16" i="5"/>
  <c r="BE17" i="5"/>
  <c r="BE11" i="5"/>
  <c r="BE12" i="5"/>
  <c r="BE13" i="5"/>
  <c r="BE21" i="5"/>
  <c r="BE18" i="5"/>
  <c r="BE17" i="26"/>
  <c r="BE30" i="26" s="1"/>
  <c r="BE22" i="27" s="1"/>
  <c r="BB33" i="5"/>
  <c r="BB10" i="27" s="1"/>
  <c r="BB12" i="27" s="1"/>
  <c r="AX26" i="27"/>
  <c r="AX41" i="27"/>
  <c r="AX43" i="27" s="1"/>
  <c r="AX47" i="27" s="1"/>
  <c r="AZ27" i="28"/>
  <c r="AY31" i="28"/>
  <c r="BM29" i="28"/>
  <c r="AW16" i="30"/>
  <c r="AW14" i="30" s="1"/>
  <c r="AX39" i="30"/>
  <c r="AX37" i="30"/>
  <c r="AZ44" i="5"/>
  <c r="AZ19" i="27"/>
  <c r="AZ20" i="27" s="1"/>
  <c r="AZ33" i="26"/>
  <c r="AZ36" i="26" s="1"/>
  <c r="AY24" i="27"/>
  <c r="AY34" i="30"/>
  <c r="BA37" i="5"/>
  <c r="BA14" i="27" s="1"/>
  <c r="BA16" i="27" s="1"/>
  <c r="BA26" i="28" s="1"/>
  <c r="BA41" i="5"/>
  <c r="BB16" i="26"/>
  <c r="BB14" i="26"/>
  <c r="BB15" i="26"/>
  <c r="BB12" i="26"/>
  <c r="BB13" i="26"/>
  <c r="BB11" i="26"/>
  <c r="BB24" i="26"/>
  <c r="BB23" i="26"/>
  <c r="BB22" i="26"/>
  <c r="BB25" i="26"/>
  <c r="BB21" i="26"/>
  <c r="BB25" i="5"/>
  <c r="AZ39" i="5"/>
  <c r="AZ42" i="5" s="1"/>
  <c r="BA35" i="26"/>
  <c r="BA31" i="26"/>
  <c r="BA45" i="30" s="1"/>
  <c r="BA46" i="30" s="1"/>
  <c r="BF19" i="1"/>
  <c r="AR30" i="30"/>
  <c r="AR31" i="30" s="1"/>
  <c r="AS29" i="30"/>
  <c r="BD32" i="30"/>
  <c r="BD26" i="30"/>
  <c r="AX12" i="30"/>
  <c r="BD2" i="30"/>
  <c r="BD2" i="28"/>
  <c r="BD17" i="28" s="1"/>
  <c r="BD2" i="27"/>
  <c r="BF4" i="1"/>
  <c r="BE4" i="30"/>
  <c r="BE4" i="28"/>
  <c r="BE4" i="27"/>
  <c r="BE4" i="24"/>
  <c r="BE4" i="26"/>
  <c r="BE4" i="5"/>
  <c r="BE4" i="20"/>
  <c r="BE4" i="18"/>
  <c r="BE4" i="7"/>
  <c r="BA8" i="28"/>
  <c r="BA22" i="28" s="1"/>
  <c r="BA24" i="28" s="1"/>
  <c r="AR24" i="30"/>
  <c r="AR25" i="30" s="1"/>
  <c r="AS23" i="30"/>
  <c r="BD20" i="1"/>
  <c r="BC17" i="1"/>
  <c r="BB18" i="27" l="1"/>
  <c r="BB41" i="30"/>
  <c r="BB43" i="30" s="1"/>
  <c r="BC26" i="24"/>
  <c r="BE18" i="1"/>
  <c r="BD10" i="24"/>
  <c r="BD13" i="24"/>
  <c r="BD12" i="24"/>
  <c r="BD11" i="24"/>
  <c r="BD14" i="24"/>
  <c r="BD21" i="24"/>
  <c r="BD18" i="24"/>
  <c r="BD20" i="24"/>
  <c r="BD22" i="24"/>
  <c r="BD19" i="24"/>
  <c r="BD30" i="5"/>
  <c r="BD28" i="5"/>
  <c r="BD29" i="5"/>
  <c r="BB35" i="5"/>
  <c r="BB8" i="28" s="1"/>
  <c r="BB22" i="28" s="1"/>
  <c r="BB24" i="28" s="1"/>
  <c r="AX45" i="27"/>
  <c r="BE32" i="5"/>
  <c r="BE9" i="27" s="1"/>
  <c r="BC33" i="5"/>
  <c r="BC10" i="27" s="1"/>
  <c r="BC12" i="27" s="1"/>
  <c r="BF23" i="5"/>
  <c r="BF12" i="5"/>
  <c r="BF13" i="5"/>
  <c r="BF19" i="5"/>
  <c r="BF17" i="5"/>
  <c r="BF21" i="5"/>
  <c r="BF11" i="5"/>
  <c r="BF10" i="5"/>
  <c r="BF16" i="5"/>
  <c r="BF18" i="5"/>
  <c r="BF17" i="26"/>
  <c r="BF30" i="26" s="1"/>
  <c r="BF22" i="27" s="1"/>
  <c r="AY26" i="27"/>
  <c r="AY41" i="27"/>
  <c r="AY43" i="27" s="1"/>
  <c r="AY47" i="27" s="1"/>
  <c r="BA27" i="28"/>
  <c r="AZ31" i="28"/>
  <c r="BN29" i="28"/>
  <c r="BA39" i="5"/>
  <c r="BA42" i="5" s="1"/>
  <c r="AY8" i="30"/>
  <c r="AY12" i="30" s="1"/>
  <c r="AY16" i="30" s="1"/>
  <c r="AY14" i="30" s="1"/>
  <c r="AY28" i="30" s="1"/>
  <c r="AY39" i="30"/>
  <c r="AY37" i="30"/>
  <c r="BB41" i="5"/>
  <c r="BB37" i="5"/>
  <c r="BB14" i="27" s="1"/>
  <c r="BB16" i="27" s="1"/>
  <c r="BB26" i="28" s="1"/>
  <c r="BA19" i="27"/>
  <c r="BA20" i="27" s="1"/>
  <c r="BA33" i="26"/>
  <c r="BA36" i="26" s="1"/>
  <c r="BB35" i="26"/>
  <c r="BB31" i="26"/>
  <c r="BB45" i="30" s="1"/>
  <c r="BB46" i="30" s="1"/>
  <c r="AZ24" i="27"/>
  <c r="AZ41" i="27" s="1"/>
  <c r="AZ43" i="27" s="1"/>
  <c r="AZ47" i="27" s="1"/>
  <c r="AZ34" i="30"/>
  <c r="BA44" i="5"/>
  <c r="BC13" i="26"/>
  <c r="BC15" i="26"/>
  <c r="BC12" i="26"/>
  <c r="BC11" i="26"/>
  <c r="BC16" i="26"/>
  <c r="BC14" i="26"/>
  <c r="BC23" i="26"/>
  <c r="BC24" i="26"/>
  <c r="BC22" i="26"/>
  <c r="BC21" i="26"/>
  <c r="BC25" i="26"/>
  <c r="BC25" i="5"/>
  <c r="BG19" i="1"/>
  <c r="AT23" i="30"/>
  <c r="AS24" i="30"/>
  <c r="AS25" i="30" s="1"/>
  <c r="BE32" i="30"/>
  <c r="BE26" i="30"/>
  <c r="BC35" i="5"/>
  <c r="BG4" i="1"/>
  <c r="BF4" i="30"/>
  <c r="BF4" i="28"/>
  <c r="BF4" i="7"/>
  <c r="BF4" i="27"/>
  <c r="BF4" i="20"/>
  <c r="BF4" i="24"/>
  <c r="BF4" i="18"/>
  <c r="BF4" i="26"/>
  <c r="BF4" i="5"/>
  <c r="AX22" i="30"/>
  <c r="AX16" i="30"/>
  <c r="AS30" i="30"/>
  <c r="AS31" i="30" s="1"/>
  <c r="AT29" i="30"/>
  <c r="AW28" i="30"/>
  <c r="BD17" i="1"/>
  <c r="BE20" i="1"/>
  <c r="BE2" i="30"/>
  <c r="BE2" i="28"/>
  <c r="BE17" i="28" s="1"/>
  <c r="BE2" i="27"/>
  <c r="BF18" i="1" l="1"/>
  <c r="BE11" i="24"/>
  <c r="BE10" i="24"/>
  <c r="BE13" i="24"/>
  <c r="BE14" i="24"/>
  <c r="BE12" i="24"/>
  <c r="BE19" i="24"/>
  <c r="BE18" i="24"/>
  <c r="BE20" i="24"/>
  <c r="BE21" i="24"/>
  <c r="BE22" i="24"/>
  <c r="BC41" i="30"/>
  <c r="BC43" i="30" s="1"/>
  <c r="BC18" i="27"/>
  <c r="BD26" i="24"/>
  <c r="BG23" i="5"/>
  <c r="BG13" i="5"/>
  <c r="BG16" i="5"/>
  <c r="BG11" i="5"/>
  <c r="BG17" i="5"/>
  <c r="BG12" i="5"/>
  <c r="BG18" i="5"/>
  <c r="BG21" i="5"/>
  <c r="BG19" i="5"/>
  <c r="BG10" i="5"/>
  <c r="BG17" i="26"/>
  <c r="BG30" i="26" s="1"/>
  <c r="BG22" i="27" s="1"/>
  <c r="BD33" i="5"/>
  <c r="BD10" i="27" s="1"/>
  <c r="BD12" i="27" s="1"/>
  <c r="BF32" i="5"/>
  <c r="BF9" i="27" s="1"/>
  <c r="BE29" i="5"/>
  <c r="BE28" i="5"/>
  <c r="BE30" i="5"/>
  <c r="BB27" i="28"/>
  <c r="BA31" i="28"/>
  <c r="AY45" i="27"/>
  <c r="AZ45" i="27" s="1"/>
  <c r="AY22" i="30"/>
  <c r="BO29" i="28"/>
  <c r="AZ39" i="30"/>
  <c r="AZ37" i="30"/>
  <c r="BC41" i="5"/>
  <c r="BC37" i="5"/>
  <c r="BC14" i="27" s="1"/>
  <c r="BC16" i="27" s="1"/>
  <c r="BC26" i="28" s="1"/>
  <c r="BC31" i="26"/>
  <c r="BC45" i="30" s="1"/>
  <c r="BC46" i="30" s="1"/>
  <c r="BC35" i="26"/>
  <c r="AZ26" i="27"/>
  <c r="AZ8" i="30"/>
  <c r="BA24" i="27"/>
  <c r="BA41" i="27" s="1"/>
  <c r="BA43" i="27" s="1"/>
  <c r="BA47" i="27" s="1"/>
  <c r="BA34" i="30"/>
  <c r="BB19" i="27"/>
  <c r="BB20" i="27" s="1"/>
  <c r="BB33" i="26"/>
  <c r="BB36" i="26" s="1"/>
  <c r="BD13" i="26"/>
  <c r="BD16" i="26"/>
  <c r="BD11" i="26"/>
  <c r="BD15" i="26"/>
  <c r="BD12" i="26"/>
  <c r="BD23" i="26"/>
  <c r="BD14" i="26"/>
  <c r="BD22" i="26"/>
  <c r="BD21" i="26"/>
  <c r="BD24" i="26"/>
  <c r="BD25" i="26"/>
  <c r="BD25" i="5"/>
  <c r="BB39" i="5"/>
  <c r="BB42" i="5" s="1"/>
  <c r="BB44" i="5"/>
  <c r="BD35" i="5"/>
  <c r="BH19" i="1"/>
  <c r="AT30" i="30"/>
  <c r="AT31" i="30" s="1"/>
  <c r="AU29" i="30"/>
  <c r="BF20" i="1"/>
  <c r="BE17" i="1"/>
  <c r="BF32" i="30"/>
  <c r="BF26" i="30"/>
  <c r="BF2" i="30"/>
  <c r="BF2" i="28"/>
  <c r="BF17" i="28" s="1"/>
  <c r="BF2" i="27"/>
  <c r="BH4" i="1"/>
  <c r="BG4" i="30"/>
  <c r="BG4" i="28"/>
  <c r="BG4" i="24"/>
  <c r="BG4" i="18"/>
  <c r="BG4" i="26"/>
  <c r="BG4" i="27"/>
  <c r="BG4" i="5"/>
  <c r="BG4" i="20"/>
  <c r="BG4" i="7"/>
  <c r="AX14" i="30"/>
  <c r="BC8" i="28"/>
  <c r="BC22" i="28" s="1"/>
  <c r="BC24" i="28" s="1"/>
  <c r="AU23" i="30"/>
  <c r="AT24" i="30"/>
  <c r="AT25" i="30" s="1"/>
  <c r="BE33" i="5" l="1"/>
  <c r="BE10" i="27" s="1"/>
  <c r="BE12" i="27" s="1"/>
  <c r="BE26" i="24"/>
  <c r="BD41" i="30"/>
  <c r="BD43" i="30" s="1"/>
  <c r="BD18" i="27"/>
  <c r="BG18" i="1"/>
  <c r="BF12" i="24"/>
  <c r="BF11" i="24"/>
  <c r="BF10" i="24"/>
  <c r="BF14" i="24"/>
  <c r="BF13" i="24"/>
  <c r="BF20" i="24"/>
  <c r="BF21" i="24"/>
  <c r="BF19" i="24"/>
  <c r="BF18" i="24"/>
  <c r="BF22" i="24"/>
  <c r="BH10" i="5"/>
  <c r="BH18" i="5"/>
  <c r="BH17" i="5"/>
  <c r="BH13" i="5"/>
  <c r="BH21" i="5"/>
  <c r="BH23" i="5"/>
  <c r="BH12" i="5"/>
  <c r="BH16" i="5"/>
  <c r="BH11" i="5"/>
  <c r="BH19" i="5"/>
  <c r="BH17" i="26"/>
  <c r="BH30" i="26" s="1"/>
  <c r="BH22" i="27" s="1"/>
  <c r="BG32" i="5"/>
  <c r="BG9" i="27" s="1"/>
  <c r="BF30" i="5"/>
  <c r="BF29" i="5"/>
  <c r="BF28" i="5"/>
  <c r="BA45" i="27"/>
  <c r="BC27" i="28"/>
  <c r="BB31" i="28"/>
  <c r="BP29" i="28"/>
  <c r="BA39" i="30"/>
  <c r="BA37" i="30"/>
  <c r="BC39" i="5"/>
  <c r="BC42" i="5" s="1"/>
  <c r="BD41" i="5"/>
  <c r="BD37" i="5"/>
  <c r="BD14" i="27" s="1"/>
  <c r="BD16" i="27" s="1"/>
  <c r="BD26" i="28" s="1"/>
  <c r="BA26" i="27"/>
  <c r="BA8" i="30"/>
  <c r="BA12" i="30" s="1"/>
  <c r="BA22" i="30" s="1"/>
  <c r="BC19" i="27"/>
  <c r="BC20" i="27" s="1"/>
  <c r="BC33" i="26"/>
  <c r="BC36" i="26" s="1"/>
  <c r="BD35" i="26"/>
  <c r="BD31" i="26"/>
  <c r="BD45" i="30" s="1"/>
  <c r="BD46" i="30" s="1"/>
  <c r="AZ12" i="30"/>
  <c r="DF8" i="30"/>
  <c r="BE16" i="26"/>
  <c r="BE15" i="26"/>
  <c r="BE11" i="26"/>
  <c r="BE12" i="26"/>
  <c r="BE14" i="26"/>
  <c r="BE13" i="26"/>
  <c r="BE21" i="26"/>
  <c r="BE25" i="26"/>
  <c r="BE24" i="26"/>
  <c r="BE23" i="26"/>
  <c r="BE22" i="26"/>
  <c r="BE25" i="5"/>
  <c r="BB24" i="27"/>
  <c r="BB34" i="30"/>
  <c r="BC44" i="5"/>
  <c r="BD8" i="28"/>
  <c r="BD22" i="28" s="1"/>
  <c r="BD24" i="28" s="1"/>
  <c r="BI19" i="1"/>
  <c r="BG26" i="30"/>
  <c r="BG32" i="30"/>
  <c r="BG2" i="30"/>
  <c r="BG2" i="28"/>
  <c r="BG17" i="28" s="1"/>
  <c r="BG2" i="27"/>
  <c r="BI4" i="1"/>
  <c r="BH4" i="30"/>
  <c r="BH4" i="28"/>
  <c r="BH4" i="27"/>
  <c r="BH4" i="24"/>
  <c r="BH4" i="26"/>
  <c r="BH4" i="5"/>
  <c r="BH4" i="20"/>
  <c r="BH4" i="18"/>
  <c r="BH4" i="7"/>
  <c r="AU30" i="30"/>
  <c r="AU31" i="30" s="1"/>
  <c r="AV29" i="30"/>
  <c r="AX28" i="30"/>
  <c r="AV23" i="30"/>
  <c r="AU24" i="30"/>
  <c r="AU25" i="30" s="1"/>
  <c r="BF17" i="1"/>
  <c r="BG20" i="1"/>
  <c r="BE35" i="5" l="1"/>
  <c r="BE8" i="28" s="1"/>
  <c r="BE22" i="28" s="1"/>
  <c r="BE24" i="28" s="1"/>
  <c r="BF33" i="5"/>
  <c r="BF10" i="27" s="1"/>
  <c r="BF12" i="27" s="1"/>
  <c r="BH18" i="1"/>
  <c r="BG13" i="24"/>
  <c r="BG12" i="24"/>
  <c r="BG11" i="24"/>
  <c r="BG10" i="24"/>
  <c r="BG14" i="24"/>
  <c r="BG21" i="24"/>
  <c r="BG19" i="24"/>
  <c r="BG22" i="24"/>
  <c r="BG20" i="24"/>
  <c r="BG18" i="24"/>
  <c r="BF26" i="24"/>
  <c r="BE18" i="27"/>
  <c r="BE41" i="30"/>
  <c r="BE43" i="30" s="1"/>
  <c r="BI16" i="5"/>
  <c r="BI19" i="5"/>
  <c r="BI12" i="5"/>
  <c r="BI13" i="5"/>
  <c r="BI18" i="5"/>
  <c r="BI23" i="5"/>
  <c r="BI11" i="5"/>
  <c r="BI17" i="5"/>
  <c r="BI21" i="5"/>
  <c r="BI10" i="5"/>
  <c r="BI17" i="26"/>
  <c r="BI30" i="26" s="1"/>
  <c r="BI22" i="27" s="1"/>
  <c r="BG29" i="5"/>
  <c r="BG28" i="5"/>
  <c r="BG30" i="5"/>
  <c r="BH32" i="5"/>
  <c r="BH9" i="27" s="1"/>
  <c r="BB26" i="27"/>
  <c r="BB41" i="27"/>
  <c r="BB43" i="27" s="1"/>
  <c r="BB47" i="27" s="1"/>
  <c r="BD27" i="28"/>
  <c r="BC31" i="28"/>
  <c r="BQ29" i="28"/>
  <c r="BA16" i="30"/>
  <c r="BA14" i="30" s="1"/>
  <c r="BA28" i="30" s="1"/>
  <c r="BD39" i="5"/>
  <c r="BB39" i="30"/>
  <c r="BB37" i="30"/>
  <c r="BB8" i="30"/>
  <c r="BB12" i="30" s="1"/>
  <c r="BB22" i="30" s="1"/>
  <c r="BE35" i="26"/>
  <c r="BE31" i="26"/>
  <c r="BE45" i="30" s="1"/>
  <c r="BE46" i="30" s="1"/>
  <c r="AZ22" i="30"/>
  <c r="DF12" i="30"/>
  <c r="AZ16" i="30"/>
  <c r="BC24" i="27"/>
  <c r="BC41" i="27" s="1"/>
  <c r="BC43" i="27" s="1"/>
  <c r="BC47" i="27" s="1"/>
  <c r="BC34" i="30"/>
  <c r="BD44" i="5"/>
  <c r="BD42" i="5"/>
  <c r="BF13" i="26"/>
  <c r="BF12" i="26"/>
  <c r="BF15" i="26"/>
  <c r="BF16" i="26"/>
  <c r="BF11" i="26"/>
  <c r="BF14" i="26"/>
  <c r="BF21" i="26"/>
  <c r="BF24" i="26"/>
  <c r="BF23" i="26"/>
  <c r="BF22" i="26"/>
  <c r="BF25" i="26"/>
  <c r="BF25" i="5"/>
  <c r="BD19" i="27"/>
  <c r="BD20" i="27" s="1"/>
  <c r="BD33" i="26"/>
  <c r="BD36" i="26" s="1"/>
  <c r="BE37" i="5"/>
  <c r="BE14" i="27" s="1"/>
  <c r="BE16" i="27" s="1"/>
  <c r="BE26" i="28" s="1"/>
  <c r="BE41" i="5"/>
  <c r="BJ19" i="1"/>
  <c r="AW29" i="30"/>
  <c r="AV30" i="30"/>
  <c r="AV31" i="30" s="1"/>
  <c r="BH2" i="30"/>
  <c r="BH2" i="28"/>
  <c r="BH17" i="28" s="1"/>
  <c r="BH2" i="27"/>
  <c r="BH20" i="1"/>
  <c r="BJ4" i="1"/>
  <c r="BI4" i="30"/>
  <c r="BI4" i="28"/>
  <c r="BI4" i="27"/>
  <c r="BI4" i="24"/>
  <c r="BI4" i="26"/>
  <c r="BI4" i="5"/>
  <c r="BI4" i="20"/>
  <c r="BI4" i="18"/>
  <c r="BI4" i="7"/>
  <c r="AW23" i="30"/>
  <c r="AV24" i="30"/>
  <c r="AV25" i="30" s="1"/>
  <c r="BG17" i="1"/>
  <c r="BF35" i="5"/>
  <c r="BH32" i="30"/>
  <c r="BH26" i="30"/>
  <c r="BF41" i="30" l="1"/>
  <c r="BF43" i="30" s="1"/>
  <c r="BF18" i="27"/>
  <c r="BG26" i="24"/>
  <c r="BI18" i="1"/>
  <c r="BH10" i="24"/>
  <c r="BH13" i="24"/>
  <c r="BH12" i="24"/>
  <c r="BH11" i="24"/>
  <c r="BH14" i="24"/>
  <c r="BH20" i="24"/>
  <c r="BH22" i="24"/>
  <c r="BH18" i="24"/>
  <c r="BH21" i="24"/>
  <c r="BH19" i="24"/>
  <c r="BJ23" i="5"/>
  <c r="BJ12" i="5"/>
  <c r="BJ21" i="5"/>
  <c r="BJ16" i="5"/>
  <c r="BJ17" i="5"/>
  <c r="BJ13" i="5"/>
  <c r="BJ19" i="5"/>
  <c r="BJ10" i="5"/>
  <c r="BJ11" i="5"/>
  <c r="BJ18" i="5"/>
  <c r="BJ17" i="26"/>
  <c r="BJ30" i="26" s="1"/>
  <c r="BJ22" i="27" s="1"/>
  <c r="BH30" i="5"/>
  <c r="BH29" i="5"/>
  <c r="BH28" i="5"/>
  <c r="BI32" i="5"/>
  <c r="BI9" i="27" s="1"/>
  <c r="BG33" i="5"/>
  <c r="BG10" i="27" s="1"/>
  <c r="BG12" i="27" s="1"/>
  <c r="BE27" i="28"/>
  <c r="BD31" i="28"/>
  <c r="BB45" i="27"/>
  <c r="BC45" i="27" s="1"/>
  <c r="BR29" i="28"/>
  <c r="BB16" i="30"/>
  <c r="BB14" i="30" s="1"/>
  <c r="BB28" i="30" s="1"/>
  <c r="BC39" i="30"/>
  <c r="BC37" i="30"/>
  <c r="BG14" i="26"/>
  <c r="BG16" i="26"/>
  <c r="BG13" i="26"/>
  <c r="BG15" i="26"/>
  <c r="BG12" i="26"/>
  <c r="BG11" i="26"/>
  <c r="BG23" i="26"/>
  <c r="BG24" i="26"/>
  <c r="BG22" i="26"/>
  <c r="BG21" i="26"/>
  <c r="BG25" i="26"/>
  <c r="BG25" i="5"/>
  <c r="BE44" i="5"/>
  <c r="BD24" i="27"/>
  <c r="BD41" i="27" s="1"/>
  <c r="BD43" i="27" s="1"/>
  <c r="BD47" i="27" s="1"/>
  <c r="BD34" i="30"/>
  <c r="BF31" i="26"/>
  <c r="BF45" i="30" s="1"/>
  <c r="BF46" i="30" s="1"/>
  <c r="BF35" i="26"/>
  <c r="BC26" i="27"/>
  <c r="BC8" i="30"/>
  <c r="BC12" i="30" s="1"/>
  <c r="BC22" i="30" s="1"/>
  <c r="BE19" i="27"/>
  <c r="BE20" i="27" s="1"/>
  <c r="BE33" i="26"/>
  <c r="BE36" i="26" s="1"/>
  <c r="BF41" i="5"/>
  <c r="BF37" i="5"/>
  <c r="BF14" i="27" s="1"/>
  <c r="BF16" i="27" s="1"/>
  <c r="BF26" i="28" s="1"/>
  <c r="AZ14" i="30"/>
  <c r="DF16" i="30"/>
  <c r="BE39" i="5"/>
  <c r="BE42" i="5" s="1"/>
  <c r="BK19" i="1"/>
  <c r="BK4" i="1"/>
  <c r="BJ4" i="30"/>
  <c r="BJ4" i="28"/>
  <c r="BJ4" i="7"/>
  <c r="BJ4" i="26"/>
  <c r="BJ4" i="5"/>
  <c r="BJ4" i="18"/>
  <c r="BJ4" i="20"/>
  <c r="BJ4" i="27"/>
  <c r="BJ4" i="24"/>
  <c r="AW24" i="30"/>
  <c r="AW25" i="30" s="1"/>
  <c r="AX23" i="30"/>
  <c r="BI2" i="30"/>
  <c r="BI2" i="28"/>
  <c r="BI17" i="28" s="1"/>
  <c r="BI2" i="27"/>
  <c r="BH17" i="1"/>
  <c r="BI20" i="1"/>
  <c r="BF8" i="28"/>
  <c r="BF22" i="28" s="1"/>
  <c r="BF24" i="28" s="1"/>
  <c r="BI32" i="30"/>
  <c r="BI26" i="30"/>
  <c r="AX29" i="30"/>
  <c r="AW30" i="30"/>
  <c r="AW31" i="30" s="1"/>
  <c r="BJ32" i="5" l="1"/>
  <c r="BJ9" i="27" s="1"/>
  <c r="BC16" i="30"/>
  <c r="BG35" i="5"/>
  <c r="BJ18" i="1"/>
  <c r="BI11" i="24"/>
  <c r="BI10" i="24"/>
  <c r="BI13" i="24"/>
  <c r="BI12" i="24"/>
  <c r="BI14" i="24"/>
  <c r="BI22" i="24"/>
  <c r="BI18" i="24"/>
  <c r="BI19" i="24"/>
  <c r="BI20" i="24"/>
  <c r="BI21" i="24"/>
  <c r="BG18" i="27"/>
  <c r="BG41" i="30"/>
  <c r="BG43" i="30" s="1"/>
  <c r="BH26" i="24"/>
  <c r="BK23" i="5"/>
  <c r="BK12" i="5"/>
  <c r="BK21" i="5"/>
  <c r="BK19" i="5"/>
  <c r="BK11" i="5"/>
  <c r="BK17" i="5"/>
  <c r="BK16" i="5"/>
  <c r="BK10" i="5"/>
  <c r="BK13" i="5"/>
  <c r="BK18" i="5"/>
  <c r="BK17" i="26"/>
  <c r="BK30" i="26" s="1"/>
  <c r="BK22" i="27" s="1"/>
  <c r="BH33" i="5"/>
  <c r="BH10" i="27" s="1"/>
  <c r="BH12" i="27" s="1"/>
  <c r="BI28" i="5"/>
  <c r="BI30" i="5"/>
  <c r="BI29" i="5"/>
  <c r="BD45" i="27"/>
  <c r="BF27" i="28"/>
  <c r="BE31" i="28"/>
  <c r="BS29" i="28"/>
  <c r="BD39" i="30"/>
  <c r="BD37" i="30"/>
  <c r="BD26" i="27"/>
  <c r="BD8" i="30"/>
  <c r="BG41" i="5"/>
  <c r="BG37" i="5"/>
  <c r="BG14" i="27" s="1"/>
  <c r="BG16" i="27" s="1"/>
  <c r="BG26" i="28" s="1"/>
  <c r="BH12" i="26"/>
  <c r="BH16" i="26"/>
  <c r="BH15" i="26"/>
  <c r="BH14" i="26"/>
  <c r="BH24" i="26"/>
  <c r="BH25" i="26"/>
  <c r="BH23" i="26"/>
  <c r="BH13" i="26"/>
  <c r="BH22" i="26"/>
  <c r="BH11" i="26"/>
  <c r="BH21" i="26"/>
  <c r="BH25" i="5"/>
  <c r="AZ28" i="30"/>
  <c r="DF14" i="30"/>
  <c r="BF19" i="27"/>
  <c r="BF20" i="27" s="1"/>
  <c r="BF33" i="26"/>
  <c r="BF36" i="26" s="1"/>
  <c r="BG31" i="26"/>
  <c r="BG45" i="30" s="1"/>
  <c r="BG46" i="30" s="1"/>
  <c r="BG35" i="26"/>
  <c r="BE24" i="27"/>
  <c r="BE34" i="30"/>
  <c r="BF44" i="5"/>
  <c r="BF39" i="5"/>
  <c r="BF42" i="5" s="1"/>
  <c r="BL19" i="1"/>
  <c r="BI17" i="1"/>
  <c r="BG8" i="28"/>
  <c r="BG22" i="28" s="1"/>
  <c r="BG24" i="28" s="1"/>
  <c r="AY23" i="30"/>
  <c r="AX24" i="30"/>
  <c r="AX25" i="30" s="1"/>
  <c r="AY29" i="30"/>
  <c r="AX30" i="30"/>
  <c r="AX31" i="30" s="1"/>
  <c r="BC14" i="30"/>
  <c r="BJ32" i="30"/>
  <c r="BJ26" i="30"/>
  <c r="BJ20" i="1"/>
  <c r="BJ2" i="30"/>
  <c r="BJ2" i="28"/>
  <c r="BJ17" i="28" s="1"/>
  <c r="BJ2" i="27"/>
  <c r="BL4" i="1"/>
  <c r="BK4" i="30"/>
  <c r="BK4" i="28"/>
  <c r="BK4" i="5"/>
  <c r="BK4" i="27"/>
  <c r="BK4" i="20"/>
  <c r="BK4" i="7"/>
  <c r="BK4" i="24"/>
  <c r="BK4" i="26"/>
  <c r="BK4" i="18"/>
  <c r="BK32" i="5" l="1"/>
  <c r="BK9" i="27" s="1"/>
  <c r="BH35" i="5"/>
  <c r="BI26" i="24"/>
  <c r="BH41" i="30"/>
  <c r="BH43" i="30" s="1"/>
  <c r="BH18" i="27"/>
  <c r="BK18" i="1"/>
  <c r="BJ12" i="24"/>
  <c r="BJ11" i="24"/>
  <c r="BJ10" i="24"/>
  <c r="BJ14" i="24"/>
  <c r="BJ13" i="24"/>
  <c r="BJ18" i="24"/>
  <c r="BJ20" i="24"/>
  <c r="BJ21" i="24"/>
  <c r="BJ19" i="24"/>
  <c r="BJ22" i="24"/>
  <c r="BI33" i="5"/>
  <c r="BI10" i="27" s="1"/>
  <c r="BI12" i="27" s="1"/>
  <c r="BL23" i="5"/>
  <c r="BL10" i="5"/>
  <c r="BL18" i="5"/>
  <c r="BL13" i="5"/>
  <c r="BL16" i="5"/>
  <c r="BL11" i="5"/>
  <c r="BL21" i="5"/>
  <c r="BL17" i="5"/>
  <c r="BL19" i="5"/>
  <c r="BL12" i="5"/>
  <c r="BL17" i="26"/>
  <c r="BL30" i="26" s="1"/>
  <c r="BL22" i="27" s="1"/>
  <c r="BJ30" i="5"/>
  <c r="BJ28" i="5"/>
  <c r="BJ29" i="5"/>
  <c r="BE26" i="27"/>
  <c r="BE41" i="27"/>
  <c r="BE43" i="27" s="1"/>
  <c r="BE47" i="27" s="1"/>
  <c r="BG27" i="28"/>
  <c r="BF31" i="28"/>
  <c r="BT29" i="28"/>
  <c r="BE8" i="30"/>
  <c r="BE12" i="30" s="1"/>
  <c r="BE16" i="30" s="1"/>
  <c r="BE14" i="30" s="1"/>
  <c r="BE39" i="30"/>
  <c r="BE37" i="30"/>
  <c r="BG39" i="5"/>
  <c r="BG42" i="5" s="1"/>
  <c r="BF24" i="27"/>
  <c r="BF34" i="30"/>
  <c r="BH41" i="5"/>
  <c r="BH37" i="5"/>
  <c r="BH14" i="27" s="1"/>
  <c r="BH16" i="27" s="1"/>
  <c r="BH26" i="28" s="1"/>
  <c r="BI16" i="26"/>
  <c r="BI13" i="26"/>
  <c r="BI15" i="26"/>
  <c r="BI11" i="26"/>
  <c r="BI12" i="26"/>
  <c r="BI14" i="26"/>
  <c r="BI22" i="26"/>
  <c r="BI21" i="26"/>
  <c r="BI25" i="26"/>
  <c r="BI24" i="26"/>
  <c r="BI23" i="26"/>
  <c r="BI25" i="5"/>
  <c r="BG44" i="5"/>
  <c r="BG19" i="27"/>
  <c r="BG20" i="27" s="1"/>
  <c r="BG33" i="26"/>
  <c r="BG36" i="26" s="1"/>
  <c r="BH31" i="26"/>
  <c r="BH45" i="30" s="1"/>
  <c r="BH46" i="30" s="1"/>
  <c r="BH35" i="26"/>
  <c r="BD12" i="30"/>
  <c r="DG8" i="30"/>
  <c r="BM19" i="1"/>
  <c r="BK2" i="30"/>
  <c r="BK2" i="28"/>
  <c r="BK17" i="28" s="1"/>
  <c r="BK2" i="27"/>
  <c r="BM4" i="1"/>
  <c r="BL4" i="30"/>
  <c r="BL4" i="28"/>
  <c r="BL4" i="27"/>
  <c r="BL4" i="24"/>
  <c r="BL4" i="26"/>
  <c r="BL4" i="5"/>
  <c r="BL4" i="20"/>
  <c r="BL4" i="18"/>
  <c r="BL4" i="7"/>
  <c r="AZ29" i="30"/>
  <c r="AY30" i="30"/>
  <c r="AY31" i="30" s="1"/>
  <c r="BK20" i="1"/>
  <c r="BC28" i="30"/>
  <c r="AY24" i="30"/>
  <c r="AY25" i="30" s="1"/>
  <c r="AZ23" i="30"/>
  <c r="BH8" i="28"/>
  <c r="BH22" i="28" s="1"/>
  <c r="BH24" i="28" s="1"/>
  <c r="BK26" i="30"/>
  <c r="BK32" i="30"/>
  <c r="BJ17" i="1"/>
  <c r="BL32" i="5" l="1"/>
  <c r="BL9" i="27" s="1"/>
  <c r="BI35" i="5"/>
  <c r="BL18" i="1"/>
  <c r="BK13" i="24"/>
  <c r="BK12" i="24"/>
  <c r="BK11" i="24"/>
  <c r="BK14" i="24"/>
  <c r="BK10" i="24"/>
  <c r="BK21" i="24"/>
  <c r="BK19" i="24"/>
  <c r="BK22" i="24"/>
  <c r="BK18" i="24"/>
  <c r="BK20" i="24"/>
  <c r="BJ26" i="24"/>
  <c r="BI41" i="30"/>
  <c r="BI43" i="30" s="1"/>
  <c r="BI18" i="27"/>
  <c r="BJ33" i="5"/>
  <c r="BJ10" i="27" s="1"/>
  <c r="BJ12" i="27" s="1"/>
  <c r="BK28" i="5"/>
  <c r="BK30" i="5"/>
  <c r="BK29" i="5"/>
  <c r="BM16" i="5"/>
  <c r="BM19" i="5"/>
  <c r="BM10" i="5"/>
  <c r="BM17" i="5"/>
  <c r="BM23" i="5"/>
  <c r="BM12" i="5"/>
  <c r="BM13" i="5"/>
  <c r="BM18" i="5"/>
  <c r="BM21" i="5"/>
  <c r="BM11" i="5"/>
  <c r="BM17" i="26"/>
  <c r="BM30" i="26" s="1"/>
  <c r="BM22" i="27" s="1"/>
  <c r="BF26" i="27"/>
  <c r="BF41" i="27"/>
  <c r="BF43" i="27" s="1"/>
  <c r="BF47" i="27" s="1"/>
  <c r="BH27" i="28"/>
  <c r="BG31" i="28"/>
  <c r="BE22" i="30"/>
  <c r="BE45" i="27"/>
  <c r="BU29" i="28"/>
  <c r="BH39" i="5"/>
  <c r="BH42" i="5" s="1"/>
  <c r="BF8" i="30"/>
  <c r="BF12" i="30" s="1"/>
  <c r="BF39" i="30"/>
  <c r="BF37" i="30"/>
  <c r="BI37" i="5"/>
  <c r="BI14" i="27" s="1"/>
  <c r="BI16" i="27" s="1"/>
  <c r="BI26" i="28" s="1"/>
  <c r="BI41" i="5"/>
  <c r="BI35" i="26"/>
  <c r="BI31" i="26"/>
  <c r="BI45" i="30" s="1"/>
  <c r="BI46" i="30" s="1"/>
  <c r="BJ13" i="26"/>
  <c r="BJ12" i="26"/>
  <c r="BJ15" i="26"/>
  <c r="BJ16" i="26"/>
  <c r="BJ11" i="26"/>
  <c r="BJ14" i="26"/>
  <c r="BJ22" i="26"/>
  <c r="BJ25" i="26"/>
  <c r="BJ21" i="26"/>
  <c r="BJ24" i="26"/>
  <c r="BJ23" i="26"/>
  <c r="BJ25" i="5"/>
  <c r="BH19" i="27"/>
  <c r="BH20" i="27" s="1"/>
  <c r="BH33" i="26"/>
  <c r="BH36" i="26" s="1"/>
  <c r="BH44" i="5"/>
  <c r="BD16" i="30"/>
  <c r="DG12" i="30"/>
  <c r="BD22" i="30"/>
  <c r="BG24" i="27"/>
  <c r="BG41" i="27" s="1"/>
  <c r="BG43" i="27" s="1"/>
  <c r="BG47" i="27" s="1"/>
  <c r="BG34" i="30"/>
  <c r="BI8" i="28"/>
  <c r="BI22" i="28" s="1"/>
  <c r="BI24" i="28" s="1"/>
  <c r="BN19" i="1"/>
  <c r="BL20" i="1"/>
  <c r="BK17" i="1"/>
  <c r="AZ24" i="30"/>
  <c r="AZ25" i="30" s="1"/>
  <c r="BA23" i="30"/>
  <c r="BL32" i="30"/>
  <c r="BL26" i="30"/>
  <c r="BE28" i="30"/>
  <c r="AZ30" i="30"/>
  <c r="AZ31" i="30" s="1"/>
  <c r="BA29" i="30"/>
  <c r="BN4" i="1"/>
  <c r="BM4" i="30"/>
  <c r="BM4" i="28"/>
  <c r="BM4" i="27"/>
  <c r="BM4" i="24"/>
  <c r="BM4" i="26"/>
  <c r="BM4" i="5"/>
  <c r="BM4" i="20"/>
  <c r="BM4" i="18"/>
  <c r="BM4" i="7"/>
  <c r="BL2" i="30"/>
  <c r="BL2" i="28"/>
  <c r="BL17" i="28" s="1"/>
  <c r="BL2" i="27"/>
  <c r="BF45" i="27" l="1"/>
  <c r="BM32" i="5"/>
  <c r="BM9" i="27" s="1"/>
  <c r="BJ35" i="5"/>
  <c r="BJ8" i="28" s="1"/>
  <c r="BJ22" i="28" s="1"/>
  <c r="BJ24" i="28" s="1"/>
  <c r="BJ18" i="27"/>
  <c r="BJ41" i="30"/>
  <c r="BJ43" i="30" s="1"/>
  <c r="BK26" i="24"/>
  <c r="BM18" i="1"/>
  <c r="BL10" i="24"/>
  <c r="BL13" i="24"/>
  <c r="BL12" i="24"/>
  <c r="BL11" i="24"/>
  <c r="BL14" i="24"/>
  <c r="BL19" i="24"/>
  <c r="BL18" i="24"/>
  <c r="BL20" i="24"/>
  <c r="BL22" i="24"/>
  <c r="BL21" i="24"/>
  <c r="BL28" i="5"/>
  <c r="BL30" i="5"/>
  <c r="BL29" i="5"/>
  <c r="BK33" i="5"/>
  <c r="BK10" i="27" s="1"/>
  <c r="BK12" i="27" s="1"/>
  <c r="BN23" i="5"/>
  <c r="BN12" i="5"/>
  <c r="BN21" i="5"/>
  <c r="BN18" i="5"/>
  <c r="BN13" i="5"/>
  <c r="BN11" i="5"/>
  <c r="BN19" i="5"/>
  <c r="BN17" i="5"/>
  <c r="BN10" i="5"/>
  <c r="BN16" i="5"/>
  <c r="BN17" i="26"/>
  <c r="BN30" i="26" s="1"/>
  <c r="BN22" i="27" s="1"/>
  <c r="BI27" i="28"/>
  <c r="BH31" i="28"/>
  <c r="BG45" i="27"/>
  <c r="BV29" i="28"/>
  <c r="BI39" i="5"/>
  <c r="BI42" i="5" s="1"/>
  <c r="BG39" i="30"/>
  <c r="BG37" i="30"/>
  <c r="BK16" i="26"/>
  <c r="BK11" i="26"/>
  <c r="BK14" i="26"/>
  <c r="BK13" i="26"/>
  <c r="BK15" i="26"/>
  <c r="BK12" i="26"/>
  <c r="BK23" i="26"/>
  <c r="BK24" i="26"/>
  <c r="BK22" i="26"/>
  <c r="BK21" i="26"/>
  <c r="BK25" i="26"/>
  <c r="BK25" i="5"/>
  <c r="BJ41" i="5"/>
  <c r="BJ37" i="5"/>
  <c r="BJ14" i="27" s="1"/>
  <c r="BJ16" i="27" s="1"/>
  <c r="BJ26" i="28" s="1"/>
  <c r="BI19" i="27"/>
  <c r="BI20" i="27" s="1"/>
  <c r="BI33" i="26"/>
  <c r="BI36" i="26" s="1"/>
  <c r="BD14" i="30"/>
  <c r="DG16" i="30"/>
  <c r="BI44" i="5"/>
  <c r="BG26" i="27"/>
  <c r="BG8" i="30"/>
  <c r="BG12" i="30" s="1"/>
  <c r="BH24" i="27"/>
  <c r="BH34" i="30"/>
  <c r="BJ31" i="26"/>
  <c r="BJ45" i="30" s="1"/>
  <c r="BJ46" i="30" s="1"/>
  <c r="BJ35" i="26"/>
  <c r="BO19" i="1"/>
  <c r="BM2" i="30"/>
  <c r="BM2" i="28"/>
  <c r="BM17" i="28" s="1"/>
  <c r="BM2" i="27"/>
  <c r="BA30" i="30"/>
  <c r="BA31" i="30" s="1"/>
  <c r="BB29" i="30"/>
  <c r="BB23" i="30"/>
  <c r="BA24" i="30"/>
  <c r="BA25" i="30" s="1"/>
  <c r="BK35" i="5"/>
  <c r="BF22" i="30"/>
  <c r="BF16" i="30"/>
  <c r="BM32" i="30"/>
  <c r="BM26" i="30"/>
  <c r="BO4" i="1"/>
  <c r="BN4" i="30"/>
  <c r="BN4" i="28"/>
  <c r="BN4" i="7"/>
  <c r="BN4" i="27"/>
  <c r="BN4" i="20"/>
  <c r="BN4" i="24"/>
  <c r="BN4" i="18"/>
  <c r="BN4" i="5"/>
  <c r="BN4" i="26"/>
  <c r="BL17" i="1"/>
  <c r="BM20" i="1"/>
  <c r="BL26" i="24" l="1"/>
  <c r="BL18" i="27" s="1"/>
  <c r="BN18" i="1"/>
  <c r="BM11" i="24"/>
  <c r="BM10" i="24"/>
  <c r="BM13" i="24"/>
  <c r="BM12" i="24"/>
  <c r="BM14" i="24"/>
  <c r="BM22" i="24"/>
  <c r="BM21" i="24"/>
  <c r="BM19" i="24"/>
  <c r="BM20" i="24"/>
  <c r="BM18" i="24"/>
  <c r="BK18" i="27"/>
  <c r="BK41" i="30"/>
  <c r="BK43" i="30" s="1"/>
  <c r="BM29" i="5"/>
  <c r="BM28" i="5"/>
  <c r="BM30" i="5"/>
  <c r="BO23" i="5"/>
  <c r="BO12" i="5"/>
  <c r="BO19" i="5"/>
  <c r="BO11" i="5"/>
  <c r="BO17" i="5"/>
  <c r="BO13" i="5"/>
  <c r="BO18" i="5"/>
  <c r="BO21" i="5"/>
  <c r="BO10" i="5"/>
  <c r="BO16" i="5"/>
  <c r="BO17" i="26"/>
  <c r="BO30" i="26" s="1"/>
  <c r="BO22" i="27" s="1"/>
  <c r="BN32" i="5"/>
  <c r="BN9" i="27" s="1"/>
  <c r="BL33" i="5"/>
  <c r="BL10" i="27" s="1"/>
  <c r="BL12" i="27" s="1"/>
  <c r="BH26" i="27"/>
  <c r="BH41" i="27"/>
  <c r="BH43" i="27" s="1"/>
  <c r="BH47" i="27" s="1"/>
  <c r="BJ27" i="28"/>
  <c r="BI31" i="28"/>
  <c r="BW29" i="28"/>
  <c r="BH8" i="30"/>
  <c r="BH12" i="30" s="1"/>
  <c r="BH22" i="30" s="1"/>
  <c r="BH39" i="30"/>
  <c r="BH37" i="30"/>
  <c r="BJ39" i="5"/>
  <c r="BJ42" i="5" s="1"/>
  <c r="BK41" i="5"/>
  <c r="BK37" i="5"/>
  <c r="BK14" i="27" s="1"/>
  <c r="BK16" i="27" s="1"/>
  <c r="BK26" i="28" s="1"/>
  <c r="BJ19" i="27"/>
  <c r="BJ20" i="27" s="1"/>
  <c r="BJ33" i="26"/>
  <c r="BJ36" i="26" s="1"/>
  <c r="BD28" i="30"/>
  <c r="DG14" i="30"/>
  <c r="BL16" i="26"/>
  <c r="BL13" i="26"/>
  <c r="BL11" i="26"/>
  <c r="BL25" i="26"/>
  <c r="BL12" i="26"/>
  <c r="BL24" i="26"/>
  <c r="BL21" i="26"/>
  <c r="BL15" i="26"/>
  <c r="BL23" i="26"/>
  <c r="BL14" i="26"/>
  <c r="BL22" i="26"/>
  <c r="BL25" i="5"/>
  <c r="BG16" i="30"/>
  <c r="BG14" i="30" s="1"/>
  <c r="BG28" i="30" s="1"/>
  <c r="BG22" i="30"/>
  <c r="BI24" i="27"/>
  <c r="BI41" i="27" s="1"/>
  <c r="BI43" i="27" s="1"/>
  <c r="BI47" i="27" s="1"/>
  <c r="BI34" i="30"/>
  <c r="BK31" i="26"/>
  <c r="BK45" i="30" s="1"/>
  <c r="BK46" i="30" s="1"/>
  <c r="BK35" i="26"/>
  <c r="BJ44" i="5"/>
  <c r="BP19" i="1"/>
  <c r="BN32" i="30"/>
  <c r="BN26" i="30"/>
  <c r="BB24" i="30"/>
  <c r="BB25" i="30" s="1"/>
  <c r="BC23" i="30"/>
  <c r="BN2" i="30"/>
  <c r="BN2" i="28"/>
  <c r="BN17" i="28" s="1"/>
  <c r="BN2" i="27"/>
  <c r="BP4" i="1"/>
  <c r="BO4" i="30"/>
  <c r="BO4" i="28"/>
  <c r="BO4" i="24"/>
  <c r="BO4" i="18"/>
  <c r="BO4" i="26"/>
  <c r="BO4" i="20"/>
  <c r="BO4" i="7"/>
  <c r="BO4" i="27"/>
  <c r="BO4" i="5"/>
  <c r="BK8" i="28"/>
  <c r="BK22" i="28" s="1"/>
  <c r="BK24" i="28" s="1"/>
  <c r="BB30" i="30"/>
  <c r="BB31" i="30" s="1"/>
  <c r="BC29" i="30"/>
  <c r="BN20" i="1"/>
  <c r="BM17" i="1"/>
  <c r="BF14" i="30"/>
  <c r="BL41" i="30" l="1"/>
  <c r="BL43" i="30" s="1"/>
  <c r="BO32" i="5"/>
  <c r="BO9" i="27" s="1"/>
  <c r="BO18" i="1"/>
  <c r="BN12" i="24"/>
  <c r="BN11" i="24"/>
  <c r="BN10" i="24"/>
  <c r="BN13" i="24"/>
  <c r="BN14" i="24"/>
  <c r="BN22" i="24"/>
  <c r="BN20" i="24"/>
  <c r="BN18" i="24"/>
  <c r="BN19" i="24"/>
  <c r="BN21" i="24"/>
  <c r="BM26" i="24"/>
  <c r="BM33" i="5"/>
  <c r="BM10" i="27" s="1"/>
  <c r="BM12" i="27" s="1"/>
  <c r="BP23" i="5"/>
  <c r="BP13" i="5"/>
  <c r="BP17" i="5"/>
  <c r="BP12" i="5"/>
  <c r="BP16" i="5"/>
  <c r="BP18" i="5"/>
  <c r="BP11" i="5"/>
  <c r="BP10" i="5"/>
  <c r="BP21" i="5"/>
  <c r="BP19" i="5"/>
  <c r="BP17" i="26"/>
  <c r="BP30" i="26" s="1"/>
  <c r="BP22" i="27" s="1"/>
  <c r="BN29" i="5"/>
  <c r="BN28" i="5"/>
  <c r="BN30" i="5"/>
  <c r="BL35" i="5"/>
  <c r="BL8" i="28" s="1"/>
  <c r="BL22" i="28" s="1"/>
  <c r="BL24" i="28" s="1"/>
  <c r="BK27" i="28"/>
  <c r="BJ31" i="28"/>
  <c r="BH45" i="27"/>
  <c r="BI45" i="27" s="1"/>
  <c r="BH16" i="30"/>
  <c r="BH14" i="30" s="1"/>
  <c r="BH28" i="30" s="1"/>
  <c r="BX29" i="28"/>
  <c r="DH8" i="30"/>
  <c r="DH12" i="30"/>
  <c r="BI39" i="30"/>
  <c r="BI37" i="30"/>
  <c r="BK19" i="27"/>
  <c r="BK20" i="27" s="1"/>
  <c r="BK33" i="26"/>
  <c r="BK36" i="26" s="1"/>
  <c r="BK39" i="5"/>
  <c r="BK42" i="5" s="1"/>
  <c r="BJ24" i="27"/>
  <c r="BJ41" i="27" s="1"/>
  <c r="BJ43" i="27" s="1"/>
  <c r="BJ47" i="27" s="1"/>
  <c r="BJ34" i="30"/>
  <c r="BL41" i="5"/>
  <c r="BL37" i="5"/>
  <c r="BL14" i="27" s="1"/>
  <c r="BL16" i="27" s="1"/>
  <c r="BL26" i="28" s="1"/>
  <c r="BI26" i="27"/>
  <c r="BI8" i="30"/>
  <c r="BI12" i="30" s="1"/>
  <c r="BI22" i="30" s="1"/>
  <c r="BL31" i="26"/>
  <c r="BL45" i="30" s="1"/>
  <c r="BL46" i="30" s="1"/>
  <c r="BL35" i="26"/>
  <c r="BK44" i="5"/>
  <c r="BM16" i="26"/>
  <c r="BM14" i="26"/>
  <c r="BM13" i="26"/>
  <c r="BM12" i="26"/>
  <c r="BM11" i="26"/>
  <c r="BM15" i="26"/>
  <c r="BM23" i="26"/>
  <c r="BM22" i="26"/>
  <c r="BM21" i="26"/>
  <c r="BM25" i="26"/>
  <c r="BM24" i="26"/>
  <c r="BM25" i="5"/>
  <c r="BQ19" i="1"/>
  <c r="BM35" i="5"/>
  <c r="BF28" i="30"/>
  <c r="BN17" i="1"/>
  <c r="BO20" i="1"/>
  <c r="BD29" i="30"/>
  <c r="BC30" i="30"/>
  <c r="BC31" i="30" s="1"/>
  <c r="BO32" i="30"/>
  <c r="BO26" i="30"/>
  <c r="BO2" i="30"/>
  <c r="BO2" i="28"/>
  <c r="BO17" i="28" s="1"/>
  <c r="BO2" i="27"/>
  <c r="BQ4" i="1"/>
  <c r="BP4" i="30"/>
  <c r="BP4" i="28"/>
  <c r="BP4" i="27"/>
  <c r="BP4" i="24"/>
  <c r="BP4" i="26"/>
  <c r="BP4" i="5"/>
  <c r="BP4" i="20"/>
  <c r="BP4" i="18"/>
  <c r="BP4" i="7"/>
  <c r="BD23" i="30"/>
  <c r="BC24" i="30"/>
  <c r="BC25" i="30" s="1"/>
  <c r="BN26" i="24" l="1"/>
  <c r="BN18" i="27" s="1"/>
  <c r="BN33" i="5"/>
  <c r="BN10" i="27" s="1"/>
  <c r="BN12" i="27" s="1"/>
  <c r="BM18" i="27"/>
  <c r="BM41" i="30"/>
  <c r="BM43" i="30" s="1"/>
  <c r="BP18" i="1"/>
  <c r="BO13" i="24"/>
  <c r="BO12" i="24"/>
  <c r="BO11" i="24"/>
  <c r="BO14" i="24"/>
  <c r="BO10" i="24"/>
  <c r="BO18" i="24"/>
  <c r="BO21" i="24"/>
  <c r="BO20" i="24"/>
  <c r="BO22" i="24"/>
  <c r="BO19" i="24"/>
  <c r="BO29" i="5"/>
  <c r="BO28" i="5"/>
  <c r="BO30" i="5"/>
  <c r="BQ16" i="5"/>
  <c r="BQ19" i="5"/>
  <c r="BQ23" i="5"/>
  <c r="BQ13" i="5"/>
  <c r="BQ18" i="5"/>
  <c r="BQ12" i="5"/>
  <c r="BQ17" i="5"/>
  <c r="BQ10" i="5"/>
  <c r="BQ21" i="5"/>
  <c r="BQ11" i="5"/>
  <c r="BQ17" i="26"/>
  <c r="BQ30" i="26" s="1"/>
  <c r="BQ22" i="27" s="1"/>
  <c r="BP32" i="5"/>
  <c r="BP9" i="27" s="1"/>
  <c r="BL27" i="28"/>
  <c r="BK31" i="28"/>
  <c r="DH16" i="30"/>
  <c r="BJ45" i="27"/>
  <c r="DH14" i="30"/>
  <c r="BY29" i="28"/>
  <c r="BI16" i="30"/>
  <c r="BI14" i="30" s="1"/>
  <c r="BI28" i="30" s="1"/>
  <c r="BL39" i="5"/>
  <c r="BJ37" i="30"/>
  <c r="BJ39" i="30"/>
  <c r="BJ26" i="27"/>
  <c r="BJ8" i="30"/>
  <c r="BJ12" i="30" s="1"/>
  <c r="BM35" i="26"/>
  <c r="BM31" i="26"/>
  <c r="BM45" i="30" s="1"/>
  <c r="BM46" i="30" s="1"/>
  <c r="BM37" i="5"/>
  <c r="BM14" i="27" s="1"/>
  <c r="BM16" i="27" s="1"/>
  <c r="BM26" i="28" s="1"/>
  <c r="BM41" i="5"/>
  <c r="BL19" i="27"/>
  <c r="BL20" i="27" s="1"/>
  <c r="BL33" i="26"/>
  <c r="BL36" i="26" s="1"/>
  <c r="BL44" i="5"/>
  <c r="BL42" i="5"/>
  <c r="BN16" i="26"/>
  <c r="BN11" i="26"/>
  <c r="BN14" i="26"/>
  <c r="BN13" i="26"/>
  <c r="BN12" i="26"/>
  <c r="BN15" i="26"/>
  <c r="BN25" i="26"/>
  <c r="BN22" i="26"/>
  <c r="BN23" i="26"/>
  <c r="BN21" i="26"/>
  <c r="BN24" i="26"/>
  <c r="BN25" i="5"/>
  <c r="BK24" i="27"/>
  <c r="BK34" i="30"/>
  <c r="BR19" i="1"/>
  <c r="BP32" i="30"/>
  <c r="BP26" i="30"/>
  <c r="BD24" i="30"/>
  <c r="BD25" i="30" s="1"/>
  <c r="BE23" i="30"/>
  <c r="BN35" i="5"/>
  <c r="BM8" i="28"/>
  <c r="BM22" i="28" s="1"/>
  <c r="BM24" i="28" s="1"/>
  <c r="BR4" i="1"/>
  <c r="BQ4" i="30"/>
  <c r="BQ4" i="28"/>
  <c r="BQ4" i="27"/>
  <c r="BQ4" i="24"/>
  <c r="BQ4" i="26"/>
  <c r="BQ4" i="5"/>
  <c r="BQ4" i="20"/>
  <c r="BQ4" i="18"/>
  <c r="BQ4" i="7"/>
  <c r="BP2" i="30"/>
  <c r="BP2" i="28"/>
  <c r="BP17" i="28" s="1"/>
  <c r="BP2" i="27"/>
  <c r="BE29" i="30"/>
  <c r="BD30" i="30"/>
  <c r="BD31" i="30" s="1"/>
  <c r="BP20" i="1"/>
  <c r="BO17" i="1"/>
  <c r="BN41" i="30" l="1"/>
  <c r="BN43" i="30" s="1"/>
  <c r="BO26" i="24"/>
  <c r="BQ18" i="1"/>
  <c r="BP10" i="24"/>
  <c r="BP13" i="24"/>
  <c r="BP12" i="24"/>
  <c r="BP11" i="24"/>
  <c r="BP14" i="24"/>
  <c r="BP21" i="24"/>
  <c r="BP20" i="24"/>
  <c r="BP22" i="24"/>
  <c r="BP18" i="24"/>
  <c r="BP19" i="24"/>
  <c r="BP30" i="5"/>
  <c r="BP29" i="5"/>
  <c r="BP28" i="5"/>
  <c r="BP33" i="5" s="1"/>
  <c r="BP10" i="27" s="1"/>
  <c r="BP12" i="27" s="1"/>
  <c r="BO33" i="5"/>
  <c r="BO10" i="27" s="1"/>
  <c r="BO12" i="27" s="1"/>
  <c r="BQ32" i="5"/>
  <c r="BQ9" i="27" s="1"/>
  <c r="BR23" i="5"/>
  <c r="BR12" i="5"/>
  <c r="BR13" i="5"/>
  <c r="BR17" i="5"/>
  <c r="BR18" i="5"/>
  <c r="BR10" i="5"/>
  <c r="BR11" i="5"/>
  <c r="BR21" i="5"/>
  <c r="BR19" i="5"/>
  <c r="BR16" i="5"/>
  <c r="BR17" i="26"/>
  <c r="BR30" i="26" s="1"/>
  <c r="BR22" i="27" s="1"/>
  <c r="BK26" i="27"/>
  <c r="BK41" i="27"/>
  <c r="BK43" i="27" s="1"/>
  <c r="BK47" i="27" s="1"/>
  <c r="BM27" i="28"/>
  <c r="BL31" i="28"/>
  <c r="BZ29" i="28"/>
  <c r="BK8" i="30"/>
  <c r="BK12" i="30" s="1"/>
  <c r="BK16" i="30" s="1"/>
  <c r="BK14" i="30" s="1"/>
  <c r="BK39" i="30"/>
  <c r="BK37" i="30"/>
  <c r="BO12" i="26"/>
  <c r="BO11" i="26"/>
  <c r="BO16" i="26"/>
  <c r="BO14" i="26"/>
  <c r="BO13" i="26"/>
  <c r="BO15" i="26"/>
  <c r="BO24" i="26"/>
  <c r="BO23" i="26"/>
  <c r="BO25" i="26"/>
  <c r="BO22" i="26"/>
  <c r="BO21" i="26"/>
  <c r="BO25" i="5"/>
  <c r="BM44" i="5"/>
  <c r="BN35" i="26"/>
  <c r="BN31" i="26"/>
  <c r="BN45" i="30" s="1"/>
  <c r="BN46" i="30" s="1"/>
  <c r="BJ16" i="30"/>
  <c r="BJ14" i="30" s="1"/>
  <c r="BJ28" i="30" s="1"/>
  <c r="BJ22" i="30"/>
  <c r="BN41" i="5"/>
  <c r="BN37" i="5"/>
  <c r="BN14" i="27" s="1"/>
  <c r="BN16" i="27" s="1"/>
  <c r="BN26" i="28" s="1"/>
  <c r="BL24" i="27"/>
  <c r="BL34" i="30"/>
  <c r="BM19" i="27"/>
  <c r="BM20" i="27" s="1"/>
  <c r="BM33" i="26"/>
  <c r="BM36" i="26" s="1"/>
  <c r="BM39" i="5"/>
  <c r="BM42" i="5" s="1"/>
  <c r="BS19" i="1"/>
  <c r="BN8" i="28"/>
  <c r="BN22" i="28" s="1"/>
  <c r="BN24" i="28" s="1"/>
  <c r="BS4" i="1"/>
  <c r="BR4" i="30"/>
  <c r="BR4" i="28"/>
  <c r="BR4" i="7"/>
  <c r="BR4" i="26"/>
  <c r="BR4" i="5"/>
  <c r="BR4" i="24"/>
  <c r="BR4" i="27"/>
  <c r="BR4" i="20"/>
  <c r="BR4" i="18"/>
  <c r="BF23" i="30"/>
  <c r="BE24" i="30"/>
  <c r="BE25" i="30" s="1"/>
  <c r="BP17" i="1"/>
  <c r="BQ20" i="1"/>
  <c r="BQ2" i="30"/>
  <c r="BQ2" i="28"/>
  <c r="BQ17" i="28" s="1"/>
  <c r="BQ2" i="27"/>
  <c r="BF29" i="30"/>
  <c r="BE30" i="30"/>
  <c r="BE31" i="30" s="1"/>
  <c r="BQ32" i="30"/>
  <c r="BQ26" i="30"/>
  <c r="BR32" i="5" l="1"/>
  <c r="BR9" i="27" s="1"/>
  <c r="BO35" i="5"/>
  <c r="BO8" i="28" s="1"/>
  <c r="BO22" i="28" s="1"/>
  <c r="BO24" i="28" s="1"/>
  <c r="BP26" i="24"/>
  <c r="BR18" i="1"/>
  <c r="BQ11" i="24"/>
  <c r="BQ10" i="24"/>
  <c r="BQ13" i="24"/>
  <c r="BQ14" i="24"/>
  <c r="BQ12" i="24"/>
  <c r="BQ20" i="24"/>
  <c r="BQ18" i="24"/>
  <c r="BQ19" i="24"/>
  <c r="BQ22" i="24"/>
  <c r="BQ21" i="24"/>
  <c r="BO41" i="30"/>
  <c r="BO43" i="30" s="1"/>
  <c r="BO18" i="27"/>
  <c r="BQ29" i="5"/>
  <c r="BQ28" i="5"/>
  <c r="BQ30" i="5"/>
  <c r="BS23" i="5"/>
  <c r="BS17" i="5"/>
  <c r="BS21" i="5"/>
  <c r="BS11" i="5"/>
  <c r="BS18" i="5"/>
  <c r="BS12" i="5"/>
  <c r="BS10" i="5"/>
  <c r="BS19" i="5"/>
  <c r="BS13" i="5"/>
  <c r="BS16" i="5"/>
  <c r="BS17" i="26"/>
  <c r="BS30" i="26" s="1"/>
  <c r="BS22" i="27" s="1"/>
  <c r="BN27" i="28"/>
  <c r="BM31" i="28"/>
  <c r="BK22" i="30"/>
  <c r="BL26" i="27"/>
  <c r="BL41" i="27"/>
  <c r="BL43" i="27" s="1"/>
  <c r="BL47" i="27" s="1"/>
  <c r="BK45" i="27"/>
  <c r="CA29" i="28"/>
  <c r="BL39" i="30"/>
  <c r="BL37" i="30"/>
  <c r="BL8" i="30"/>
  <c r="BL12" i="30" s="1"/>
  <c r="BM24" i="27"/>
  <c r="BM41" i="27" s="1"/>
  <c r="BM43" i="27" s="1"/>
  <c r="BM47" i="27" s="1"/>
  <c r="BM34" i="30"/>
  <c r="BO41" i="5"/>
  <c r="BO37" i="5"/>
  <c r="BO14" i="27" s="1"/>
  <c r="BO16" i="27" s="1"/>
  <c r="BO26" i="28" s="1"/>
  <c r="BN19" i="27"/>
  <c r="BN20" i="27" s="1"/>
  <c r="BN33" i="26"/>
  <c r="BN36" i="26" s="1"/>
  <c r="BO35" i="26"/>
  <c r="BO31" i="26"/>
  <c r="BO45" i="30" s="1"/>
  <c r="BO46" i="30" s="1"/>
  <c r="BP16" i="26"/>
  <c r="BP11" i="26"/>
  <c r="BP22" i="26"/>
  <c r="BP13" i="26"/>
  <c r="BP14" i="26"/>
  <c r="BP25" i="26"/>
  <c r="BP12" i="26"/>
  <c r="BP24" i="26"/>
  <c r="BP21" i="26"/>
  <c r="BP15" i="26"/>
  <c r="BP23" i="26"/>
  <c r="BP25" i="5"/>
  <c r="BN44" i="5"/>
  <c r="BN39" i="5"/>
  <c r="BN42" i="5" s="1"/>
  <c r="BP35" i="5"/>
  <c r="BT19" i="1"/>
  <c r="BK28" i="30"/>
  <c r="BT4" i="1"/>
  <c r="BS4" i="30"/>
  <c r="BS4" i="28"/>
  <c r="BS4" i="5"/>
  <c r="BS4" i="27"/>
  <c r="BS4" i="20"/>
  <c r="BS4" i="7"/>
  <c r="BS4" i="26"/>
  <c r="BS4" i="18"/>
  <c r="BS4" i="24"/>
  <c r="BR2" i="30"/>
  <c r="BR2" i="28"/>
  <c r="BR17" i="28" s="1"/>
  <c r="BR2" i="27"/>
  <c r="BG29" i="30"/>
  <c r="BF30" i="30"/>
  <c r="BF31" i="30" s="1"/>
  <c r="BF24" i="30"/>
  <c r="BF25" i="30" s="1"/>
  <c r="BG23" i="30"/>
  <c r="BR20" i="1"/>
  <c r="BQ17" i="1"/>
  <c r="BR32" i="30"/>
  <c r="BR26" i="30"/>
  <c r="BL45" i="27" l="1"/>
  <c r="BM45" i="27" s="1"/>
  <c r="BQ26" i="24"/>
  <c r="BS18" i="1"/>
  <c r="BR12" i="24"/>
  <c r="BR11" i="24"/>
  <c r="BR10" i="24"/>
  <c r="BR14" i="24"/>
  <c r="BR13" i="24"/>
  <c r="BR18" i="24"/>
  <c r="BR22" i="24"/>
  <c r="BR21" i="24"/>
  <c r="BR19" i="24"/>
  <c r="BR20" i="24"/>
  <c r="BP18" i="27"/>
  <c r="BP41" i="30"/>
  <c r="BP43" i="30" s="1"/>
  <c r="BR29" i="5"/>
  <c r="BR28" i="5"/>
  <c r="BR30" i="5"/>
  <c r="BS32" i="5"/>
  <c r="BS9" i="27" s="1"/>
  <c r="BQ33" i="5"/>
  <c r="BQ10" i="27" s="1"/>
  <c r="BQ12" i="27" s="1"/>
  <c r="BT23" i="5"/>
  <c r="BT10" i="5"/>
  <c r="BT18" i="5"/>
  <c r="BT21" i="5"/>
  <c r="BT13" i="5"/>
  <c r="BT16" i="5"/>
  <c r="BT12" i="5"/>
  <c r="BT19" i="5"/>
  <c r="BT11" i="5"/>
  <c r="BT17" i="5"/>
  <c r="BT17" i="26"/>
  <c r="BT30" i="26" s="1"/>
  <c r="BT22" i="27" s="1"/>
  <c r="BO27" i="28"/>
  <c r="BN31" i="28"/>
  <c r="CB29" i="28"/>
  <c r="DI8" i="30"/>
  <c r="BM39" i="30"/>
  <c r="BM37" i="30"/>
  <c r="BQ16" i="26"/>
  <c r="BQ11" i="26"/>
  <c r="BQ15" i="26"/>
  <c r="BQ14" i="26"/>
  <c r="BQ13" i="26"/>
  <c r="BQ12" i="26"/>
  <c r="BQ24" i="26"/>
  <c r="BQ23" i="26"/>
  <c r="BQ22" i="26"/>
  <c r="BQ21" i="26"/>
  <c r="BQ25" i="26"/>
  <c r="BQ25" i="5"/>
  <c r="BP31" i="26"/>
  <c r="BP45" i="30" s="1"/>
  <c r="BP46" i="30" s="1"/>
  <c r="BP35" i="26"/>
  <c r="BO44" i="5"/>
  <c r="BN24" i="27"/>
  <c r="BN34" i="30"/>
  <c r="BO39" i="5"/>
  <c r="BO42" i="5" s="1"/>
  <c r="BP41" i="5"/>
  <c r="BP37" i="5"/>
  <c r="BP14" i="27" s="1"/>
  <c r="BP16" i="27" s="1"/>
  <c r="BP26" i="28" s="1"/>
  <c r="BO19" i="27"/>
  <c r="BO20" i="27" s="1"/>
  <c r="BO33" i="26"/>
  <c r="BO36" i="26" s="1"/>
  <c r="BM26" i="27"/>
  <c r="BM8" i="30"/>
  <c r="BM12" i="30" s="1"/>
  <c r="BM16" i="30" s="1"/>
  <c r="BM14" i="30" s="1"/>
  <c r="BP8" i="28"/>
  <c r="BP22" i="28" s="1"/>
  <c r="BP24" i="28" s="1"/>
  <c r="BU19" i="1"/>
  <c r="BR17" i="1"/>
  <c r="BS26" i="30"/>
  <c r="BS32" i="30"/>
  <c r="BH23" i="30"/>
  <c r="BG24" i="30"/>
  <c r="BG25" i="30" s="1"/>
  <c r="BG30" i="30"/>
  <c r="BG31" i="30" s="1"/>
  <c r="BH29" i="30"/>
  <c r="BS2" i="30"/>
  <c r="BS2" i="28"/>
  <c r="BS17" i="28" s="1"/>
  <c r="BS2" i="27"/>
  <c r="BU4" i="1"/>
  <c r="BT4" i="30"/>
  <c r="BT4" i="28"/>
  <c r="BT4" i="27"/>
  <c r="BT4" i="24"/>
  <c r="BT4" i="26"/>
  <c r="BT4" i="5"/>
  <c r="BT4" i="20"/>
  <c r="BT4" i="18"/>
  <c r="BT4" i="7"/>
  <c r="BL22" i="30"/>
  <c r="BL16" i="30"/>
  <c r="DI16" i="30" s="1"/>
  <c r="DI12" i="30"/>
  <c r="BS20" i="1"/>
  <c r="BQ35" i="5" l="1"/>
  <c r="BQ8" i="28" s="1"/>
  <c r="BQ22" i="28" s="1"/>
  <c r="BQ24" i="28" s="1"/>
  <c r="BR26" i="24"/>
  <c r="BT18" i="1"/>
  <c r="BS13" i="24"/>
  <c r="BS12" i="24"/>
  <c r="BS11" i="24"/>
  <c r="BS10" i="24"/>
  <c r="BS14" i="24"/>
  <c r="BS19" i="24"/>
  <c r="BS20" i="24"/>
  <c r="BS21" i="24"/>
  <c r="BS22" i="24"/>
  <c r="BS18" i="24"/>
  <c r="BQ41" i="30"/>
  <c r="BQ43" i="30" s="1"/>
  <c r="BQ18" i="27"/>
  <c r="BT32" i="5"/>
  <c r="BT9" i="27" s="1"/>
  <c r="BR33" i="5"/>
  <c r="BR10" i="27" s="1"/>
  <c r="BR12" i="27" s="1"/>
  <c r="BS29" i="5"/>
  <c r="BS28" i="5"/>
  <c r="BS30" i="5"/>
  <c r="BU23" i="5"/>
  <c r="BU16" i="5"/>
  <c r="BU17" i="5"/>
  <c r="BU12" i="5"/>
  <c r="BU13" i="5"/>
  <c r="BU18" i="5"/>
  <c r="BU11" i="5"/>
  <c r="BU21" i="5"/>
  <c r="BU10" i="5"/>
  <c r="BU19" i="5"/>
  <c r="BU17" i="26"/>
  <c r="BU30" i="26" s="1"/>
  <c r="BU22" i="27" s="1"/>
  <c r="BN26" i="27"/>
  <c r="BN41" i="27"/>
  <c r="BN43" i="27" s="1"/>
  <c r="BN47" i="27" s="1"/>
  <c r="BP27" i="28"/>
  <c r="BO31" i="28"/>
  <c r="CC29" i="28"/>
  <c r="BM22" i="30"/>
  <c r="BN39" i="30"/>
  <c r="BN37" i="30"/>
  <c r="BN8" i="30"/>
  <c r="BN12" i="30" s="1"/>
  <c r="BN16" i="30" s="1"/>
  <c r="BN14" i="30" s="1"/>
  <c r="BN28" i="30" s="1"/>
  <c r="BR14" i="26"/>
  <c r="BR15" i="26"/>
  <c r="BR12" i="26"/>
  <c r="BR13" i="26"/>
  <c r="BR16" i="26"/>
  <c r="BR11" i="26"/>
  <c r="BR24" i="26"/>
  <c r="BR23" i="26"/>
  <c r="BR22" i="26"/>
  <c r="BR25" i="26"/>
  <c r="BR21" i="26"/>
  <c r="BR25" i="5"/>
  <c r="BP39" i="5"/>
  <c r="BP42" i="5" s="1"/>
  <c r="BP44" i="5"/>
  <c r="BQ37" i="5"/>
  <c r="BQ14" i="27" s="1"/>
  <c r="BQ16" i="27" s="1"/>
  <c r="BQ26" i="28" s="1"/>
  <c r="BQ41" i="5"/>
  <c r="BO24" i="27"/>
  <c r="BO34" i="30"/>
  <c r="BQ31" i="26"/>
  <c r="BQ45" i="30" s="1"/>
  <c r="BQ46" i="30" s="1"/>
  <c r="BQ35" i="26"/>
  <c r="BP19" i="27"/>
  <c r="BP20" i="27" s="1"/>
  <c r="BP33" i="26"/>
  <c r="BP36" i="26" s="1"/>
  <c r="BV19" i="1"/>
  <c r="BM28" i="30"/>
  <c r="BL14" i="30"/>
  <c r="BT2" i="30"/>
  <c r="BT2" i="28"/>
  <c r="BT17" i="28" s="1"/>
  <c r="BT2" i="27"/>
  <c r="BH30" i="30"/>
  <c r="BH31" i="30" s="1"/>
  <c r="BI29" i="30"/>
  <c r="BV4" i="1"/>
  <c r="BU4" i="30"/>
  <c r="BU4" i="28"/>
  <c r="BU4" i="27"/>
  <c r="BU4" i="24"/>
  <c r="BU4" i="26"/>
  <c r="BU4" i="5"/>
  <c r="BU4" i="20"/>
  <c r="BU4" i="18"/>
  <c r="BU4" i="7"/>
  <c r="BT20" i="1"/>
  <c r="BT32" i="30"/>
  <c r="BT26" i="30"/>
  <c r="BI23" i="30"/>
  <c r="BH24" i="30"/>
  <c r="BH25" i="30" s="1"/>
  <c r="BS17" i="1"/>
  <c r="BR35" i="5" l="1"/>
  <c r="BR8" i="28" s="1"/>
  <c r="BR22" i="28" s="1"/>
  <c r="BR24" i="28" s="1"/>
  <c r="BS26" i="24"/>
  <c r="BU18" i="1"/>
  <c r="BT10" i="24"/>
  <c r="BT13" i="24"/>
  <c r="BT12" i="24"/>
  <c r="BT14" i="24"/>
  <c r="BT11" i="24"/>
  <c r="BT22" i="24"/>
  <c r="BT19" i="24"/>
  <c r="BT18" i="24"/>
  <c r="BT21" i="24"/>
  <c r="BT20" i="24"/>
  <c r="BR41" i="30"/>
  <c r="BR43" i="30" s="1"/>
  <c r="BR18" i="27"/>
  <c r="BV23" i="5"/>
  <c r="BV12" i="5"/>
  <c r="BV13" i="5"/>
  <c r="BV19" i="5"/>
  <c r="BV16" i="5"/>
  <c r="BV17" i="5"/>
  <c r="BV21" i="5"/>
  <c r="BV11" i="5"/>
  <c r="BV10" i="5"/>
  <c r="BV18" i="5"/>
  <c r="BV17" i="26"/>
  <c r="BV30" i="26" s="1"/>
  <c r="BV22" i="27" s="1"/>
  <c r="BU32" i="5"/>
  <c r="BU9" i="27" s="1"/>
  <c r="BT30" i="5"/>
  <c r="BT29" i="5"/>
  <c r="BT28" i="5"/>
  <c r="BS33" i="5"/>
  <c r="BS10" i="27" s="1"/>
  <c r="BS12" i="27" s="1"/>
  <c r="BO26" i="27"/>
  <c r="BO41" i="27"/>
  <c r="BO43" i="27" s="1"/>
  <c r="BO47" i="27" s="1"/>
  <c r="BQ27" i="28"/>
  <c r="BP31" i="28"/>
  <c r="BN45" i="27"/>
  <c r="CD29" i="28"/>
  <c r="BN22" i="30"/>
  <c r="BO39" i="30"/>
  <c r="BO37" i="30"/>
  <c r="BQ39" i="5"/>
  <c r="BQ42" i="5" s="1"/>
  <c r="BO8" i="30"/>
  <c r="BO12" i="30" s="1"/>
  <c r="BO22" i="30" s="1"/>
  <c r="BQ19" i="27"/>
  <c r="BQ20" i="27" s="1"/>
  <c r="BQ33" i="26"/>
  <c r="BQ36" i="26" s="1"/>
  <c r="BR31" i="26"/>
  <c r="BR45" i="30" s="1"/>
  <c r="BR46" i="30" s="1"/>
  <c r="BR35" i="26"/>
  <c r="BS13" i="26"/>
  <c r="BS15" i="26"/>
  <c r="BS12" i="26"/>
  <c r="BS11" i="26"/>
  <c r="BS16" i="26"/>
  <c r="BS14" i="26"/>
  <c r="BS25" i="26"/>
  <c r="BS23" i="26"/>
  <c r="BS24" i="26"/>
  <c r="BS22" i="26"/>
  <c r="BS21" i="26"/>
  <c r="BS25" i="5"/>
  <c r="BQ44" i="5"/>
  <c r="BP24" i="27"/>
  <c r="BP41" i="27" s="1"/>
  <c r="BP43" i="27" s="1"/>
  <c r="BP47" i="27" s="1"/>
  <c r="BP34" i="30"/>
  <c r="BR41" i="5"/>
  <c r="BR37" i="5"/>
  <c r="BR14" i="27" s="1"/>
  <c r="BR16" i="27" s="1"/>
  <c r="BR26" i="28" s="1"/>
  <c r="BW19" i="1"/>
  <c r="BW4" i="1"/>
  <c r="BV4" i="30"/>
  <c r="BV4" i="28"/>
  <c r="BV4" i="7"/>
  <c r="BV4" i="27"/>
  <c r="BV4" i="20"/>
  <c r="BV4" i="24"/>
  <c r="BV4" i="18"/>
  <c r="BV4" i="26"/>
  <c r="BV4" i="5"/>
  <c r="BL28" i="30"/>
  <c r="DI14" i="30"/>
  <c r="BU2" i="30"/>
  <c r="BU2" i="28"/>
  <c r="BU17" i="28" s="1"/>
  <c r="BU2" i="27"/>
  <c r="BT17" i="1"/>
  <c r="BI24" i="30"/>
  <c r="BI25" i="30" s="1"/>
  <c r="BJ23" i="30"/>
  <c r="BU20" i="1"/>
  <c r="BJ29" i="30"/>
  <c r="BI30" i="30"/>
  <c r="BI31" i="30" s="1"/>
  <c r="BU32" i="30"/>
  <c r="BU26" i="30"/>
  <c r="BT33" i="5" l="1"/>
  <c r="BT10" i="27" s="1"/>
  <c r="BT12" i="27" s="1"/>
  <c r="BT26" i="24"/>
  <c r="BV18" i="1"/>
  <c r="BU11" i="24"/>
  <c r="BU10" i="24"/>
  <c r="BU13" i="24"/>
  <c r="BU12" i="24"/>
  <c r="BU14" i="24"/>
  <c r="BU18" i="24"/>
  <c r="BU21" i="24"/>
  <c r="BU20" i="24"/>
  <c r="BU22" i="24"/>
  <c r="BU19" i="24"/>
  <c r="BS18" i="27"/>
  <c r="BS41" i="30"/>
  <c r="BS43" i="30" s="1"/>
  <c r="BU28" i="5"/>
  <c r="BU30" i="5"/>
  <c r="BU29" i="5"/>
  <c r="BS35" i="5"/>
  <c r="BS8" i="28" s="1"/>
  <c r="BS22" i="28" s="1"/>
  <c r="BS24" i="28" s="1"/>
  <c r="BW13" i="5"/>
  <c r="BW11" i="5"/>
  <c r="BW17" i="5"/>
  <c r="BW16" i="5"/>
  <c r="BW23" i="5"/>
  <c r="BW12" i="5"/>
  <c r="BW18" i="5"/>
  <c r="BW21" i="5"/>
  <c r="BW10" i="5"/>
  <c r="BW19" i="5"/>
  <c r="BW17" i="26"/>
  <c r="BW30" i="26" s="1"/>
  <c r="BW22" i="27" s="1"/>
  <c r="BO45" i="27"/>
  <c r="BP45" i="27" s="1"/>
  <c r="BV32" i="5"/>
  <c r="BV9" i="27" s="1"/>
  <c r="BR27" i="28"/>
  <c r="BQ31" i="28"/>
  <c r="CE29" i="28"/>
  <c r="BP39" i="30"/>
  <c r="BP37" i="30"/>
  <c r="BO16" i="30"/>
  <c r="BO14" i="30" s="1"/>
  <c r="BT16" i="26"/>
  <c r="BT11" i="26"/>
  <c r="BT23" i="26"/>
  <c r="BT15" i="26"/>
  <c r="BT22" i="26"/>
  <c r="BT13" i="26"/>
  <c r="BT14" i="26"/>
  <c r="BT21" i="26"/>
  <c r="BT12" i="26"/>
  <c r="BT24" i="26"/>
  <c r="BT25" i="26"/>
  <c r="BT25" i="5"/>
  <c r="BR44" i="5"/>
  <c r="BQ24" i="27"/>
  <c r="BQ34" i="30"/>
  <c r="BP26" i="27"/>
  <c r="BP8" i="30"/>
  <c r="BS41" i="5"/>
  <c r="BS37" i="5"/>
  <c r="BS14" i="27" s="1"/>
  <c r="BS16" i="27" s="1"/>
  <c r="BS26" i="28" s="1"/>
  <c r="BS31" i="26"/>
  <c r="BS45" i="30" s="1"/>
  <c r="BS46" i="30" s="1"/>
  <c r="BS35" i="26"/>
  <c r="BR19" i="27"/>
  <c r="BR20" i="27" s="1"/>
  <c r="BR33" i="26"/>
  <c r="BR36" i="26" s="1"/>
  <c r="BR39" i="5"/>
  <c r="BR42" i="5" s="1"/>
  <c r="BX19" i="1"/>
  <c r="BV32" i="30"/>
  <c r="BV26" i="30"/>
  <c r="BU17" i="1"/>
  <c r="BJ30" i="30"/>
  <c r="BJ31" i="30" s="1"/>
  <c r="BK29" i="30"/>
  <c r="BT35" i="5"/>
  <c r="BV20" i="1"/>
  <c r="BK23" i="30"/>
  <c r="BJ24" i="30"/>
  <c r="BJ25" i="30" s="1"/>
  <c r="BV2" i="30"/>
  <c r="BV2" i="28"/>
  <c r="BV17" i="28" s="1"/>
  <c r="BV2" i="27"/>
  <c r="BX4" i="1"/>
  <c r="BW4" i="30"/>
  <c r="BW4" i="28"/>
  <c r="BW4" i="24"/>
  <c r="BW4" i="18"/>
  <c r="BW4" i="26"/>
  <c r="BW4" i="27"/>
  <c r="BW4" i="5"/>
  <c r="BW4" i="7"/>
  <c r="BW4" i="20"/>
  <c r="BU33" i="5" l="1"/>
  <c r="BU10" i="27" s="1"/>
  <c r="BU12" i="27" s="1"/>
  <c r="BU26" i="24"/>
  <c r="BW18" i="1"/>
  <c r="BV12" i="24"/>
  <c r="BV11" i="24"/>
  <c r="BV10" i="24"/>
  <c r="BV14" i="24"/>
  <c r="BV13" i="24"/>
  <c r="BV19" i="24"/>
  <c r="BV18" i="24"/>
  <c r="BV22" i="24"/>
  <c r="BV21" i="24"/>
  <c r="BV20" i="24"/>
  <c r="BT18" i="27"/>
  <c r="BT41" i="30"/>
  <c r="BT43" i="30" s="1"/>
  <c r="BX23" i="5"/>
  <c r="BX10" i="5"/>
  <c r="BX18" i="5"/>
  <c r="BX13" i="5"/>
  <c r="BX21" i="5"/>
  <c r="BX19" i="5"/>
  <c r="BX16" i="5"/>
  <c r="BX12" i="5"/>
  <c r="BX11" i="5"/>
  <c r="BX17" i="5"/>
  <c r="BX17" i="26"/>
  <c r="BX30" i="26" s="1"/>
  <c r="BX22" i="27" s="1"/>
  <c r="BV30" i="5"/>
  <c r="BV29" i="5"/>
  <c r="BV28" i="5"/>
  <c r="BV33" i="5" s="1"/>
  <c r="BV10" i="27" s="1"/>
  <c r="BV12" i="27" s="1"/>
  <c r="BW32" i="5"/>
  <c r="BW9" i="27" s="1"/>
  <c r="BQ26" i="27"/>
  <c r="BQ41" i="27"/>
  <c r="BQ43" i="27" s="1"/>
  <c r="BQ47" i="27" s="1"/>
  <c r="BS27" i="28"/>
  <c r="BR31" i="28"/>
  <c r="CF29" i="28"/>
  <c r="BQ39" i="30"/>
  <c r="BQ37" i="30"/>
  <c r="BP12" i="30"/>
  <c r="DJ8" i="30"/>
  <c r="BT41" i="5"/>
  <c r="BT37" i="5"/>
  <c r="BT14" i="27" s="1"/>
  <c r="BT16" i="27" s="1"/>
  <c r="BT26" i="28" s="1"/>
  <c r="BS19" i="27"/>
  <c r="BS20" i="27" s="1"/>
  <c r="BS33" i="26"/>
  <c r="BS36" i="26" s="1"/>
  <c r="BS39" i="5"/>
  <c r="BS42" i="5" s="1"/>
  <c r="BU16" i="26"/>
  <c r="BU15" i="26"/>
  <c r="BU11" i="26"/>
  <c r="BU12" i="26"/>
  <c r="BU14" i="26"/>
  <c r="BU13" i="26"/>
  <c r="BU21" i="26"/>
  <c r="BU25" i="26"/>
  <c r="BU24" i="26"/>
  <c r="BU23" i="26"/>
  <c r="BU22" i="26"/>
  <c r="BU25" i="5"/>
  <c r="BR24" i="27"/>
  <c r="BR34" i="30"/>
  <c r="BT35" i="26"/>
  <c r="BT31" i="26"/>
  <c r="BT45" i="30" s="1"/>
  <c r="BT46" i="30" s="1"/>
  <c r="BQ8" i="30"/>
  <c r="BQ12" i="30" s="1"/>
  <c r="BS44" i="5"/>
  <c r="BY19" i="1"/>
  <c r="BU35" i="5"/>
  <c r="BV17" i="1"/>
  <c r="BL23" i="30"/>
  <c r="BK24" i="30"/>
  <c r="BK25" i="30" s="1"/>
  <c r="BW20" i="1"/>
  <c r="BY4" i="1"/>
  <c r="BX4" i="30"/>
  <c r="BX4" i="28"/>
  <c r="BX4" i="27"/>
  <c r="BX4" i="24"/>
  <c r="BX4" i="26"/>
  <c r="BX4" i="5"/>
  <c r="BX4" i="20"/>
  <c r="BX4" i="18"/>
  <c r="BX4" i="7"/>
  <c r="BL29" i="30"/>
  <c r="BK30" i="30"/>
  <c r="BK31" i="30" s="1"/>
  <c r="BW2" i="30"/>
  <c r="BW2" i="28"/>
  <c r="BW17" i="28" s="1"/>
  <c r="BW2" i="27"/>
  <c r="BW26" i="30"/>
  <c r="BW32" i="30"/>
  <c r="BT8" i="28"/>
  <c r="BT22" i="28" s="1"/>
  <c r="BT24" i="28" s="1"/>
  <c r="BO28" i="30"/>
  <c r="BX18" i="1" l="1"/>
  <c r="BW13" i="24"/>
  <c r="BW12" i="24"/>
  <c r="BW11" i="24"/>
  <c r="BW10" i="24"/>
  <c r="BW14" i="24"/>
  <c r="BW18" i="24"/>
  <c r="BW21" i="24"/>
  <c r="BW20" i="24"/>
  <c r="BW22" i="24"/>
  <c r="BW19" i="24"/>
  <c r="BV26" i="24"/>
  <c r="BU41" i="30"/>
  <c r="BU43" i="30" s="1"/>
  <c r="BU18" i="27"/>
  <c r="BW28" i="5"/>
  <c r="BW29" i="5"/>
  <c r="BW30" i="5"/>
  <c r="BX32" i="5"/>
  <c r="BX9" i="27" s="1"/>
  <c r="BY23" i="5"/>
  <c r="BY10" i="5"/>
  <c r="BY19" i="5"/>
  <c r="BY16" i="5"/>
  <c r="BY18" i="5"/>
  <c r="BY17" i="5"/>
  <c r="BY21" i="5"/>
  <c r="BY12" i="5"/>
  <c r="BY13" i="5"/>
  <c r="BY11" i="5"/>
  <c r="BY17" i="26"/>
  <c r="BY30" i="26" s="1"/>
  <c r="BY22" i="27" s="1"/>
  <c r="BT27" i="28"/>
  <c r="BS31" i="28"/>
  <c r="BQ45" i="27"/>
  <c r="BR26" i="27"/>
  <c r="BR41" i="27"/>
  <c r="BR43" i="27" s="1"/>
  <c r="BR47" i="27" s="1"/>
  <c r="CG29" i="28"/>
  <c r="BR8" i="30"/>
  <c r="BR12" i="30" s="1"/>
  <c r="BR22" i="30" s="1"/>
  <c r="BR39" i="30"/>
  <c r="BR37" i="30"/>
  <c r="BT39" i="5"/>
  <c r="BU31" i="26"/>
  <c r="BU45" i="30" s="1"/>
  <c r="BU46" i="30" s="1"/>
  <c r="BU35" i="26"/>
  <c r="BT44" i="5"/>
  <c r="BT42" i="5"/>
  <c r="BT19" i="27"/>
  <c r="BT20" i="27" s="1"/>
  <c r="BT33" i="26"/>
  <c r="BT36" i="26" s="1"/>
  <c r="BU37" i="5"/>
  <c r="BU14" i="27" s="1"/>
  <c r="BU16" i="27" s="1"/>
  <c r="BU26" i="28" s="1"/>
  <c r="BU41" i="5"/>
  <c r="BV16" i="26"/>
  <c r="BV14" i="26"/>
  <c r="BV13" i="26"/>
  <c r="BV12" i="26"/>
  <c r="BV15" i="26"/>
  <c r="BV11" i="26"/>
  <c r="BV21" i="26"/>
  <c r="BV24" i="26"/>
  <c r="BV23" i="26"/>
  <c r="BV22" i="26"/>
  <c r="BV25" i="26"/>
  <c r="BV25" i="5"/>
  <c r="BS24" i="27"/>
  <c r="BS34" i="30"/>
  <c r="BP16" i="30"/>
  <c r="BP22" i="30"/>
  <c r="DJ12" i="30"/>
  <c r="BZ19" i="1"/>
  <c r="BL30" i="30"/>
  <c r="BL31" i="30" s="1"/>
  <c r="BM29" i="30"/>
  <c r="BW17" i="1"/>
  <c r="BQ22" i="30"/>
  <c r="BQ16" i="30"/>
  <c r="BQ14" i="30" s="1"/>
  <c r="BX32" i="30"/>
  <c r="BX26" i="30"/>
  <c r="BV35" i="5"/>
  <c r="BU8" i="28"/>
  <c r="BU22" i="28" s="1"/>
  <c r="BU24" i="28" s="1"/>
  <c r="BM23" i="30"/>
  <c r="BL24" i="30"/>
  <c r="BL25" i="30" s="1"/>
  <c r="BZ4" i="1"/>
  <c r="BY4" i="30"/>
  <c r="BY4" i="28"/>
  <c r="BY4" i="27"/>
  <c r="BY4" i="24"/>
  <c r="BY4" i="26"/>
  <c r="BY4" i="5"/>
  <c r="BY4" i="20"/>
  <c r="BY4" i="18"/>
  <c r="BY4" i="7"/>
  <c r="BX20" i="1"/>
  <c r="BS8" i="30"/>
  <c r="BX2" i="30"/>
  <c r="BX2" i="28"/>
  <c r="BX17" i="28" s="1"/>
  <c r="BX2" i="27"/>
  <c r="BV41" i="30" l="1"/>
  <c r="BV43" i="30" s="1"/>
  <c r="BV18" i="27"/>
  <c r="BW26" i="24"/>
  <c r="BY18" i="1"/>
  <c r="BX10" i="24"/>
  <c r="BX13" i="24"/>
  <c r="BX12" i="24"/>
  <c r="BX11" i="24"/>
  <c r="BX14" i="24"/>
  <c r="BX18" i="24"/>
  <c r="BX22" i="24"/>
  <c r="BX20" i="24"/>
  <c r="BX19" i="24"/>
  <c r="BX21" i="24"/>
  <c r="BY32" i="5"/>
  <c r="BY9" i="27" s="1"/>
  <c r="BX28" i="5"/>
  <c r="BX30" i="5"/>
  <c r="BX29" i="5"/>
  <c r="BW33" i="5"/>
  <c r="BW10" i="27" s="1"/>
  <c r="BW12" i="27" s="1"/>
  <c r="BZ23" i="5"/>
  <c r="BZ12" i="5"/>
  <c r="BZ13" i="5"/>
  <c r="BZ21" i="5"/>
  <c r="BZ16" i="5"/>
  <c r="BZ10" i="5"/>
  <c r="BZ17" i="5"/>
  <c r="BZ19" i="5"/>
  <c r="BZ18" i="5"/>
  <c r="BZ11" i="5"/>
  <c r="BZ17" i="26"/>
  <c r="BZ30" i="26" s="1"/>
  <c r="BZ22" i="27" s="1"/>
  <c r="BR45" i="27"/>
  <c r="BS26" i="27"/>
  <c r="BS41" i="27"/>
  <c r="BS43" i="27" s="1"/>
  <c r="BS47" i="27" s="1"/>
  <c r="BU27" i="28"/>
  <c r="BT31" i="28"/>
  <c r="CH29" i="28"/>
  <c r="BR16" i="30"/>
  <c r="BR14" i="30" s="1"/>
  <c r="BR28" i="30" s="1"/>
  <c r="BS39" i="30"/>
  <c r="BS37" i="30"/>
  <c r="BW14" i="26"/>
  <c r="BW16" i="26"/>
  <c r="BW13" i="26"/>
  <c r="BW15" i="26"/>
  <c r="BW12" i="26"/>
  <c r="BW11" i="26"/>
  <c r="BW25" i="26"/>
  <c r="BW23" i="26"/>
  <c r="BW24" i="26"/>
  <c r="BW22" i="26"/>
  <c r="BW21" i="26"/>
  <c r="BW25" i="5"/>
  <c r="BV41" i="5"/>
  <c r="BV37" i="5"/>
  <c r="BV14" i="27" s="1"/>
  <c r="BV16" i="27" s="1"/>
  <c r="BV26" i="28" s="1"/>
  <c r="BU44" i="5"/>
  <c r="BT24" i="27"/>
  <c r="BT34" i="30"/>
  <c r="BU19" i="27"/>
  <c r="BU20" i="27" s="1"/>
  <c r="BU33" i="26"/>
  <c r="BU36" i="26" s="1"/>
  <c r="BP14" i="30"/>
  <c r="DJ16" i="30"/>
  <c r="BV35" i="26"/>
  <c r="BV31" i="26"/>
  <c r="BV45" i="30" s="1"/>
  <c r="BV46" i="30" s="1"/>
  <c r="BU39" i="5"/>
  <c r="BU42" i="5" s="1"/>
  <c r="CA19" i="1"/>
  <c r="BQ28" i="30"/>
  <c r="BY20" i="1"/>
  <c r="BN23" i="30"/>
  <c r="BM24" i="30"/>
  <c r="BM25" i="30" s="1"/>
  <c r="BY32" i="30"/>
  <c r="BY26" i="30"/>
  <c r="BX17" i="1"/>
  <c r="CA4" i="1"/>
  <c r="BZ4" i="30"/>
  <c r="BZ4" i="28"/>
  <c r="BZ4" i="7"/>
  <c r="BZ4" i="26"/>
  <c r="BZ4" i="5"/>
  <c r="BZ4" i="18"/>
  <c r="BZ4" i="20"/>
  <c r="BZ4" i="27"/>
  <c r="BZ4" i="24"/>
  <c r="BN29" i="30"/>
  <c r="BM30" i="30"/>
  <c r="BM31" i="30" s="1"/>
  <c r="BS12" i="30"/>
  <c r="BY2" i="30"/>
  <c r="BY2" i="28"/>
  <c r="BY17" i="28" s="1"/>
  <c r="BY2" i="27"/>
  <c r="BV8" i="28"/>
  <c r="BV22" i="28" s="1"/>
  <c r="BV24" i="28" s="1"/>
  <c r="BW35" i="5" l="1"/>
  <c r="BW8" i="28" s="1"/>
  <c r="BW22" i="28" s="1"/>
  <c r="BW24" i="28" s="1"/>
  <c r="BZ18" i="1"/>
  <c r="BY11" i="24"/>
  <c r="BY10" i="24"/>
  <c r="BY13" i="24"/>
  <c r="BY12" i="24"/>
  <c r="BY14" i="24"/>
  <c r="BY18" i="24"/>
  <c r="BY19" i="24"/>
  <c r="BY20" i="24"/>
  <c r="BY22" i="24"/>
  <c r="BY21" i="24"/>
  <c r="BW18" i="27"/>
  <c r="BW41" i="30"/>
  <c r="BW43" i="30" s="1"/>
  <c r="BX26" i="24"/>
  <c r="CA23" i="5"/>
  <c r="CA12" i="5"/>
  <c r="CA21" i="5"/>
  <c r="CA19" i="5"/>
  <c r="CA11" i="5"/>
  <c r="CA17" i="5"/>
  <c r="CA16" i="5"/>
  <c r="CA10" i="5"/>
  <c r="CA13" i="5"/>
  <c r="CA18" i="5"/>
  <c r="CA17" i="26"/>
  <c r="CA30" i="26" s="1"/>
  <c r="CA22" i="27" s="1"/>
  <c r="BZ32" i="5"/>
  <c r="BZ9" i="27" s="1"/>
  <c r="BY29" i="5"/>
  <c r="BY28" i="5"/>
  <c r="BY30" i="5"/>
  <c r="BX33" i="5"/>
  <c r="BX10" i="27" s="1"/>
  <c r="BX12" i="27" s="1"/>
  <c r="BT26" i="27"/>
  <c r="BT41" i="27"/>
  <c r="BT43" i="27" s="1"/>
  <c r="BT47" i="27" s="1"/>
  <c r="BV27" i="28"/>
  <c r="BU31" i="28"/>
  <c r="BS45" i="27"/>
  <c r="CI29" i="28"/>
  <c r="BT37" i="30"/>
  <c r="BT39" i="30"/>
  <c r="BT8" i="30"/>
  <c r="BT12" i="30" s="1"/>
  <c r="BT16" i="30" s="1"/>
  <c r="BT14" i="30" s="1"/>
  <c r="BT28" i="30" s="1"/>
  <c r="BX16" i="26"/>
  <c r="BX12" i="26"/>
  <c r="BX24" i="26"/>
  <c r="BX25" i="26"/>
  <c r="BX15" i="26"/>
  <c r="BX23" i="26"/>
  <c r="BX11" i="26"/>
  <c r="BX22" i="26"/>
  <c r="BX13" i="26"/>
  <c r="BX14" i="26"/>
  <c r="BX21" i="26"/>
  <c r="BX25" i="5"/>
  <c r="BU24" i="27"/>
  <c r="BU34" i="30"/>
  <c r="BP28" i="30"/>
  <c r="DJ14" i="30"/>
  <c r="BV44" i="5"/>
  <c r="BW35" i="26"/>
  <c r="BW31" i="26"/>
  <c r="BW45" i="30" s="1"/>
  <c r="BW46" i="30" s="1"/>
  <c r="BW41" i="5"/>
  <c r="BW37" i="5"/>
  <c r="BW14" i="27" s="1"/>
  <c r="BW16" i="27" s="1"/>
  <c r="BW26" i="28" s="1"/>
  <c r="BV19" i="27"/>
  <c r="BV20" i="27" s="1"/>
  <c r="BV33" i="26"/>
  <c r="BV36" i="26" s="1"/>
  <c r="BV39" i="5"/>
  <c r="BV42" i="5" s="1"/>
  <c r="CB19" i="1"/>
  <c r="BY17" i="1"/>
  <c r="BZ32" i="30"/>
  <c r="BZ26" i="30"/>
  <c r="BO23" i="30"/>
  <c r="BN24" i="30"/>
  <c r="BN25" i="30" s="1"/>
  <c r="BZ20" i="1"/>
  <c r="BS22" i="30"/>
  <c r="BS16" i="30"/>
  <c r="BN30" i="30"/>
  <c r="BN31" i="30" s="1"/>
  <c r="BO29" i="30"/>
  <c r="BZ2" i="30"/>
  <c r="BZ2" i="28"/>
  <c r="BZ17" i="28" s="1"/>
  <c r="BZ2" i="27"/>
  <c r="CB4" i="1"/>
  <c r="CA4" i="30"/>
  <c r="CA4" i="28"/>
  <c r="CA4" i="5"/>
  <c r="CA4" i="27"/>
  <c r="CA4" i="20"/>
  <c r="CA4" i="7"/>
  <c r="CA4" i="24"/>
  <c r="CA4" i="26"/>
  <c r="CA4" i="18"/>
  <c r="CA32" i="5" l="1"/>
  <c r="CA9" i="27" s="1"/>
  <c r="BX35" i="5"/>
  <c r="BX8" i="28" s="1"/>
  <c r="BX22" i="28" s="1"/>
  <c r="BX24" i="28" s="1"/>
  <c r="BY26" i="24"/>
  <c r="BX18" i="27"/>
  <c r="BX41" i="30"/>
  <c r="BX43" i="30" s="1"/>
  <c r="CA18" i="1"/>
  <c r="CA13" i="24" s="1"/>
  <c r="BZ12" i="24"/>
  <c r="BZ11" i="24"/>
  <c r="BZ10" i="24"/>
  <c r="BZ14" i="24"/>
  <c r="BZ13" i="24"/>
  <c r="BZ18" i="24"/>
  <c r="BZ22" i="24"/>
  <c r="BZ21" i="24"/>
  <c r="BZ20" i="24"/>
  <c r="BZ19" i="24"/>
  <c r="BT45" i="27"/>
  <c r="BY33" i="5"/>
  <c r="BY10" i="27" s="1"/>
  <c r="BY12" i="27" s="1"/>
  <c r="CB23" i="5"/>
  <c r="CB13" i="5"/>
  <c r="CB16" i="5"/>
  <c r="CB12" i="5"/>
  <c r="CB19" i="5"/>
  <c r="CB11" i="5"/>
  <c r="CB10" i="5"/>
  <c r="CB21" i="5"/>
  <c r="CB17" i="5"/>
  <c r="CB18" i="5"/>
  <c r="CB17" i="26"/>
  <c r="CB30" i="26" s="1"/>
  <c r="CB22" i="27" s="1"/>
  <c r="BZ28" i="5"/>
  <c r="BZ30" i="5"/>
  <c r="BZ29" i="5"/>
  <c r="BU26" i="27"/>
  <c r="BU41" i="27"/>
  <c r="BU43" i="27" s="1"/>
  <c r="BU47" i="27" s="1"/>
  <c r="BW27" i="28"/>
  <c r="BV31" i="28"/>
  <c r="CJ29" i="28"/>
  <c r="BU8" i="30"/>
  <c r="BU12" i="30" s="1"/>
  <c r="DK12" i="30"/>
  <c r="BT22" i="30"/>
  <c r="DK8" i="30"/>
  <c r="BU39" i="30"/>
  <c r="BU37" i="30"/>
  <c r="BY16" i="26"/>
  <c r="BY13" i="26"/>
  <c r="BY15" i="26"/>
  <c r="BY11" i="26"/>
  <c r="BY12" i="26"/>
  <c r="BY14" i="26"/>
  <c r="BY22" i="26"/>
  <c r="BY21" i="26"/>
  <c r="BY25" i="26"/>
  <c r="BY24" i="26"/>
  <c r="BY23" i="26"/>
  <c r="BY25" i="5"/>
  <c r="BX41" i="5"/>
  <c r="BX37" i="5"/>
  <c r="BX14" i="27" s="1"/>
  <c r="BX16" i="27" s="1"/>
  <c r="BX26" i="28" s="1"/>
  <c r="BW44" i="5"/>
  <c r="BW39" i="5"/>
  <c r="BW42" i="5" s="1"/>
  <c r="BX35" i="26"/>
  <c r="BX31" i="26"/>
  <c r="BX45" i="30" s="1"/>
  <c r="BX46" i="30" s="1"/>
  <c r="BW19" i="27"/>
  <c r="BW20" i="27" s="1"/>
  <c r="BW33" i="26"/>
  <c r="BW36" i="26" s="1"/>
  <c r="BV24" i="27"/>
  <c r="BV41" i="27" s="1"/>
  <c r="BV43" i="27" s="1"/>
  <c r="BV47" i="27" s="1"/>
  <c r="BV34" i="30"/>
  <c r="CC19" i="1"/>
  <c r="CA20" i="1"/>
  <c r="BS14" i="30"/>
  <c r="DK16" i="30"/>
  <c r="BZ17" i="1"/>
  <c r="CA26" i="30"/>
  <c r="CA32" i="30"/>
  <c r="CA2" i="30"/>
  <c r="CA2" i="28"/>
  <c r="CA17" i="28" s="1"/>
  <c r="CA2" i="27"/>
  <c r="CC4" i="1"/>
  <c r="CB4" i="30"/>
  <c r="CB4" i="28"/>
  <c r="CB4" i="27"/>
  <c r="CB4" i="24"/>
  <c r="CB4" i="26"/>
  <c r="CB4" i="5"/>
  <c r="CB4" i="20"/>
  <c r="CB4" i="18"/>
  <c r="CB4" i="7"/>
  <c r="BP29" i="30"/>
  <c r="BO30" i="30"/>
  <c r="BO31" i="30" s="1"/>
  <c r="BY35" i="5"/>
  <c r="BO24" i="30"/>
  <c r="BO25" i="30" s="1"/>
  <c r="BP23" i="30"/>
  <c r="BZ33" i="5" l="1"/>
  <c r="BZ10" i="27" s="1"/>
  <c r="BZ12" i="27" s="1"/>
  <c r="CB18" i="1"/>
  <c r="CA12" i="24"/>
  <c r="CA11" i="24"/>
  <c r="CA14" i="24"/>
  <c r="CA10" i="24"/>
  <c r="CA18" i="24"/>
  <c r="CA22" i="24"/>
  <c r="CA20" i="24"/>
  <c r="CA21" i="24"/>
  <c r="CA19" i="24"/>
  <c r="BZ26" i="24"/>
  <c r="BY41" i="30"/>
  <c r="BY43" i="30" s="1"/>
  <c r="BY18" i="27"/>
  <c r="CB32" i="5"/>
  <c r="CB9" i="27" s="1"/>
  <c r="CA28" i="5"/>
  <c r="CA30" i="5"/>
  <c r="CA29" i="5"/>
  <c r="CC16" i="5"/>
  <c r="CC17" i="5"/>
  <c r="CC10" i="5"/>
  <c r="CC18" i="5"/>
  <c r="CC23" i="5"/>
  <c r="CC12" i="5"/>
  <c r="CC13" i="5"/>
  <c r="CC21" i="5"/>
  <c r="CC11" i="5"/>
  <c r="CC19" i="5"/>
  <c r="CC17" i="26"/>
  <c r="CC30" i="26" s="1"/>
  <c r="CC22" i="27" s="1"/>
  <c r="BX27" i="28"/>
  <c r="BW31" i="28"/>
  <c r="BU45" i="27"/>
  <c r="BV45" i="27" s="1"/>
  <c r="CK29" i="28"/>
  <c r="BX39" i="5"/>
  <c r="BX42" i="5" s="1"/>
  <c r="BV39" i="30"/>
  <c r="BV37" i="30"/>
  <c r="BX19" i="27"/>
  <c r="BX20" i="27" s="1"/>
  <c r="BX33" i="26"/>
  <c r="BX36" i="26" s="1"/>
  <c r="BY37" i="5"/>
  <c r="BY14" i="27" s="1"/>
  <c r="BY16" i="27" s="1"/>
  <c r="BY26" i="28" s="1"/>
  <c r="BY41" i="5"/>
  <c r="BV26" i="27"/>
  <c r="BV8" i="30"/>
  <c r="BV12" i="30" s="1"/>
  <c r="BY31" i="26"/>
  <c r="BY45" i="30" s="1"/>
  <c r="BY46" i="30" s="1"/>
  <c r="BY35" i="26"/>
  <c r="BZ16" i="26"/>
  <c r="BZ12" i="26"/>
  <c r="BZ15" i="26"/>
  <c r="BZ11" i="26"/>
  <c r="BZ14" i="26"/>
  <c r="BZ13" i="26"/>
  <c r="BZ22" i="26"/>
  <c r="BZ23" i="26"/>
  <c r="BZ21" i="26"/>
  <c r="BZ24" i="26"/>
  <c r="BZ25" i="26"/>
  <c r="BZ25" i="5"/>
  <c r="BW24" i="27"/>
  <c r="BW8" i="30" s="1"/>
  <c r="BW34" i="30"/>
  <c r="BX44" i="5"/>
  <c r="CD19" i="1"/>
  <c r="CD11" i="5" s="1"/>
  <c r="BQ23" i="30"/>
  <c r="BP24" i="30"/>
  <c r="BP25" i="30" s="1"/>
  <c r="BQ29" i="30"/>
  <c r="BP30" i="30"/>
  <c r="BP31" i="30" s="1"/>
  <c r="BS28" i="30"/>
  <c r="DK14" i="30"/>
  <c r="BZ35" i="5"/>
  <c r="CB32" i="30"/>
  <c r="CB26" i="30"/>
  <c r="CA17" i="1"/>
  <c r="CB20" i="1"/>
  <c r="BU22" i="30"/>
  <c r="BU16" i="30"/>
  <c r="CB2" i="30"/>
  <c r="CB2" i="28"/>
  <c r="CB17" i="28" s="1"/>
  <c r="CB2" i="27"/>
  <c r="BY8" i="28"/>
  <c r="BY22" i="28" s="1"/>
  <c r="BY24" i="28" s="1"/>
  <c r="CD4" i="1"/>
  <c r="CC4" i="30"/>
  <c r="CC4" i="28"/>
  <c r="CC4" i="27"/>
  <c r="CC4" i="24"/>
  <c r="CC4" i="26"/>
  <c r="CC4" i="5"/>
  <c r="CC4" i="20"/>
  <c r="CC4" i="18"/>
  <c r="CC4" i="7"/>
  <c r="CA26" i="24" l="1"/>
  <c r="BZ41" i="30"/>
  <c r="BZ43" i="30" s="1"/>
  <c r="BZ18" i="27"/>
  <c r="CC18" i="1"/>
  <c r="CB10" i="24"/>
  <c r="CB13" i="24"/>
  <c r="CB12" i="24"/>
  <c r="CB11" i="24"/>
  <c r="CB14" i="24"/>
  <c r="CB20" i="24"/>
  <c r="CB21" i="24"/>
  <c r="CB19" i="24"/>
  <c r="CB18" i="24"/>
  <c r="CB22" i="24"/>
  <c r="CD23" i="5"/>
  <c r="CD21" i="5"/>
  <c r="CD17" i="5"/>
  <c r="CD19" i="5"/>
  <c r="CD12" i="5"/>
  <c r="CD16" i="5"/>
  <c r="CD10" i="5"/>
  <c r="CD13" i="5"/>
  <c r="CD18" i="5"/>
  <c r="CD17" i="26"/>
  <c r="CD30" i="26" s="1"/>
  <c r="CD22" i="27" s="1"/>
  <c r="CC32" i="5"/>
  <c r="CC9" i="27" s="1"/>
  <c r="CB30" i="5"/>
  <c r="CB29" i="5"/>
  <c r="CB28" i="5"/>
  <c r="CA33" i="5"/>
  <c r="CA10" i="27" s="1"/>
  <c r="CA12" i="27" s="1"/>
  <c r="BW26" i="27"/>
  <c r="BW41" i="27"/>
  <c r="BW43" i="27" s="1"/>
  <c r="BW47" i="27" s="1"/>
  <c r="BY27" i="28"/>
  <c r="BX31" i="28"/>
  <c r="CL29" i="28"/>
  <c r="BW39" i="30"/>
  <c r="BW37" i="30"/>
  <c r="BV22" i="30"/>
  <c r="BV16" i="30"/>
  <c r="BV14" i="30" s="1"/>
  <c r="BV28" i="30" s="1"/>
  <c r="BY19" i="27"/>
  <c r="BY20" i="27" s="1"/>
  <c r="BY33" i="26"/>
  <c r="BY36" i="26" s="1"/>
  <c r="BZ41" i="5"/>
  <c r="BZ37" i="5"/>
  <c r="BZ14" i="27" s="1"/>
  <c r="BZ16" i="27" s="1"/>
  <c r="BZ26" i="28" s="1"/>
  <c r="BZ35" i="26"/>
  <c r="BZ31" i="26"/>
  <c r="BZ45" i="30" s="1"/>
  <c r="BZ46" i="30" s="1"/>
  <c r="BY39" i="5"/>
  <c r="BY42" i="5" s="1"/>
  <c r="BY44" i="5"/>
  <c r="CA16" i="26"/>
  <c r="CA11" i="26"/>
  <c r="CA14" i="26"/>
  <c r="CA13" i="26"/>
  <c r="CA15" i="26"/>
  <c r="CA12" i="26"/>
  <c r="CA21" i="26"/>
  <c r="CA25" i="26"/>
  <c r="CA23" i="26"/>
  <c r="CA24" i="26"/>
  <c r="CA22" i="26"/>
  <c r="CA25" i="5"/>
  <c r="BX24" i="27"/>
  <c r="BX34" i="30"/>
  <c r="CE19" i="1"/>
  <c r="CE4" i="1"/>
  <c r="CD4" i="30"/>
  <c r="CD4" i="28"/>
  <c r="CD4" i="7"/>
  <c r="CD4" i="27"/>
  <c r="CD4" i="20"/>
  <c r="CD4" i="24"/>
  <c r="CD4" i="18"/>
  <c r="CD4" i="26"/>
  <c r="CD4" i="5"/>
  <c r="BQ30" i="30"/>
  <c r="BQ31" i="30" s="1"/>
  <c r="BR29" i="30"/>
  <c r="CB17" i="1"/>
  <c r="BR23" i="30"/>
  <c r="BQ24" i="30"/>
  <c r="BQ25" i="30" s="1"/>
  <c r="CC20" i="1"/>
  <c r="BZ8" i="28"/>
  <c r="BZ22" i="28" s="1"/>
  <c r="BZ24" i="28" s="1"/>
  <c r="BW12" i="30"/>
  <c r="CC2" i="30"/>
  <c r="CC2" i="28"/>
  <c r="CC17" i="28" s="1"/>
  <c r="CC2" i="27"/>
  <c r="CC32" i="30"/>
  <c r="CC26" i="30"/>
  <c r="BU14" i="30"/>
  <c r="CD32" i="5" l="1"/>
  <c r="CD9" i="27" s="1"/>
  <c r="CB33" i="5"/>
  <c r="CB10" i="27" s="1"/>
  <c r="CB12" i="27" s="1"/>
  <c r="CD18" i="1"/>
  <c r="CD12" i="24" s="1"/>
  <c r="CC11" i="24"/>
  <c r="CC10" i="24"/>
  <c r="CC13" i="24"/>
  <c r="CC14" i="24"/>
  <c r="CC12" i="24"/>
  <c r="CC21" i="24"/>
  <c r="CC19" i="24"/>
  <c r="CC22" i="24"/>
  <c r="CC18" i="24"/>
  <c r="CC20" i="24"/>
  <c r="CB26" i="24"/>
  <c r="CA41" i="30"/>
  <c r="CA43" i="30" s="1"/>
  <c r="CA18" i="27"/>
  <c r="CA35" i="5"/>
  <c r="CA8" i="28" s="1"/>
  <c r="CA22" i="28" s="1"/>
  <c r="CA24" i="28" s="1"/>
  <c r="CC29" i="5"/>
  <c r="CC28" i="5"/>
  <c r="CC30" i="5"/>
  <c r="CE23" i="5"/>
  <c r="CE12" i="5"/>
  <c r="CE16" i="5"/>
  <c r="CE11" i="5"/>
  <c r="CE17" i="5"/>
  <c r="CE21" i="5"/>
  <c r="CE13" i="5"/>
  <c r="CE18" i="5"/>
  <c r="CE19" i="5"/>
  <c r="CE10" i="5"/>
  <c r="CE17" i="26"/>
  <c r="CE30" i="26" s="1"/>
  <c r="CE22" i="27" s="1"/>
  <c r="BZ27" i="28"/>
  <c r="BY31" i="28"/>
  <c r="BX26" i="27"/>
  <c r="BX41" i="27"/>
  <c r="BX43" i="27" s="1"/>
  <c r="BX47" i="27" s="1"/>
  <c r="BW45" i="27"/>
  <c r="CM29" i="28"/>
  <c r="BX39" i="30"/>
  <c r="BX37" i="30"/>
  <c r="CA31" i="26"/>
  <c r="CA45" i="30" s="1"/>
  <c r="CA46" i="30" s="1"/>
  <c r="CA35" i="26"/>
  <c r="BZ44" i="5"/>
  <c r="BY24" i="27"/>
  <c r="BY34" i="30"/>
  <c r="CB16" i="26"/>
  <c r="CB13" i="26"/>
  <c r="CB11" i="26"/>
  <c r="CB25" i="26"/>
  <c r="CB12" i="26"/>
  <c r="CB24" i="26"/>
  <c r="CB21" i="26"/>
  <c r="CB15" i="26"/>
  <c r="CB23" i="26"/>
  <c r="CB14" i="26"/>
  <c r="CB22" i="26"/>
  <c r="CB25" i="5"/>
  <c r="BX8" i="30"/>
  <c r="BX12" i="30" s="1"/>
  <c r="BX16" i="30" s="1"/>
  <c r="BX14" i="30" s="1"/>
  <c r="BX28" i="30" s="1"/>
  <c r="BZ19" i="27"/>
  <c r="BZ20" i="27" s="1"/>
  <c r="BZ33" i="26"/>
  <c r="BZ36" i="26" s="1"/>
  <c r="BZ39" i="5"/>
  <c r="BZ42" i="5" s="1"/>
  <c r="CA41" i="5"/>
  <c r="CA37" i="5"/>
  <c r="CA14" i="27" s="1"/>
  <c r="CA16" i="27" s="1"/>
  <c r="CA26" i="28" s="1"/>
  <c r="CF19" i="1"/>
  <c r="BU28" i="30"/>
  <c r="BS23" i="30"/>
  <c r="BR24" i="30"/>
  <c r="BR25" i="30" s="1"/>
  <c r="CC17" i="1"/>
  <c r="CB35" i="5"/>
  <c r="CD32" i="30"/>
  <c r="CD26" i="30"/>
  <c r="BW16" i="30"/>
  <c r="BW22" i="30"/>
  <c r="BR30" i="30"/>
  <c r="BR31" i="30" s="1"/>
  <c r="BS29" i="30"/>
  <c r="CD20" i="1"/>
  <c r="CD2" i="30"/>
  <c r="CD2" i="28"/>
  <c r="CD17" i="28" s="1"/>
  <c r="CD2" i="27"/>
  <c r="CF4" i="1"/>
  <c r="CE4" i="30"/>
  <c r="CE4" i="28"/>
  <c r="CE4" i="24"/>
  <c r="CE4" i="18"/>
  <c r="CE4" i="26"/>
  <c r="CE4" i="20"/>
  <c r="CE4" i="7"/>
  <c r="CE4" i="27"/>
  <c r="CE4" i="5"/>
  <c r="CE32" i="5" l="1"/>
  <c r="CE9" i="27" s="1"/>
  <c r="CC26" i="24"/>
  <c r="CB41" i="30"/>
  <c r="CB43" i="30" s="1"/>
  <c r="CB18" i="27"/>
  <c r="CE18" i="1"/>
  <c r="CD11" i="24"/>
  <c r="CD10" i="24"/>
  <c r="CD13" i="24"/>
  <c r="CD14" i="24"/>
  <c r="CD20" i="24"/>
  <c r="CD19" i="24"/>
  <c r="CD22" i="24"/>
  <c r="CD21" i="24"/>
  <c r="CD18" i="24"/>
  <c r="CD29" i="5"/>
  <c r="CD30" i="5"/>
  <c r="CD28" i="5"/>
  <c r="CF10" i="5"/>
  <c r="CF18" i="5"/>
  <c r="CF21" i="5"/>
  <c r="CF13" i="5"/>
  <c r="CF12" i="5"/>
  <c r="CF16" i="5"/>
  <c r="CF17" i="5"/>
  <c r="CF23" i="5"/>
  <c r="CF11" i="5"/>
  <c r="CF19" i="5"/>
  <c r="CF17" i="26"/>
  <c r="CF30" i="26" s="1"/>
  <c r="CF22" i="27" s="1"/>
  <c r="CC33" i="5"/>
  <c r="CC10" i="27" s="1"/>
  <c r="CC12" i="27" s="1"/>
  <c r="BY26" i="27"/>
  <c r="BY41" i="27"/>
  <c r="BY43" i="27" s="1"/>
  <c r="BY47" i="27" s="1"/>
  <c r="BX45" i="27"/>
  <c r="CA27" i="28"/>
  <c r="BZ31" i="28"/>
  <c r="CN29" i="28"/>
  <c r="BY8" i="30"/>
  <c r="BY12" i="30" s="1"/>
  <c r="BX22" i="30"/>
  <c r="BY39" i="30"/>
  <c r="BY37" i="30"/>
  <c r="CA39" i="5"/>
  <c r="CC16" i="26"/>
  <c r="CC14" i="26"/>
  <c r="CC13" i="26"/>
  <c r="CC12" i="26"/>
  <c r="CC11" i="26"/>
  <c r="CC15" i="26"/>
  <c r="CC23" i="26"/>
  <c r="CC22" i="26"/>
  <c r="CC21" i="26"/>
  <c r="CC25" i="26"/>
  <c r="CC24" i="26"/>
  <c r="CC25" i="5"/>
  <c r="DL12" i="30"/>
  <c r="CB41" i="5"/>
  <c r="CB37" i="5"/>
  <c r="CB14" i="27" s="1"/>
  <c r="CB16" i="27" s="1"/>
  <c r="CB26" i="28" s="1"/>
  <c r="CB35" i="26"/>
  <c r="CB31" i="26"/>
  <c r="CB45" i="30" s="1"/>
  <c r="CB46" i="30" s="1"/>
  <c r="DL8" i="30"/>
  <c r="CA44" i="5"/>
  <c r="CA42" i="5"/>
  <c r="BZ24" i="27"/>
  <c r="BZ34" i="30"/>
  <c r="CA19" i="27"/>
  <c r="CA20" i="27" s="1"/>
  <c r="CA33" i="26"/>
  <c r="CA36" i="26" s="1"/>
  <c r="CC35" i="5"/>
  <c r="CC8" i="28" s="1"/>
  <c r="CG19" i="1"/>
  <c r="CG13" i="5" s="1"/>
  <c r="BT23" i="30"/>
  <c r="BS24" i="30"/>
  <c r="BS25" i="30" s="1"/>
  <c r="CE2" i="30"/>
  <c r="CE2" i="28"/>
  <c r="CE17" i="28" s="1"/>
  <c r="CE2" i="27"/>
  <c r="CG4" i="1"/>
  <c r="CF4" i="30"/>
  <c r="CF4" i="28"/>
  <c r="CF4" i="27"/>
  <c r="CF4" i="24"/>
  <c r="CF4" i="26"/>
  <c r="CF4" i="5"/>
  <c r="CF4" i="20"/>
  <c r="CF4" i="18"/>
  <c r="CF4" i="7"/>
  <c r="BS30" i="30"/>
  <c r="BS31" i="30" s="1"/>
  <c r="BT29" i="30"/>
  <c r="BW14" i="30"/>
  <c r="DL16" i="30"/>
  <c r="CB8" i="28"/>
  <c r="CB22" i="28" s="1"/>
  <c r="CB24" i="28" s="1"/>
  <c r="CE20" i="1"/>
  <c r="CE32" i="30"/>
  <c r="CE26" i="30"/>
  <c r="CD17" i="1"/>
  <c r="CD15" i="26" s="1"/>
  <c r="BY45" i="27" l="1"/>
  <c r="CD33" i="5"/>
  <c r="CD10" i="27" s="1"/>
  <c r="CD12" i="27" s="1"/>
  <c r="CF18" i="1"/>
  <c r="CE13" i="24"/>
  <c r="CE12" i="24"/>
  <c r="CE11" i="24"/>
  <c r="CE14" i="24"/>
  <c r="CE10" i="24"/>
  <c r="CE20" i="24"/>
  <c r="CE22" i="24"/>
  <c r="CE21" i="24"/>
  <c r="CE18" i="24"/>
  <c r="CE19" i="24"/>
  <c r="CD26" i="24"/>
  <c r="CC18" i="27"/>
  <c r="CC41" i="30"/>
  <c r="CC43" i="30" s="1"/>
  <c r="CE28" i="5"/>
  <c r="CE29" i="5"/>
  <c r="CE30" i="5"/>
  <c r="CG16" i="5"/>
  <c r="CG19" i="5"/>
  <c r="CG23" i="5"/>
  <c r="CG18" i="5"/>
  <c r="CG12" i="5"/>
  <c r="CG10" i="5"/>
  <c r="CG21" i="5"/>
  <c r="CG11" i="5"/>
  <c r="CG17" i="5"/>
  <c r="CG17" i="26"/>
  <c r="CG30" i="26" s="1"/>
  <c r="CG22" i="27" s="1"/>
  <c r="CF32" i="5"/>
  <c r="CF9" i="27" s="1"/>
  <c r="CB27" i="28"/>
  <c r="CA31" i="28"/>
  <c r="BZ26" i="27"/>
  <c r="BZ41" i="27"/>
  <c r="BZ43" i="27" s="1"/>
  <c r="BZ47" i="27" s="1"/>
  <c r="CO29" i="28"/>
  <c r="BZ8" i="30"/>
  <c r="BZ12" i="30" s="1"/>
  <c r="BZ22" i="30" s="1"/>
  <c r="BZ39" i="30"/>
  <c r="BZ37" i="30"/>
  <c r="CB39" i="5"/>
  <c r="CB42" i="5" s="1"/>
  <c r="CD11" i="26"/>
  <c r="CD14" i="26"/>
  <c r="CD16" i="26"/>
  <c r="CD13" i="26"/>
  <c r="CD12" i="26"/>
  <c r="CD23" i="26"/>
  <c r="CD22" i="26"/>
  <c r="CD25" i="26"/>
  <c r="CD21" i="26"/>
  <c r="CD24" i="26"/>
  <c r="CD25" i="5"/>
  <c r="CA24" i="27"/>
  <c r="CA41" i="27" s="1"/>
  <c r="CA43" i="27" s="1"/>
  <c r="CA47" i="27" s="1"/>
  <c r="CA34" i="30"/>
  <c r="CB19" i="27"/>
  <c r="CB20" i="27" s="1"/>
  <c r="CB33" i="26"/>
  <c r="CB36" i="26" s="1"/>
  <c r="CB44" i="5"/>
  <c r="CC35" i="26"/>
  <c r="CC31" i="26"/>
  <c r="CC45" i="30" s="1"/>
  <c r="CC46" i="30" s="1"/>
  <c r="CC37" i="5"/>
  <c r="CC14" i="27" s="1"/>
  <c r="CC16" i="27" s="1"/>
  <c r="CC26" i="28" s="1"/>
  <c r="CC41" i="5"/>
  <c r="CC22" i="28"/>
  <c r="CC24" i="28" s="1"/>
  <c r="CH19" i="1"/>
  <c r="CF20" i="1"/>
  <c r="BW28" i="30"/>
  <c r="DL14" i="30"/>
  <c r="BY16" i="30"/>
  <c r="BY22" i="30"/>
  <c r="BT30" i="30"/>
  <c r="BT31" i="30" s="1"/>
  <c r="BU29" i="30"/>
  <c r="CF32" i="30"/>
  <c r="CF26" i="30"/>
  <c r="CF2" i="30"/>
  <c r="CF2" i="28"/>
  <c r="CF17" i="28" s="1"/>
  <c r="CF2" i="27"/>
  <c r="CE17" i="1"/>
  <c r="CH4" i="1"/>
  <c r="CG4" i="30"/>
  <c r="CG4" i="28"/>
  <c r="CG4" i="27"/>
  <c r="CG4" i="24"/>
  <c r="CG4" i="26"/>
  <c r="CG4" i="5"/>
  <c r="CG4" i="20"/>
  <c r="CG4" i="18"/>
  <c r="CG4" i="7"/>
  <c r="BU23" i="30"/>
  <c r="BT24" i="30"/>
  <c r="BT25" i="30" s="1"/>
  <c r="CD35" i="5" l="1"/>
  <c r="CE33" i="5"/>
  <c r="CE10" i="27" s="1"/>
  <c r="CE12" i="27" s="1"/>
  <c r="CE26" i="24"/>
  <c r="CD41" i="30"/>
  <c r="CD43" i="30" s="1"/>
  <c r="CD18" i="27"/>
  <c r="CG18" i="1"/>
  <c r="CF10" i="24"/>
  <c r="CF13" i="24"/>
  <c r="CF12" i="24"/>
  <c r="CF11" i="24"/>
  <c r="CF14" i="24"/>
  <c r="CF21" i="24"/>
  <c r="CF19" i="24"/>
  <c r="CF18" i="24"/>
  <c r="CF20" i="24"/>
  <c r="CF22" i="24"/>
  <c r="CF29" i="5"/>
  <c r="CF30" i="5"/>
  <c r="CF28" i="5"/>
  <c r="CG32" i="5"/>
  <c r="CG9" i="27" s="1"/>
  <c r="CH23" i="5"/>
  <c r="CH11" i="5"/>
  <c r="CH19" i="5"/>
  <c r="CH17" i="5"/>
  <c r="CH21" i="5"/>
  <c r="CH18" i="5"/>
  <c r="CH12" i="5"/>
  <c r="CH10" i="5"/>
  <c r="CH16" i="5"/>
  <c r="CH13" i="5"/>
  <c r="CH17" i="26"/>
  <c r="CH30" i="26" s="1"/>
  <c r="CH22" i="27" s="1"/>
  <c r="BZ16" i="30"/>
  <c r="BZ14" i="30" s="1"/>
  <c r="BZ28" i="30" s="1"/>
  <c r="BZ45" i="27"/>
  <c r="CA45" i="27" s="1"/>
  <c r="CC27" i="28"/>
  <c r="CB31" i="28"/>
  <c r="CP29" i="28"/>
  <c r="CA39" i="30"/>
  <c r="CA37" i="30"/>
  <c r="CD41" i="5"/>
  <c r="CD37" i="5"/>
  <c r="CD14" i="27" s="1"/>
  <c r="CD16" i="27" s="1"/>
  <c r="CD26" i="28" s="1"/>
  <c r="CC19" i="27"/>
  <c r="CC20" i="27" s="1"/>
  <c r="CC33" i="26"/>
  <c r="CC36" i="26" s="1"/>
  <c r="CA26" i="27"/>
  <c r="CA8" i="30"/>
  <c r="CA12" i="30" s="1"/>
  <c r="CE12" i="26"/>
  <c r="CE11" i="26"/>
  <c r="CE16" i="26"/>
  <c r="CE14" i="26"/>
  <c r="CE13" i="26"/>
  <c r="CE15" i="26"/>
  <c r="CE21" i="26"/>
  <c r="CE24" i="26"/>
  <c r="CE23" i="26"/>
  <c r="CE25" i="26"/>
  <c r="CE22" i="26"/>
  <c r="CE25" i="5"/>
  <c r="CC44" i="5"/>
  <c r="CB24" i="27"/>
  <c r="CB34" i="30"/>
  <c r="CC39" i="5"/>
  <c r="CC42" i="5" s="1"/>
  <c r="CD31" i="26"/>
  <c r="CD45" i="30" s="1"/>
  <c r="CD46" i="30" s="1"/>
  <c r="CD35" i="26"/>
  <c r="CD8" i="28"/>
  <c r="CD22" i="28" s="1"/>
  <c r="CD24" i="28" s="1"/>
  <c r="CE35" i="5"/>
  <c r="CE8" i="28" s="1"/>
  <c r="CI19" i="1"/>
  <c r="CI4" i="1"/>
  <c r="CH4" i="30"/>
  <c r="CH4" i="28"/>
  <c r="CH4" i="7"/>
  <c r="CH4" i="26"/>
  <c r="CH4" i="5"/>
  <c r="CH4" i="24"/>
  <c r="CH4" i="27"/>
  <c r="CH4" i="20"/>
  <c r="CH4" i="18"/>
  <c r="CF17" i="1"/>
  <c r="CG20" i="1"/>
  <c r="CG32" i="30"/>
  <c r="CG26" i="30"/>
  <c r="CG2" i="30"/>
  <c r="CG2" i="28"/>
  <c r="CG17" i="28" s="1"/>
  <c r="CG2" i="27"/>
  <c r="BU24" i="30"/>
  <c r="BU25" i="30" s="1"/>
  <c r="BV23" i="30"/>
  <c r="BU30" i="30"/>
  <c r="BU31" i="30" s="1"/>
  <c r="BV29" i="30"/>
  <c r="BY14" i="30"/>
  <c r="CF33" i="5" l="1"/>
  <c r="CF10" i="27" s="1"/>
  <c r="CF12" i="27" s="1"/>
  <c r="CH18" i="1"/>
  <c r="CG11" i="24"/>
  <c r="CG10" i="24"/>
  <c r="CG13" i="24"/>
  <c r="CG12" i="24"/>
  <c r="CG14" i="24"/>
  <c r="CG22" i="24"/>
  <c r="CG20" i="24"/>
  <c r="CG18" i="24"/>
  <c r="CG19" i="24"/>
  <c r="CG21" i="24"/>
  <c r="CF26" i="24"/>
  <c r="CE18" i="27"/>
  <c r="CE41" i="30"/>
  <c r="CE43" i="30" s="1"/>
  <c r="CG29" i="5"/>
  <c r="CG28" i="5"/>
  <c r="CG30" i="5"/>
  <c r="CI23" i="5"/>
  <c r="CI17" i="5"/>
  <c r="CI19" i="5"/>
  <c r="CI11" i="5"/>
  <c r="CI18" i="5"/>
  <c r="CI21" i="5"/>
  <c r="CI10" i="5"/>
  <c r="CI13" i="5"/>
  <c r="CI12" i="5"/>
  <c r="CI16" i="5"/>
  <c r="CI17" i="26"/>
  <c r="CI30" i="26" s="1"/>
  <c r="CI22" i="27" s="1"/>
  <c r="CE22" i="28"/>
  <c r="CE24" i="28" s="1"/>
  <c r="CH32" i="5"/>
  <c r="CH9" i="27" s="1"/>
  <c r="CD27" i="28"/>
  <c r="CC31" i="28"/>
  <c r="CB26" i="27"/>
  <c r="CB41" i="27"/>
  <c r="CB43" i="27" s="1"/>
  <c r="CB47" i="27" s="1"/>
  <c r="CB37" i="30"/>
  <c r="CB39" i="30"/>
  <c r="CB8" i="30"/>
  <c r="DM8" i="30" s="1"/>
  <c r="CD19" i="27"/>
  <c r="CD20" i="27" s="1"/>
  <c r="CD33" i="26"/>
  <c r="CD36" i="26" s="1"/>
  <c r="CE35" i="26"/>
  <c r="CE31" i="26"/>
  <c r="CE45" i="30" s="1"/>
  <c r="CE46" i="30" s="1"/>
  <c r="CE41" i="5"/>
  <c r="CE37" i="5"/>
  <c r="CE14" i="27" s="1"/>
  <c r="CE16" i="27" s="1"/>
  <c r="CE26" i="28" s="1"/>
  <c r="CA16" i="30"/>
  <c r="CA14" i="30" s="1"/>
  <c r="CA28" i="30" s="1"/>
  <c r="CA22" i="30"/>
  <c r="CC24" i="27"/>
  <c r="CC41" i="27" s="1"/>
  <c r="CC43" i="27" s="1"/>
  <c r="CC47" i="27" s="1"/>
  <c r="CC34" i="30"/>
  <c r="CF16" i="26"/>
  <c r="CF11" i="26"/>
  <c r="CF22" i="26"/>
  <c r="CF13" i="26"/>
  <c r="CF14" i="26"/>
  <c r="CF25" i="26"/>
  <c r="CF12" i="26"/>
  <c r="CF24" i="26"/>
  <c r="CF21" i="26"/>
  <c r="CF15" i="26"/>
  <c r="CF23" i="26"/>
  <c r="CF25" i="5"/>
  <c r="CD39" i="5"/>
  <c r="CD42" i="5" s="1"/>
  <c r="CD44" i="5"/>
  <c r="CJ19" i="1"/>
  <c r="BW29" i="30"/>
  <c r="BV30" i="30"/>
  <c r="BV31" i="30" s="1"/>
  <c r="CG17" i="1"/>
  <c r="BW23" i="30"/>
  <c r="BV24" i="30"/>
  <c r="BV25" i="30" s="1"/>
  <c r="CF35" i="5"/>
  <c r="CH32" i="30"/>
  <c r="CH26" i="30"/>
  <c r="BY28" i="30"/>
  <c r="CH2" i="30"/>
  <c r="CH2" i="28"/>
  <c r="CH17" i="28" s="1"/>
  <c r="G19" i="28" s="1"/>
  <c r="G62" i="33" s="1"/>
  <c r="CH2" i="27"/>
  <c r="CH20" i="1"/>
  <c r="CJ4" i="1"/>
  <c r="CI4" i="30"/>
  <c r="CI4" i="28"/>
  <c r="CI4" i="5"/>
  <c r="CI4" i="27"/>
  <c r="CI4" i="20"/>
  <c r="CI4" i="7"/>
  <c r="CI4" i="26"/>
  <c r="CI4" i="18"/>
  <c r="CI4" i="24"/>
  <c r="CG33" i="5" l="1"/>
  <c r="CG10" i="27" s="1"/>
  <c r="CG12" i="27" s="1"/>
  <c r="CF18" i="27"/>
  <c r="CF41" i="30"/>
  <c r="CF43" i="30" s="1"/>
  <c r="CG26" i="24"/>
  <c r="CI18" i="1"/>
  <c r="CH12" i="24"/>
  <c r="CH11" i="24"/>
  <c r="CH10" i="24"/>
  <c r="CH14" i="24"/>
  <c r="CH13" i="24"/>
  <c r="CH21" i="24"/>
  <c r="CH22" i="24"/>
  <c r="CH20" i="24"/>
  <c r="CH19" i="24"/>
  <c r="CH18" i="24"/>
  <c r="CB12" i="30"/>
  <c r="CB16" i="30" s="1"/>
  <c r="CJ23" i="5"/>
  <c r="CR23" i="5" s="1"/>
  <c r="CJ10" i="5"/>
  <c r="CJ18" i="5"/>
  <c r="CJ13" i="5"/>
  <c r="CR13" i="5" s="1"/>
  <c r="CJ16" i="5"/>
  <c r="CR16" i="5" s="1"/>
  <c r="CJ21" i="5"/>
  <c r="CR21" i="5" s="1"/>
  <c r="CJ11" i="5"/>
  <c r="CJ17" i="5"/>
  <c r="CJ12" i="5"/>
  <c r="CR12" i="5" s="1"/>
  <c r="CJ19" i="5"/>
  <c r="CJ17" i="26"/>
  <c r="CI32" i="5"/>
  <c r="CI9" i="27" s="1"/>
  <c r="CH28" i="5"/>
  <c r="CH29" i="5"/>
  <c r="CH30" i="5"/>
  <c r="CB45" i="27"/>
  <c r="CC45" i="27" s="1"/>
  <c r="CE27" i="28"/>
  <c r="CD31" i="28"/>
  <c r="CE39" i="5"/>
  <c r="CC37" i="30"/>
  <c r="CC39" i="30"/>
  <c r="CE19" i="27"/>
  <c r="CE20" i="27" s="1"/>
  <c r="CE33" i="26"/>
  <c r="CE36" i="26" s="1"/>
  <c r="CF41" i="5"/>
  <c r="CF37" i="5"/>
  <c r="CF14" i="27" s="1"/>
  <c r="CF16" i="27" s="1"/>
  <c r="CF26" i="28" s="1"/>
  <c r="CG16" i="26"/>
  <c r="CG11" i="26"/>
  <c r="CG15" i="26"/>
  <c r="CG14" i="26"/>
  <c r="CG13" i="26"/>
  <c r="CG12" i="26"/>
  <c r="CG24" i="26"/>
  <c r="CG23" i="26"/>
  <c r="CG22" i="26"/>
  <c r="CG21" i="26"/>
  <c r="CG25" i="26"/>
  <c r="CG25" i="5"/>
  <c r="CF31" i="26"/>
  <c r="CF45" i="30" s="1"/>
  <c r="CF46" i="30" s="1"/>
  <c r="CF35" i="26"/>
  <c r="CC26" i="27"/>
  <c r="CC8" i="30"/>
  <c r="CC12" i="30" s="1"/>
  <c r="CC16" i="30" s="1"/>
  <c r="CC14" i="30" s="1"/>
  <c r="CE44" i="5"/>
  <c r="CE42" i="5"/>
  <c r="CD24" i="27"/>
  <c r="CD41" i="27" s="1"/>
  <c r="CD43" i="27" s="1"/>
  <c r="CD47" i="27" s="1"/>
  <c r="CD34" i="30"/>
  <c r="CG35" i="5"/>
  <c r="CR17" i="5"/>
  <c r="CR19" i="5"/>
  <c r="CR18" i="5"/>
  <c r="CR11" i="5"/>
  <c r="CK19" i="1"/>
  <c r="CL19" i="1" s="1"/>
  <c r="CI2" i="30"/>
  <c r="CI2" i="28"/>
  <c r="CI17" i="28" s="1"/>
  <c r="CI2" i="27"/>
  <c r="CJ4" i="30"/>
  <c r="CJ4" i="28"/>
  <c r="CJ4" i="27"/>
  <c r="CJ4" i="24"/>
  <c r="CJ4" i="26"/>
  <c r="CJ4" i="5"/>
  <c r="CJ4" i="20"/>
  <c r="CJ4" i="18"/>
  <c r="CJ4" i="7"/>
  <c r="BW30" i="30"/>
  <c r="BW31" i="30" s="1"/>
  <c r="BX29" i="30"/>
  <c r="BW24" i="30"/>
  <c r="BW25" i="30" s="1"/>
  <c r="BX23" i="30"/>
  <c r="CI26" i="30"/>
  <c r="CI32" i="30"/>
  <c r="CF8" i="28"/>
  <c r="CF22" i="28" s="1"/>
  <c r="CF24" i="28" s="1"/>
  <c r="CI20" i="1"/>
  <c r="CH17" i="1"/>
  <c r="DM12" i="30" l="1"/>
  <c r="CB22" i="30"/>
  <c r="CJ18" i="1"/>
  <c r="CI13" i="24"/>
  <c r="CI12" i="24"/>
  <c r="CI11" i="24"/>
  <c r="CI10" i="24"/>
  <c r="CI14" i="24"/>
  <c r="CI21" i="24"/>
  <c r="CI22" i="24"/>
  <c r="CI18" i="24"/>
  <c r="CI19" i="24"/>
  <c r="CI20" i="24"/>
  <c r="CC22" i="30"/>
  <c r="CH26" i="24"/>
  <c r="CG41" i="30"/>
  <c r="CG43" i="30" s="1"/>
  <c r="CG18" i="27"/>
  <c r="CJ32" i="5"/>
  <c r="CJ9" i="27" s="1"/>
  <c r="CH33" i="5"/>
  <c r="CH10" i="27" s="1"/>
  <c r="CH12" i="27" s="1"/>
  <c r="CI29" i="5"/>
  <c r="CI28" i="5"/>
  <c r="CI30" i="5"/>
  <c r="CJ30" i="26"/>
  <c r="CJ22" i="27" s="1"/>
  <c r="CR17" i="26"/>
  <c r="CF27" i="28"/>
  <c r="CE31" i="28"/>
  <c r="CD45" i="27"/>
  <c r="CD39" i="30"/>
  <c r="CD37" i="30"/>
  <c r="CH11" i="26"/>
  <c r="CH14" i="26"/>
  <c r="CH16" i="26"/>
  <c r="CH15" i="26"/>
  <c r="CH12" i="26"/>
  <c r="CH13" i="26"/>
  <c r="CH24" i="26"/>
  <c r="CH25" i="26"/>
  <c r="CH22" i="26"/>
  <c r="CH23" i="26"/>
  <c r="CH21" i="26"/>
  <c r="CH25" i="5"/>
  <c r="CD26" i="27"/>
  <c r="CD8" i="30"/>
  <c r="CD12" i="30" s="1"/>
  <c r="CF19" i="27"/>
  <c r="CF20" i="27" s="1"/>
  <c r="CF33" i="26"/>
  <c r="CF36" i="26" s="1"/>
  <c r="CG35" i="26"/>
  <c r="CG31" i="26"/>
  <c r="CG45" i="30" s="1"/>
  <c r="CG46" i="30" s="1"/>
  <c r="CF44" i="5"/>
  <c r="CF39" i="5"/>
  <c r="CF42" i="5" s="1"/>
  <c r="CG37" i="5"/>
  <c r="CG14" i="27" s="1"/>
  <c r="CG16" i="27" s="1"/>
  <c r="CG26" i="28" s="1"/>
  <c r="CG41" i="5"/>
  <c r="CE24" i="27"/>
  <c r="CE41" i="27" s="1"/>
  <c r="CE43" i="27" s="1"/>
  <c r="CE47" i="27" s="1"/>
  <c r="CE34" i="30"/>
  <c r="CG8" i="28"/>
  <c r="CG22" i="28" s="1"/>
  <c r="CG24" i="28" s="1"/>
  <c r="CR10" i="5"/>
  <c r="CJ20" i="1"/>
  <c r="CB14" i="30"/>
  <c r="DM16" i="30"/>
  <c r="BX24" i="30"/>
  <c r="BX25" i="30" s="1"/>
  <c r="BY23" i="30"/>
  <c r="BY29" i="30"/>
  <c r="BX30" i="30"/>
  <c r="BX31" i="30" s="1"/>
  <c r="CJ2" i="30"/>
  <c r="CJ2" i="28"/>
  <c r="CJ17" i="28" s="1"/>
  <c r="CJ2" i="27"/>
  <c r="CC28" i="30"/>
  <c r="CJ32" i="30"/>
  <c r="CJ26" i="30"/>
  <c r="CI17" i="1"/>
  <c r="D10" i="33" l="1"/>
  <c r="B10" i="33" s="1"/>
  <c r="G10" i="33"/>
  <c r="CH35" i="5"/>
  <c r="CI33" i="5"/>
  <c r="CI10" i="27" s="1"/>
  <c r="CI12" i="27" s="1"/>
  <c r="CR32" i="5"/>
  <c r="CH18" i="27"/>
  <c r="CH41" i="30"/>
  <c r="CH43" i="30" s="1"/>
  <c r="CI26" i="24"/>
  <c r="CK18" i="1"/>
  <c r="CL18" i="1" s="1"/>
  <c r="CJ10" i="24"/>
  <c r="CJ13" i="24"/>
  <c r="CR13" i="24" s="1"/>
  <c r="CJ12" i="24"/>
  <c r="CR12" i="24" s="1"/>
  <c r="CJ11" i="24"/>
  <c r="CR11" i="24" s="1"/>
  <c r="CJ14" i="24"/>
  <c r="CR14" i="24" s="1"/>
  <c r="CJ19" i="24"/>
  <c r="CR19" i="24" s="1"/>
  <c r="CJ21" i="24"/>
  <c r="CR21" i="24" s="1"/>
  <c r="CJ22" i="24"/>
  <c r="CR22" i="24" s="1"/>
  <c r="CJ20" i="24"/>
  <c r="CR20" i="24" s="1"/>
  <c r="CJ18" i="24"/>
  <c r="CR18" i="24" s="1"/>
  <c r="CR22" i="27"/>
  <c r="CJ30" i="5"/>
  <c r="CJ28" i="5"/>
  <c r="CJ29" i="5"/>
  <c r="CR29" i="5" s="1"/>
  <c r="CE45" i="27"/>
  <c r="CG27" i="28"/>
  <c r="CF31" i="28"/>
  <c r="CE39" i="30"/>
  <c r="CE37" i="30"/>
  <c r="CG19" i="27"/>
  <c r="CG20" i="27" s="1"/>
  <c r="CG33" i="26"/>
  <c r="CG36" i="26" s="1"/>
  <c r="CE26" i="27"/>
  <c r="CE8" i="30"/>
  <c r="CE12" i="30" s="1"/>
  <c r="CE22" i="30" s="1"/>
  <c r="CD16" i="30"/>
  <c r="CD14" i="30" s="1"/>
  <c r="CD28" i="30" s="1"/>
  <c r="CD22" i="30"/>
  <c r="CI16" i="26"/>
  <c r="CI13" i="26"/>
  <c r="CI15" i="26"/>
  <c r="CI12" i="26"/>
  <c r="CI11" i="26"/>
  <c r="CI14" i="26"/>
  <c r="CI21" i="26"/>
  <c r="CI25" i="26"/>
  <c r="CI23" i="26"/>
  <c r="CI24" i="26"/>
  <c r="CI22" i="26"/>
  <c r="CI25" i="5"/>
  <c r="CG39" i="5"/>
  <c r="CG42" i="5" s="1"/>
  <c r="CG44" i="5"/>
  <c r="CH35" i="26"/>
  <c r="CH31" i="26"/>
  <c r="CH45" i="30" s="1"/>
  <c r="CH46" i="30" s="1"/>
  <c r="CF24" i="27"/>
  <c r="CF41" i="27" s="1"/>
  <c r="CF43" i="27" s="1"/>
  <c r="CF47" i="27" s="1"/>
  <c r="CF34" i="30"/>
  <c r="CH41" i="5"/>
  <c r="CH37" i="5"/>
  <c r="CH14" i="27" s="1"/>
  <c r="CH16" i="27" s="1"/>
  <c r="CH26" i="28" s="1"/>
  <c r="BZ29" i="30"/>
  <c r="BY30" i="30"/>
  <c r="BY31" i="30" s="1"/>
  <c r="BZ23" i="30"/>
  <c r="BY24" i="30"/>
  <c r="BY25" i="30" s="1"/>
  <c r="CB28" i="30"/>
  <c r="DM14" i="30"/>
  <c r="CH8" i="28"/>
  <c r="CH22" i="28" s="1"/>
  <c r="CH24" i="28" s="1"/>
  <c r="CJ17" i="1"/>
  <c r="CJ14" i="26" s="1"/>
  <c r="CK20" i="1"/>
  <c r="CL20" i="1" s="1"/>
  <c r="CR30" i="5"/>
  <c r="CI35" i="5" l="1"/>
  <c r="CI41" i="30"/>
  <c r="CI43" i="30" s="1"/>
  <c r="CI18" i="27"/>
  <c r="CF45" i="27"/>
  <c r="CJ26" i="24"/>
  <c r="CR10" i="24"/>
  <c r="CJ33" i="5"/>
  <c r="CJ10" i="27" s="1"/>
  <c r="CH27" i="28"/>
  <c r="CG31" i="28"/>
  <c r="CF39" i="30"/>
  <c r="CF37" i="30"/>
  <c r="CE16" i="30"/>
  <c r="CE14" i="30" s="1"/>
  <c r="CJ16" i="26"/>
  <c r="CR16" i="26" s="1"/>
  <c r="CJ11" i="26"/>
  <c r="CJ22" i="26"/>
  <c r="CR22" i="26" s="1"/>
  <c r="CJ15" i="26"/>
  <c r="CR15" i="26" s="1"/>
  <c r="CJ21" i="26"/>
  <c r="CR21" i="26" s="1"/>
  <c r="CJ13" i="26"/>
  <c r="CR14" i="26"/>
  <c r="CJ25" i="26"/>
  <c r="CR25" i="26" s="1"/>
  <c r="CJ12" i="26"/>
  <c r="CR12" i="26" s="1"/>
  <c r="CJ23" i="26"/>
  <c r="CJ24" i="26"/>
  <c r="CR24" i="26" s="1"/>
  <c r="CJ25" i="5"/>
  <c r="CH44" i="5"/>
  <c r="CI41" i="5"/>
  <c r="CI37" i="5"/>
  <c r="CI14" i="27" s="1"/>
  <c r="CI16" i="27" s="1"/>
  <c r="CI26" i="28" s="1"/>
  <c r="CR25" i="5"/>
  <c r="CR37" i="5" s="1"/>
  <c r="CF26" i="27"/>
  <c r="CF8" i="30"/>
  <c r="CG24" i="27"/>
  <c r="CG41" i="27" s="1"/>
  <c r="CG43" i="27" s="1"/>
  <c r="CG47" i="27" s="1"/>
  <c r="CG34" i="30"/>
  <c r="CH19" i="27"/>
  <c r="CH20" i="27" s="1"/>
  <c r="CH33" i="26"/>
  <c r="CH36" i="26" s="1"/>
  <c r="CI35" i="26"/>
  <c r="CI31" i="26"/>
  <c r="CI45" i="30" s="1"/>
  <c r="CI46" i="30" s="1"/>
  <c r="CH39" i="5"/>
  <c r="CH42" i="5" s="1"/>
  <c r="CK17" i="1"/>
  <c r="CL17" i="1" s="1"/>
  <c r="CR13" i="26"/>
  <c r="CR23" i="26"/>
  <c r="CI8" i="28"/>
  <c r="CI22" i="28" s="1"/>
  <c r="CI24" i="28" s="1"/>
  <c r="CA29" i="30"/>
  <c r="BZ30" i="30"/>
  <c r="BZ31" i="30" s="1"/>
  <c r="CR28" i="5"/>
  <c r="BZ24" i="30"/>
  <c r="BZ25" i="30" s="1"/>
  <c r="CA23" i="30"/>
  <c r="CJ41" i="30" l="1"/>
  <c r="CJ43" i="30" s="1"/>
  <c r="CJ18" i="27"/>
  <c r="CR26" i="24"/>
  <c r="CR10" i="27"/>
  <c r="CJ12" i="27"/>
  <c r="CG45" i="27"/>
  <c r="CI27" i="28"/>
  <c r="CH31" i="28"/>
  <c r="CG39" i="30"/>
  <c r="CG37" i="30"/>
  <c r="CF12" i="30"/>
  <c r="DN8" i="30"/>
  <c r="CI19" i="27"/>
  <c r="CI20" i="27" s="1"/>
  <c r="CI33" i="26"/>
  <c r="CI39" i="5"/>
  <c r="CI42" i="5" s="1"/>
  <c r="CJ35" i="26"/>
  <c r="CJ31" i="26"/>
  <c r="CJ45" i="30" s="1"/>
  <c r="CJ46" i="30" s="1"/>
  <c r="CH24" i="27"/>
  <c r="CH34" i="30"/>
  <c r="CI44" i="5"/>
  <c r="CI36" i="26"/>
  <c r="CG26" i="27"/>
  <c r="CG8" i="30"/>
  <c r="CG12" i="30" s="1"/>
  <c r="CG16" i="30" s="1"/>
  <c r="CG14" i="30" s="1"/>
  <c r="CJ41" i="5"/>
  <c r="CJ37" i="5"/>
  <c r="CJ14" i="27" s="1"/>
  <c r="CB29" i="30"/>
  <c r="CA30" i="30"/>
  <c r="CA31" i="30" s="1"/>
  <c r="CR11" i="26"/>
  <c r="CA24" i="30"/>
  <c r="CA25" i="30" s="1"/>
  <c r="CB23" i="30"/>
  <c r="CE28" i="30"/>
  <c r="CJ35" i="5"/>
  <c r="CR33" i="5"/>
  <c r="G7" i="33" l="1"/>
  <c r="D7" i="33"/>
  <c r="B7" i="33" s="1"/>
  <c r="C12" i="33"/>
  <c r="D12" i="33"/>
  <c r="G12" i="33"/>
  <c r="C13" i="33"/>
  <c r="G13" i="33"/>
  <c r="D13" i="33"/>
  <c r="CR18" i="27"/>
  <c r="CR12" i="27"/>
  <c r="B30" i="33" s="1"/>
  <c r="CH26" i="27"/>
  <c r="CH41" i="27"/>
  <c r="CH43" i="27" s="1"/>
  <c r="CH47" i="27" s="1"/>
  <c r="CI31" i="28"/>
  <c r="CG22" i="30"/>
  <c r="CH37" i="30"/>
  <c r="CH39" i="30"/>
  <c r="CH8" i="30"/>
  <c r="CH12" i="30" s="1"/>
  <c r="CJ16" i="27"/>
  <c r="CR14" i="27"/>
  <c r="CI24" i="27"/>
  <c r="CI34" i="30"/>
  <c r="CJ19" i="27"/>
  <c r="CJ33" i="26"/>
  <c r="CR31" i="26"/>
  <c r="CJ44" i="5"/>
  <c r="CJ39" i="5"/>
  <c r="CJ42" i="5" s="1"/>
  <c r="DN12" i="30"/>
  <c r="CF16" i="30"/>
  <c r="CF22" i="30"/>
  <c r="CG28" i="30"/>
  <c r="CR30" i="26"/>
  <c r="CB24" i="30"/>
  <c r="CB25" i="30" s="1"/>
  <c r="CC23" i="30"/>
  <c r="CJ8" i="28"/>
  <c r="CJ22" i="28" s="1"/>
  <c r="CJ24" i="28" s="1"/>
  <c r="CR9" i="27"/>
  <c r="CR35" i="5"/>
  <c r="CR39" i="5" s="1"/>
  <c r="CC29" i="30"/>
  <c r="CB30" i="30"/>
  <c r="CB31" i="30" s="1"/>
  <c r="G8" i="33" l="1"/>
  <c r="G9" i="33" s="1"/>
  <c r="G11" i="33" s="1"/>
  <c r="G14" i="33" s="1"/>
  <c r="G16" i="33" s="1"/>
  <c r="D8" i="33"/>
  <c r="B13" i="33"/>
  <c r="G18" i="33"/>
  <c r="G53" i="33"/>
  <c r="G59" i="33"/>
  <c r="G22" i="33"/>
  <c r="G47" i="33"/>
  <c r="D22" i="33"/>
  <c r="D24" i="33" s="1"/>
  <c r="B12" i="33"/>
  <c r="C18" i="33"/>
  <c r="C22" i="33"/>
  <c r="C24" i="33" s="1"/>
  <c r="C14" i="33"/>
  <c r="CH45" i="27"/>
  <c r="CI26" i="27"/>
  <c r="CI41" i="27"/>
  <c r="CI43" i="27" s="1"/>
  <c r="CI47" i="27" s="1"/>
  <c r="CR16" i="27"/>
  <c r="CJ26" i="28"/>
  <c r="CJ27" i="28" s="1"/>
  <c r="CI8" i="30"/>
  <c r="CI12" i="30" s="1"/>
  <c r="CI22" i="30" s="1"/>
  <c r="CI39" i="30"/>
  <c r="CI37" i="30"/>
  <c r="CJ36" i="26"/>
  <c r="CR33" i="26"/>
  <c r="CJ20" i="27"/>
  <c r="CF14" i="30"/>
  <c r="DN16" i="30"/>
  <c r="CK22" i="28"/>
  <c r="CK24" i="28" s="1"/>
  <c r="CC30" i="30"/>
  <c r="CC31" i="30" s="1"/>
  <c r="CD29" i="30"/>
  <c r="CI16" i="30"/>
  <c r="CI14" i="30" s="1"/>
  <c r="CI28" i="30" s="1"/>
  <c r="CR19" i="27"/>
  <c r="CH22" i="30"/>
  <c r="CH16" i="30"/>
  <c r="CD23" i="30"/>
  <c r="CC24" i="30"/>
  <c r="CC25" i="30" s="1"/>
  <c r="C16" i="33" l="1"/>
  <c r="G52" i="33"/>
  <c r="G58" i="33"/>
  <c r="G24" i="33"/>
  <c r="G46" i="33"/>
  <c r="B18" i="33"/>
  <c r="B59" i="33"/>
  <c r="B47" i="33"/>
  <c r="B22" i="33"/>
  <c r="B53" i="33"/>
  <c r="D9" i="33"/>
  <c r="D11" i="33" s="1"/>
  <c r="B8" i="33"/>
  <c r="B9" i="33" s="1"/>
  <c r="CK27" i="28"/>
  <c r="CJ31" i="28"/>
  <c r="CI45" i="27"/>
  <c r="CF28" i="30"/>
  <c r="DN14" i="30"/>
  <c r="CJ24" i="27"/>
  <c r="CJ34" i="30"/>
  <c r="CL22" i="28"/>
  <c r="CL24" i="28" s="1"/>
  <c r="CH14" i="30"/>
  <c r="CR20" i="27"/>
  <c r="CE29" i="30"/>
  <c r="CD30" i="30"/>
  <c r="CD31" i="30" s="1"/>
  <c r="CE23" i="30"/>
  <c r="CD24" i="30"/>
  <c r="CD25" i="30" s="1"/>
  <c r="B28" i="33" l="1"/>
  <c r="B58" i="33"/>
  <c r="B46" i="33"/>
  <c r="B52" i="33"/>
  <c r="B24" i="33"/>
  <c r="B26" i="33" s="1"/>
  <c r="G57" i="33"/>
  <c r="G45" i="33"/>
  <c r="G51" i="33"/>
  <c r="G26" i="33"/>
  <c r="D14" i="33"/>
  <c r="B11" i="33"/>
  <c r="CJ26" i="27"/>
  <c r="CJ41" i="27"/>
  <c r="CJ43" i="27" s="1"/>
  <c r="CJ47" i="27" s="1"/>
  <c r="G49" i="27" s="1"/>
  <c r="H49" i="27" s="1"/>
  <c r="CL27" i="28"/>
  <c r="CK31" i="28"/>
  <c r="CJ39" i="30"/>
  <c r="CM22" i="28"/>
  <c r="CM24" i="28" s="1"/>
  <c r="CF29" i="30"/>
  <c r="CE30" i="30"/>
  <c r="CE31" i="30" s="1"/>
  <c r="CH28" i="30"/>
  <c r="CE24" i="30"/>
  <c r="CE25" i="30" s="1"/>
  <c r="CF23" i="30"/>
  <c r="CJ8" i="30"/>
  <c r="CR24" i="27"/>
  <c r="D16" i="33" l="1"/>
  <c r="B14" i="33"/>
  <c r="B16" i="33" s="1"/>
  <c r="B57" i="33"/>
  <c r="B45" i="33"/>
  <c r="B51" i="33"/>
  <c r="B38" i="33"/>
  <c r="B25" i="33"/>
  <c r="CM27" i="28"/>
  <c r="CL31" i="28"/>
  <c r="CJ45" i="27"/>
  <c r="CK45" i="27" s="1"/>
  <c r="CL45" i="27" s="1"/>
  <c r="CM45" i="27" s="1"/>
  <c r="CN45" i="27" s="1"/>
  <c r="CO45" i="27" s="1"/>
  <c r="CP45" i="27" s="1"/>
  <c r="CJ36" i="30"/>
  <c r="CI36" i="30" s="1"/>
  <c r="CH36" i="30" s="1"/>
  <c r="CG36" i="30" s="1"/>
  <c r="CF36" i="30" s="1"/>
  <c r="CE36" i="30" s="1"/>
  <c r="CD36" i="30" s="1"/>
  <c r="CC36" i="30" s="1"/>
  <c r="CB36" i="30" s="1"/>
  <c r="CA36" i="30" s="1"/>
  <c r="BZ36" i="30" s="1"/>
  <c r="BY36" i="30" s="1"/>
  <c r="BX36" i="30" s="1"/>
  <c r="BW36" i="30" s="1"/>
  <c r="BV36" i="30" s="1"/>
  <c r="BU36" i="30" s="1"/>
  <c r="BT36" i="30" s="1"/>
  <c r="BS36" i="30" s="1"/>
  <c r="BR36" i="30" s="1"/>
  <c r="BQ36" i="30" s="1"/>
  <c r="BP36" i="30" s="1"/>
  <c r="BO36" i="30" s="1"/>
  <c r="BN36" i="30" s="1"/>
  <c r="BM36" i="30" s="1"/>
  <c r="BL36" i="30" s="1"/>
  <c r="BK36" i="30" s="1"/>
  <c r="BJ36" i="30" s="1"/>
  <c r="BI36" i="30" s="1"/>
  <c r="BH36" i="30" s="1"/>
  <c r="BG36" i="30" s="1"/>
  <c r="BF36" i="30" s="1"/>
  <c r="BE36" i="30" s="1"/>
  <c r="BD36" i="30" s="1"/>
  <c r="BC36" i="30" s="1"/>
  <c r="BB36" i="30" s="1"/>
  <c r="BA36" i="30" s="1"/>
  <c r="AZ36" i="30" s="1"/>
  <c r="AY36" i="30" s="1"/>
  <c r="AX36" i="30" s="1"/>
  <c r="AW36" i="30" s="1"/>
  <c r="AV36" i="30" s="1"/>
  <c r="AU36" i="30" s="1"/>
  <c r="AT36" i="30" s="1"/>
  <c r="AS36" i="30" s="1"/>
  <c r="AR36" i="30" s="1"/>
  <c r="AQ36" i="30" s="1"/>
  <c r="AP36" i="30" s="1"/>
  <c r="AO36" i="30" s="1"/>
  <c r="AN36" i="30" s="1"/>
  <c r="AM36" i="30" s="1"/>
  <c r="AL36" i="30" s="1"/>
  <c r="AK36" i="30" s="1"/>
  <c r="AJ36" i="30" s="1"/>
  <c r="AI36" i="30" s="1"/>
  <c r="AH36" i="30" s="1"/>
  <c r="AG36" i="30" s="1"/>
  <c r="AF36" i="30" s="1"/>
  <c r="AE36" i="30" s="1"/>
  <c r="AD36" i="30" s="1"/>
  <c r="AC36" i="30" s="1"/>
  <c r="AB36" i="30" s="1"/>
  <c r="AA36" i="30" s="1"/>
  <c r="Z36" i="30" s="1"/>
  <c r="Y36" i="30" s="1"/>
  <c r="X36" i="30" s="1"/>
  <c r="W36" i="30" s="1"/>
  <c r="V36" i="30" s="1"/>
  <c r="U36" i="30" s="1"/>
  <c r="T36" i="30" s="1"/>
  <c r="S36" i="30" s="1"/>
  <c r="R36" i="30" s="1"/>
  <c r="Q36" i="30" s="1"/>
  <c r="P36" i="30" s="1"/>
  <c r="O36" i="30" s="1"/>
  <c r="N36" i="30" s="1"/>
  <c r="M36" i="30" s="1"/>
  <c r="L36" i="30" s="1"/>
  <c r="K36" i="30" s="1"/>
  <c r="J36" i="30" s="1"/>
  <c r="I36" i="30" s="1"/>
  <c r="H36" i="30" s="1"/>
  <c r="G36" i="30" s="1"/>
  <c r="CJ37" i="30"/>
  <c r="CK37" i="30" s="1"/>
  <c r="CL37" i="30" s="1"/>
  <c r="CM37" i="30" s="1"/>
  <c r="CN37" i="30" s="1"/>
  <c r="CO37" i="30" s="1"/>
  <c r="CP37" i="30" s="1"/>
  <c r="CN22" i="28"/>
  <c r="CN24" i="28" s="1"/>
  <c r="CG29" i="30"/>
  <c r="CF30" i="30"/>
  <c r="CF31" i="30" s="1"/>
  <c r="CJ12" i="30"/>
  <c r="CR8" i="30"/>
  <c r="DO8" i="30"/>
  <c r="G28" i="27"/>
  <c r="G61" i="33" s="1"/>
  <c r="CR26" i="27"/>
  <c r="CF24" i="30"/>
  <c r="CF25" i="30" s="1"/>
  <c r="CG23" i="30"/>
  <c r="G34" i="33" l="1"/>
  <c r="E34" i="33" s="1"/>
  <c r="B34" i="33"/>
  <c r="G75" i="33"/>
  <c r="G72" i="33"/>
  <c r="G71" i="33"/>
  <c r="G74" i="33"/>
  <c r="G63" i="33"/>
  <c r="F63" i="33" s="1"/>
  <c r="E61" i="33"/>
  <c r="H19" i="28"/>
  <c r="H28" i="27"/>
  <c r="CN27" i="28"/>
  <c r="CM31" i="28"/>
  <c r="CO22" i="28"/>
  <c r="CO24" i="28" s="1"/>
  <c r="CH23" i="30"/>
  <c r="CG24" i="30"/>
  <c r="CG25" i="30" s="1"/>
  <c r="CJ22" i="30"/>
  <c r="CR22" i="30" s="1"/>
  <c r="CJ16" i="30"/>
  <c r="CR12" i="30"/>
  <c r="DO12" i="30"/>
  <c r="F20" i="30" s="1"/>
  <c r="G36" i="33" s="1"/>
  <c r="CH29" i="30"/>
  <c r="CG30" i="30"/>
  <c r="CG31" i="30" s="1"/>
  <c r="G40" i="33" l="1"/>
  <c r="CO27" i="28"/>
  <c r="CN31" i="28"/>
  <c r="CP22" i="28"/>
  <c r="CP24" i="28" s="1"/>
  <c r="CJ14" i="30"/>
  <c r="CR16" i="30"/>
  <c r="DO16" i="30"/>
  <c r="CH30" i="30"/>
  <c r="CH31" i="30" s="1"/>
  <c r="CI29" i="30"/>
  <c r="CI23" i="30"/>
  <c r="CH24" i="30"/>
  <c r="CH25" i="30" s="1"/>
  <c r="CP27" i="28" l="1"/>
  <c r="CP31" i="28" s="1"/>
  <c r="CO31" i="28"/>
  <c r="CI24" i="30"/>
  <c r="CI25" i="30" s="1"/>
  <c r="CJ23" i="30"/>
  <c r="CK23" i="30" s="1"/>
  <c r="CI30" i="30"/>
  <c r="CI31" i="30" s="1"/>
  <c r="CJ28" i="30"/>
  <c r="CR14" i="30"/>
  <c r="DO14" i="30"/>
  <c r="F18" i="30" s="1"/>
  <c r="B36" i="33" s="1"/>
  <c r="CJ29" i="30" l="1"/>
  <c r="CK29" i="30" s="1"/>
  <c r="CK30" i="30" s="1"/>
  <c r="CR28" i="30"/>
  <c r="CL23" i="30"/>
  <c r="CK24" i="30"/>
  <c r="CJ24" i="30"/>
  <c r="CJ25" i="30" s="1"/>
  <c r="CL29" i="30" l="1"/>
  <c r="CM29" i="30" s="1"/>
  <c r="CJ30" i="30"/>
  <c r="CJ31" i="30" s="1"/>
  <c r="CK31" i="30" s="1"/>
  <c r="CK25" i="30"/>
  <c r="CM23" i="30"/>
  <c r="CL24" i="30"/>
  <c r="CL30" i="30" l="1"/>
  <c r="CL31" i="30" s="1"/>
  <c r="CL25" i="30"/>
  <c r="CN29" i="30"/>
  <c r="CM30" i="30"/>
  <c r="CM24" i="30"/>
  <c r="CN23" i="30"/>
  <c r="CM31" i="30" l="1"/>
  <c r="CM25" i="30"/>
  <c r="CO23" i="30"/>
  <c r="CN24" i="30"/>
  <c r="CO29" i="30"/>
  <c r="CN30" i="30"/>
  <c r="CN31" i="30" l="1"/>
  <c r="CN25" i="30"/>
  <c r="CO30" i="30"/>
  <c r="CP29" i="30"/>
  <c r="CP30" i="30" s="1"/>
  <c r="CP23" i="30"/>
  <c r="CP24" i="30" s="1"/>
  <c r="CO24" i="30"/>
  <c r="CO31" i="30" l="1"/>
  <c r="CP31" i="30" s="1"/>
  <c r="CO25" i="30"/>
  <c r="CP25" i="30" s="1"/>
</calcChain>
</file>

<file path=xl/comments1.xml><?xml version="1.0" encoding="utf-8"?>
<comments xmlns="http://schemas.openxmlformats.org/spreadsheetml/2006/main">
  <authors>
    <author>Chris Hoare</author>
  </authors>
  <commentList>
    <comment ref="E4" authorId="0" shapeId="0">
      <text>
        <r>
          <rPr>
            <b/>
            <sz val="9"/>
            <color indexed="81"/>
            <rFont val="Tahoma"/>
            <family val="2"/>
          </rPr>
          <t>BDUK:</t>
        </r>
        <r>
          <rPr>
            <sz val="9"/>
            <color indexed="81"/>
            <rFont val="Tahoma"/>
            <family val="2"/>
          </rPr>
          <t xml:space="preserve">
Bidder to identify the period over which the project is to be evaluated.  Marking the first  quarter in the evaluation period as "1" working up to quarter "80".  This period MUST cover 80 quarters (20 years).  Costs and revenues outside of the period will not be considered</t>
        </r>
      </text>
    </comment>
    <comment ref="D8" authorId="0" shapeId="0">
      <text>
        <r>
          <rPr>
            <b/>
            <sz val="9"/>
            <color indexed="81"/>
            <rFont val="Tahoma"/>
            <family val="2"/>
          </rPr>
          <t xml:space="preserve">BDUK:
</t>
        </r>
        <r>
          <rPr>
            <sz val="9"/>
            <color indexed="81"/>
            <rFont val="Tahoma"/>
            <family val="2"/>
          </rPr>
          <t>Suppliers project specific Internal rate of return ("IRR") used as the discount rate in this model.  Given the IRR is used as the discount rate the post subsidy net present value over the 20 year cashflow period should be zero.</t>
        </r>
      </text>
    </comment>
    <comment ref="B10" authorId="0" shapeId="0">
      <text>
        <r>
          <rPr>
            <b/>
            <sz val="9"/>
            <color indexed="81"/>
            <rFont val="Tahoma"/>
            <family val="2"/>
          </rPr>
          <t xml:space="preserve">BDUK:
</t>
        </r>
        <r>
          <rPr>
            <sz val="9"/>
            <color indexed="81"/>
            <rFont val="Tahoma"/>
            <family val="2"/>
          </rPr>
          <t>Quarter on quarter in/deflation factors used to adjust unit costs and prices.  Bidder to add/categories as required.</t>
        </r>
      </text>
    </comment>
    <comment ref="B16" authorId="0" shapeId="0">
      <text>
        <r>
          <rPr>
            <b/>
            <sz val="9"/>
            <color indexed="81"/>
            <rFont val="Tahoma"/>
            <family val="2"/>
          </rPr>
          <t xml:space="preserve">BDUK:
</t>
        </r>
        <r>
          <rPr>
            <sz val="9"/>
            <color indexed="81"/>
            <rFont val="Tahoma"/>
            <family val="2"/>
          </rPr>
          <t>Cumulative in/deflation factors derived from quarter on quarter rates.  Bidder free to structure this section of the model as appropriate eg using cum rates and backing into quarter on quarter if preferred</t>
        </r>
      </text>
    </comment>
    <comment ref="C23"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C30"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List>
</comments>
</file>

<file path=xl/comments10.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E10"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E26" authorId="0" shapeId="0">
      <text>
        <r>
          <rPr>
            <b/>
            <sz val="9"/>
            <color indexed="81"/>
            <rFont val="Tahoma"/>
            <family val="2"/>
          </rPr>
          <t xml:space="preserve">BDUK:
</t>
        </r>
        <r>
          <rPr>
            <sz val="9"/>
            <color indexed="81"/>
            <rFont val="Tahoma"/>
            <family val="2"/>
          </rPr>
          <t>Revenue must be summarised into a single line</t>
        </r>
      </text>
    </comment>
  </commentList>
</comments>
</file>

<file path=xl/comments11.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G28" authorId="0" shapeId="0">
      <text>
        <r>
          <rPr>
            <b/>
            <sz val="9"/>
            <color indexed="81"/>
            <rFont val="Tahoma"/>
            <family val="2"/>
          </rPr>
          <t xml:space="preserve">BDUK:
</t>
        </r>
        <r>
          <rPr>
            <sz val="9"/>
            <color indexed="81"/>
            <rFont val="Tahoma"/>
            <family val="2"/>
          </rPr>
          <t>This represents the maximum (NPV) value of any subsidy requested</t>
        </r>
      </text>
    </comment>
    <comment ref="F38" authorId="0" shapeId="0">
      <text>
        <r>
          <rPr>
            <b/>
            <sz val="9"/>
            <color indexed="81"/>
            <rFont val="Tahoma"/>
            <family val="2"/>
          </rPr>
          <t xml:space="preserve">BDUK:
</t>
        </r>
        <r>
          <rPr>
            <sz val="9"/>
            <color indexed="81"/>
            <rFont val="Tahoma"/>
            <family val="2"/>
          </rPr>
          <t>This represents the PUM that will be used for takeup clawback purposes</t>
        </r>
      </text>
    </comment>
  </commentList>
</comments>
</file>

<file path=xl/comments12.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E10" authorId="0" shapeId="0">
      <text>
        <r>
          <rPr>
            <b/>
            <sz val="9"/>
            <color indexed="81"/>
            <rFont val="Tahoma"/>
            <family val="2"/>
          </rPr>
          <t xml:space="preserve">BDUK:
</t>
        </r>
        <r>
          <rPr>
            <sz val="9"/>
            <color indexed="81"/>
            <rFont val="Tahoma"/>
            <family val="2"/>
          </rPr>
          <t>Bidder to enter proposed subsidy grant payments.</t>
        </r>
        <r>
          <rPr>
            <b/>
            <sz val="9"/>
            <color indexed="81"/>
            <rFont val="Tahoma"/>
            <family val="2"/>
          </rPr>
          <t xml:space="preserve"> </t>
        </r>
      </text>
    </comment>
    <comment ref="G19" authorId="0" shapeId="0">
      <text>
        <r>
          <rPr>
            <b/>
            <sz val="9"/>
            <color indexed="81"/>
            <rFont val="Tahoma"/>
            <family val="2"/>
          </rPr>
          <t xml:space="preserve">BDUK:
</t>
        </r>
        <r>
          <rPr>
            <sz val="9"/>
            <color indexed="81"/>
            <rFont val="Tahoma"/>
            <family val="2"/>
          </rPr>
          <t>This cannot exceed the NPV of the funding Gap on tab 17. Cashflow</t>
        </r>
      </text>
    </comment>
    <comment ref="E24" authorId="0" shapeId="0">
      <text>
        <r>
          <rPr>
            <b/>
            <sz val="9"/>
            <color indexed="81"/>
            <rFont val="Tahoma"/>
            <family val="2"/>
          </rPr>
          <t xml:space="preserve">BDUK:
</t>
        </r>
        <r>
          <rPr>
            <sz val="9"/>
            <color indexed="81"/>
            <rFont val="Tahoma"/>
            <family val="2"/>
          </rPr>
          <t>Cum capex must always exceed the cum grant requested to date</t>
        </r>
      </text>
    </comment>
  </commentList>
</comments>
</file>

<file path=xl/comments13.xml><?xml version="1.0" encoding="utf-8"?>
<comments xmlns="http://schemas.openxmlformats.org/spreadsheetml/2006/main">
  <authors>
    <author>Chris Hoare</author>
  </authors>
  <commentList>
    <comment ref="D5" authorId="0" shapeId="0">
      <text>
        <r>
          <rPr>
            <b/>
            <sz val="9"/>
            <color indexed="81"/>
            <rFont val="Tahoma"/>
            <family val="2"/>
          </rPr>
          <t xml:space="preserve">BDUK:
</t>
        </r>
        <r>
          <rPr>
            <sz val="9"/>
            <color indexed="81"/>
            <rFont val="Tahoma"/>
            <family val="2"/>
          </rPr>
          <t>This must be 28 quarters - correct on Capex tab 11 as appropriate</t>
        </r>
        <r>
          <rPr>
            <b/>
            <sz val="9"/>
            <color indexed="81"/>
            <rFont val="Tahoma"/>
            <family val="2"/>
          </rPr>
          <t xml:space="preserve">
</t>
        </r>
      </text>
    </comment>
    <comment ref="G5" authorId="0" shapeId="0">
      <text>
        <r>
          <rPr>
            <b/>
            <sz val="9"/>
            <color indexed="81"/>
            <rFont val="Tahoma"/>
            <family val="2"/>
          </rPr>
          <t xml:space="preserve">BDUK:
</t>
        </r>
        <r>
          <rPr>
            <sz val="9"/>
            <color indexed="81"/>
            <rFont val="Tahoma"/>
            <family val="2"/>
          </rPr>
          <t>This must be 80 quarters - correct on Capex tab 11 as appropriate</t>
        </r>
      </text>
    </comment>
    <comment ref="D20" authorId="0" shapeId="0">
      <text>
        <r>
          <rPr>
            <b/>
            <sz val="9"/>
            <color indexed="81"/>
            <rFont val="Tahoma"/>
            <family val="2"/>
          </rPr>
          <t>BDUK:</t>
        </r>
        <r>
          <rPr>
            <sz val="9"/>
            <color indexed="81"/>
            <rFont val="Tahoma"/>
            <family val="2"/>
          </rPr>
          <t xml:space="preserve">
PUM is calculated over the post deployment period.  It is in effect the weighted average underlying EBITDA per connected premise per quarter.  Calculation is on tab 17 Cashflow</t>
        </r>
      </text>
    </comment>
  </commentList>
</comments>
</file>

<file path=xl/comments2.xml><?xml version="1.0" encoding="utf-8"?>
<comments xmlns="http://schemas.openxmlformats.org/spreadsheetml/2006/main">
  <authors>
    <author>Chris Hoare</author>
  </authors>
  <commentList>
    <comment ref="F4" authorId="0" shapeId="0">
      <text>
        <r>
          <rPr>
            <b/>
            <sz val="9"/>
            <color indexed="81"/>
            <rFont val="Tahoma"/>
            <family val="2"/>
          </rPr>
          <t xml:space="preserve">BDUK:
</t>
        </r>
        <r>
          <rPr>
            <sz val="9"/>
            <color indexed="81"/>
            <rFont val="Tahoma"/>
            <family val="2"/>
          </rPr>
          <t>Flag copies from tab 3. Do not manually over write</t>
        </r>
      </text>
    </comment>
    <comment ref="F6" authorId="0" shapeId="0">
      <text>
        <r>
          <rPr>
            <b/>
            <sz val="9"/>
            <color indexed="81"/>
            <rFont val="Tahoma"/>
            <family val="2"/>
          </rPr>
          <t xml:space="preserve">BDUK:
</t>
        </r>
        <r>
          <rPr>
            <sz val="9"/>
            <color indexed="81"/>
            <rFont val="Tahoma"/>
            <family val="2"/>
          </rPr>
          <t>Flag copies from tab 7. Do not manually over write</t>
        </r>
      </text>
    </comment>
    <comment ref="E11"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F20" authorId="0" shapeId="0">
      <text>
        <r>
          <rPr>
            <b/>
            <sz val="9"/>
            <color indexed="81"/>
            <rFont val="Tahoma"/>
            <family val="2"/>
          </rPr>
          <t xml:space="preserve">BDUK:
</t>
        </r>
        <r>
          <rPr>
            <sz val="9"/>
            <color indexed="81"/>
            <rFont val="Tahoma"/>
            <family val="2"/>
          </rPr>
          <t xml:space="preserve">Formula driven from takeup assumptions.  </t>
        </r>
      </text>
    </comment>
    <comment ref="F30" authorId="0" shapeId="0">
      <text>
        <r>
          <rPr>
            <b/>
            <sz val="9"/>
            <color indexed="81"/>
            <rFont val="Tahoma"/>
            <family val="2"/>
          </rPr>
          <t xml:space="preserve">BDUK:
</t>
        </r>
        <r>
          <rPr>
            <sz val="9"/>
            <color indexed="81"/>
            <rFont val="Tahoma"/>
            <family val="2"/>
          </rPr>
          <t>Formula driven from churn assumptions</t>
        </r>
      </text>
    </comment>
    <comment ref="F37" authorId="0" shapeId="0">
      <text>
        <r>
          <rPr>
            <b/>
            <sz val="9"/>
            <color indexed="81"/>
            <rFont val="Tahoma"/>
            <family val="2"/>
          </rPr>
          <t xml:space="preserve">BDUK:
</t>
        </r>
        <r>
          <rPr>
            <sz val="9"/>
            <color indexed="81"/>
            <rFont val="Tahoma"/>
            <family val="2"/>
          </rPr>
          <t>Premises connected as a result of churn must be summarised into this line.</t>
        </r>
      </text>
    </comment>
    <comment ref="F46" authorId="0" shapeId="0">
      <text>
        <r>
          <rPr>
            <b/>
            <sz val="9"/>
            <color indexed="81"/>
            <rFont val="Tahoma"/>
            <family val="2"/>
          </rPr>
          <t xml:space="preserve">BDUK:
</t>
        </r>
        <r>
          <rPr>
            <sz val="9"/>
            <color indexed="81"/>
            <rFont val="Tahoma"/>
            <family val="2"/>
          </rPr>
          <t>Net premises connected (ie net of churn) must be summarised into this line.</t>
        </r>
        <r>
          <rPr>
            <b/>
            <sz val="9"/>
            <color indexed="81"/>
            <rFont val="Tahoma"/>
            <family val="2"/>
          </rPr>
          <t xml:space="preserve">
</t>
        </r>
      </text>
    </comment>
    <comment ref="F48" authorId="0" shapeId="0">
      <text>
        <r>
          <rPr>
            <b/>
            <sz val="9"/>
            <color indexed="81"/>
            <rFont val="Tahoma"/>
            <family val="2"/>
          </rPr>
          <t xml:space="preserve">BDUK:
</t>
        </r>
        <r>
          <rPr>
            <sz val="9"/>
            <color indexed="81"/>
            <rFont val="Tahoma"/>
            <family val="2"/>
          </rPr>
          <t>Premises passed and connected must be summarised into these lines.
These lines are linked to the "Calc sheet" tab.  That link MUST be prepassed</t>
        </r>
      </text>
    </comment>
  </commentList>
</comments>
</file>

<file path=xl/comments3.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BDUK:</t>
        </r>
        <r>
          <rPr>
            <sz val="9"/>
            <color indexed="81"/>
            <rFont val="Tahoma"/>
            <family val="2"/>
          </rPr>
          <t xml:space="preserve">
Bidder to classify each of the 80 bidder quarters as either deployment ("D"), Post deployment ("PD") or Post term ("PT").
Deployment phase is the period up to completion of the final milestone 2.  Post deployment phase runs for 28 quarters thereafter.  </t>
        </r>
      </text>
    </comment>
    <comment ref="F8" authorId="0" shapeId="0">
      <text>
        <r>
          <rPr>
            <b/>
            <sz val="9"/>
            <color indexed="81"/>
            <rFont val="Tahoma"/>
            <family val="2"/>
          </rPr>
          <t>BDUK:
Copied from Tab 8</t>
        </r>
      </text>
    </comment>
    <comment ref="D9" authorId="0" shapeId="0">
      <text>
        <r>
          <rPr>
            <b/>
            <sz val="9"/>
            <color indexed="81"/>
            <rFont val="Tahoma"/>
            <family val="2"/>
          </rPr>
          <t xml:space="preserve">BDUK:
</t>
        </r>
        <r>
          <rPr>
            <sz val="9"/>
            <color indexed="81"/>
            <rFont val="Tahoma"/>
            <family val="2"/>
          </rPr>
          <t xml:space="preserve">Bidder to determine and populate in line with their specific solution as identified in their solution component template. </t>
        </r>
      </text>
    </comment>
    <comment ref="E10"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 ref="E16"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List>
</comments>
</file>

<file path=xl/comments4.xml><?xml version="1.0" encoding="utf-8"?>
<comments xmlns="http://schemas.openxmlformats.org/spreadsheetml/2006/main">
  <authors>
    <author>Chris Hoare</author>
  </authors>
  <commentList>
    <comment ref="A7" authorId="0" shapeId="0">
      <text>
        <r>
          <rPr>
            <b/>
            <sz val="9"/>
            <color indexed="81"/>
            <rFont val="Tahoma"/>
            <family val="2"/>
          </rPr>
          <t xml:space="preserve">BDUK:
</t>
        </r>
        <r>
          <rPr>
            <sz val="9"/>
            <color indexed="81"/>
            <rFont val="Tahoma"/>
            <family val="2"/>
          </rPr>
          <t>Components and sub components should match those provided on tab 7. Network vols</t>
        </r>
        <r>
          <rPr>
            <b/>
            <sz val="9"/>
            <color indexed="81"/>
            <rFont val="Tahoma"/>
            <family val="2"/>
          </rPr>
          <t xml:space="preserve">
</t>
        </r>
      </text>
    </comment>
    <comment ref="F7" authorId="0" shapeId="0">
      <text>
        <r>
          <rPr>
            <b/>
            <sz val="9"/>
            <color indexed="81"/>
            <rFont val="Tahoma"/>
            <family val="2"/>
          </rPr>
          <t xml:space="preserve">BDUK:
</t>
        </r>
        <r>
          <rPr>
            <sz val="9"/>
            <color indexed="81"/>
            <rFont val="Tahoma"/>
            <family val="2"/>
          </rPr>
          <t>Units to be consistent with those identfied on tab 7. Network vols</t>
        </r>
      </text>
    </comment>
    <comment ref="B9"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 ref="B15"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List>
</comments>
</file>

<file path=xl/comments5.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text>
    </comment>
    <comment ref="F10" authorId="0" shapeId="0">
      <text>
        <r>
          <rPr>
            <b/>
            <sz val="9"/>
            <color indexed="81"/>
            <rFont val="Tahoma"/>
            <family val="2"/>
          </rPr>
          <t xml:space="preserve">BDUK:
</t>
        </r>
        <r>
          <rPr>
            <sz val="9"/>
            <color indexed="81"/>
            <rFont val="Tahoma"/>
            <family val="2"/>
          </rPr>
          <t>Supplier to specify consistent with tab 5. PMO overview</t>
        </r>
      </text>
    </comment>
  </commentList>
</comments>
</file>

<file path=xl/comments6.xml><?xml version="1.0" encoding="utf-8"?>
<comments xmlns="http://schemas.openxmlformats.org/spreadsheetml/2006/main">
  <authors>
    <author>Chris Hoare</author>
  </authors>
  <commentList>
    <comment ref="F9" authorId="0" shapeId="0">
      <text>
        <r>
          <rPr>
            <b/>
            <sz val="9"/>
            <color indexed="81"/>
            <rFont val="Tahoma"/>
            <family val="2"/>
          </rPr>
          <t xml:space="preserve">BDUK:
</t>
        </r>
        <r>
          <rPr>
            <sz val="9"/>
            <color indexed="81"/>
            <rFont val="Tahoma"/>
            <family val="2"/>
          </rPr>
          <t>resources and roles to be consistent with tab 9. PMO resource</t>
        </r>
      </text>
    </comment>
    <comment ref="H10" authorId="0" shapeId="0">
      <text>
        <r>
          <rPr>
            <b/>
            <sz val="9"/>
            <color indexed="81"/>
            <rFont val="Tahoma"/>
            <family val="2"/>
          </rPr>
          <t xml:space="preserve">BDUK:
</t>
        </r>
        <r>
          <rPr>
            <sz val="9"/>
            <color indexed="81"/>
            <rFont val="Tahoma"/>
            <family val="2"/>
          </rPr>
          <t>Fully inclusive capitalisable labour rate.
Bidder MUST provide detail of calculation behind the cap rate</t>
        </r>
      </text>
    </comment>
  </commentList>
</comments>
</file>

<file path=xl/comments7.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r>
          <rPr>
            <b/>
            <sz val="9"/>
            <color indexed="81"/>
            <rFont val="Tahoma"/>
            <family val="2"/>
          </rPr>
          <t xml:space="preserve">
</t>
        </r>
      </text>
    </comment>
    <comment ref="E6" authorId="0" shapeId="0">
      <text>
        <r>
          <rPr>
            <b/>
            <sz val="9"/>
            <color indexed="81"/>
            <rFont val="Tahoma"/>
            <family val="2"/>
          </rPr>
          <t xml:space="preserve">BDUK:
</t>
        </r>
        <r>
          <rPr>
            <sz val="9"/>
            <color indexed="81"/>
            <rFont val="Tahoma"/>
            <family val="2"/>
          </rPr>
          <t>Flag copies from tab 7.  Do not manually over write</t>
        </r>
      </text>
    </comment>
    <comment ref="D8" authorId="0" shapeId="0">
      <text>
        <r>
          <rPr>
            <b/>
            <sz val="9"/>
            <color indexed="81"/>
            <rFont val="Tahoma"/>
            <family val="2"/>
          </rPr>
          <t xml:space="preserve">BDUK:
</t>
        </r>
        <r>
          <rPr>
            <sz val="9"/>
            <color indexed="81"/>
            <rFont val="Tahoma"/>
            <family val="2"/>
          </rPr>
          <t>Select cost type (capex non PMO, Capex PMO or opex) from drop down</t>
        </r>
      </text>
    </comment>
    <comment ref="E31" authorId="0" shapeId="0">
      <text>
        <r>
          <rPr>
            <b/>
            <sz val="9"/>
            <color indexed="81"/>
            <rFont val="Tahoma"/>
            <family val="2"/>
          </rPr>
          <t xml:space="preserve">BDUK:
</t>
        </r>
        <r>
          <rPr>
            <sz val="9"/>
            <color indexed="81"/>
            <rFont val="Tahoma"/>
            <family val="2"/>
          </rPr>
          <t>When inserting rows to match solution insert here to maintain integrity of sumifs formulae used in orange coloured summary section</t>
        </r>
      </text>
    </comment>
    <comment ref="E32" authorId="0" shapeId="0">
      <text>
        <r>
          <rPr>
            <b/>
            <sz val="9"/>
            <color indexed="81"/>
            <rFont val="Tahoma"/>
            <family val="2"/>
          </rPr>
          <t xml:space="preserve">BDUK:
</t>
        </r>
        <r>
          <rPr>
            <sz val="9"/>
            <color indexed="81"/>
            <rFont val="Tahoma"/>
            <family val="2"/>
          </rPr>
          <t>Network build cashflows must be summarised into these lines</t>
        </r>
      </text>
    </comment>
    <comment ref="E41" authorId="0" shapeId="0">
      <text>
        <r>
          <rPr>
            <b/>
            <sz val="9"/>
            <color indexed="81"/>
            <rFont val="Tahoma"/>
            <family val="2"/>
          </rPr>
          <t xml:space="preserve">BDUK:
</t>
        </r>
        <r>
          <rPr>
            <sz val="9"/>
            <color indexed="81"/>
            <rFont val="Tahoma"/>
            <family val="2"/>
          </rPr>
          <t>Checks to ensure all costs have been classified as either Opex or capex non PMO or capex PMO</t>
        </r>
      </text>
    </comment>
    <comment ref="E44" authorId="0" shapeId="0">
      <text>
        <r>
          <rPr>
            <b/>
            <sz val="9"/>
            <color indexed="81"/>
            <rFont val="Tahoma"/>
            <family val="2"/>
          </rPr>
          <t xml:space="preserve">BDUK:
</t>
        </r>
        <r>
          <rPr>
            <sz val="9"/>
            <color indexed="81"/>
            <rFont val="Tahoma"/>
            <family val="2"/>
          </rPr>
          <t>Checks to ensure costs only appear in "D" ie deployment periods</t>
        </r>
      </text>
    </comment>
  </commentList>
</comments>
</file>

<file path=xl/comments8.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 xml:space="preserve">Flag copies from tab 7.  Do not manually over write
</t>
        </r>
      </text>
    </comment>
    <comment ref="D8" authorId="0" shapeId="0">
      <text>
        <r>
          <rPr>
            <b/>
            <sz val="9"/>
            <color indexed="81"/>
            <rFont val="Tahoma"/>
            <family val="2"/>
          </rPr>
          <t xml:space="preserve">BDUK:
</t>
        </r>
        <r>
          <rPr>
            <sz val="9"/>
            <color indexed="81"/>
            <rFont val="Tahoma"/>
            <family val="2"/>
          </rPr>
          <t>Select cost type (capex non PMO, Capex PMO or opex) from drop down</t>
        </r>
      </text>
    </comment>
    <comment ref="E30" authorId="0" shapeId="0">
      <text>
        <r>
          <rPr>
            <b/>
            <sz val="9"/>
            <color indexed="81"/>
            <rFont val="Tahoma"/>
            <family val="2"/>
          </rPr>
          <t xml:space="preserve">BDUK:
</t>
        </r>
        <r>
          <rPr>
            <sz val="9"/>
            <color indexed="81"/>
            <rFont val="Tahoma"/>
            <family val="2"/>
          </rPr>
          <t>In life costs must be summarised into these lines</t>
        </r>
      </text>
    </comment>
    <comment ref="E35" authorId="0" shapeId="0">
      <text>
        <r>
          <rPr>
            <b/>
            <sz val="9"/>
            <color indexed="81"/>
            <rFont val="Tahoma"/>
            <family val="2"/>
          </rPr>
          <t xml:space="preserve">BDUK:
</t>
        </r>
        <r>
          <rPr>
            <sz val="9"/>
            <color indexed="81"/>
            <rFont val="Tahoma"/>
            <family val="2"/>
          </rPr>
          <t>Checks to ensure all costs have been classified as either Opex or capex</t>
        </r>
      </text>
    </comment>
  </commentList>
</comments>
</file>

<file path=xl/comments9.xml><?xml version="1.0" encoding="utf-8"?>
<comments xmlns="http://schemas.openxmlformats.org/spreadsheetml/2006/main">
  <authors>
    <author>Jenny Nuttall</author>
  </authors>
  <commentList>
    <comment ref="N7" authorId="0" shapeId="0">
      <text>
        <r>
          <rPr>
            <b/>
            <sz val="9"/>
            <color indexed="81"/>
            <rFont val="Tahoma"/>
            <family val="2"/>
          </rPr>
          <t xml:space="preserve">BDUK:
</t>
        </r>
        <r>
          <rPr>
            <sz val="9"/>
            <color indexed="81"/>
            <rFont val="Tahoma"/>
            <family val="2"/>
          </rPr>
          <t>Note this is a monthly rate.  Take care to *3 on the revenue tab (tab 16)</t>
        </r>
        <r>
          <rPr>
            <b/>
            <sz val="9"/>
            <color indexed="81"/>
            <rFont val="Tahoma"/>
            <family val="2"/>
          </rPr>
          <t xml:space="preserve">
</t>
        </r>
      </text>
    </comment>
  </commentList>
</comments>
</file>

<file path=xl/sharedStrings.xml><?xml version="1.0" encoding="utf-8"?>
<sst xmlns="http://schemas.openxmlformats.org/spreadsheetml/2006/main" count="1630" uniqueCount="482">
  <si>
    <t>BID FINANCIAL MODEL</t>
  </si>
  <si>
    <t>Version</t>
  </si>
  <si>
    <t>Description</t>
  </si>
  <si>
    <t>Owner</t>
  </si>
  <si>
    <t>Issued on:</t>
  </si>
  <si>
    <t>Name of the Bidder</t>
  </si>
  <si>
    <t>GRAND TOTAL</t>
  </si>
  <si>
    <t>Number of QTRS</t>
  </si>
  <si>
    <t>Q3_16/17</t>
  </si>
  <si>
    <t>Q4_16/17</t>
  </si>
  <si>
    <t>Q1_17/18</t>
  </si>
  <si>
    <t>Q2_17/18</t>
  </si>
  <si>
    <t>Q3_17/18</t>
  </si>
  <si>
    <t>Q4_17/18</t>
  </si>
  <si>
    <t>Q1 18/19</t>
  </si>
  <si>
    <t>Q2 18/19</t>
  </si>
  <si>
    <t>Q3 18/19</t>
  </si>
  <si>
    <t>Q4 18/19</t>
  </si>
  <si>
    <t>Q1 19/20</t>
  </si>
  <si>
    <t>Q2 19/20</t>
  </si>
  <si>
    <t>Q3 19/20</t>
  </si>
  <si>
    <t>Q4 19/20</t>
  </si>
  <si>
    <t>Q1 20/21</t>
  </si>
  <si>
    <t>Q2 20/21</t>
  </si>
  <si>
    <t>Q3 20/21</t>
  </si>
  <si>
    <t>Q4 20/21</t>
  </si>
  <si>
    <t>Q1 21/22</t>
  </si>
  <si>
    <t>Q2 21/22</t>
  </si>
  <si>
    <t>Q3 21/22</t>
  </si>
  <si>
    <t>Q4 21/22</t>
  </si>
  <si>
    <t>Opex Cost per Qtr £</t>
  </si>
  <si>
    <t>BDUK Model Overview and Structure</t>
  </si>
  <si>
    <t>3. General Assumptions</t>
  </si>
  <si>
    <t>4. Solution Working Design</t>
  </si>
  <si>
    <t>Financial Qtrs &amp; year</t>
  </si>
  <si>
    <t>Qtly Opex Inflation/Deflation assumption</t>
  </si>
  <si>
    <t>Qtly Revenue Inflation/Deflation assumption</t>
  </si>
  <si>
    <t>Qtly Capex Inflation/Deflation assumption</t>
  </si>
  <si>
    <t>Qtly PMO Inflation/Deflation assumption</t>
  </si>
  <si>
    <t>In/deflation factors</t>
  </si>
  <si>
    <t>Take up %s</t>
  </si>
  <si>
    <t>Product 1</t>
  </si>
  <si>
    <t>Product 2</t>
  </si>
  <si>
    <t>Product 3</t>
  </si>
  <si>
    <t>Product 4</t>
  </si>
  <si>
    <t>Product 5</t>
  </si>
  <si>
    <t>Churn %</t>
  </si>
  <si>
    <t>IA Volume</t>
  </si>
  <si>
    <t>Q1 22/23</t>
  </si>
  <si>
    <t>Q2 22/23</t>
  </si>
  <si>
    <t>Q3 22/23</t>
  </si>
  <si>
    <t>Q4 22/23</t>
  </si>
  <si>
    <t>Q1 23/24</t>
  </si>
  <si>
    <t>Q2 23/24</t>
  </si>
  <si>
    <t>Q3 23/24</t>
  </si>
  <si>
    <t>Q4 23/24</t>
  </si>
  <si>
    <t>Q1 24/25</t>
  </si>
  <si>
    <t>Q2 24/25</t>
  </si>
  <si>
    <t>Q3 24/25</t>
  </si>
  <si>
    <t>Q4 24/25</t>
  </si>
  <si>
    <t>Q1 25/26</t>
  </si>
  <si>
    <t>Q2 25/26</t>
  </si>
  <si>
    <t>Q3 25/26</t>
  </si>
  <si>
    <t>Q4 25/26</t>
  </si>
  <si>
    <t>Q1 26/27</t>
  </si>
  <si>
    <t>Q2 26/27</t>
  </si>
  <si>
    <t>Q3 26/27</t>
  </si>
  <si>
    <t>Q4 26/27</t>
  </si>
  <si>
    <t>Q1 27/28</t>
  </si>
  <si>
    <t>Q2 27/28</t>
  </si>
  <si>
    <t>Q3 27/28</t>
  </si>
  <si>
    <t>Q4 27/28</t>
  </si>
  <si>
    <t>Q1 28/29</t>
  </si>
  <si>
    <t>Q2 28/29</t>
  </si>
  <si>
    <t>Q3 28/29</t>
  </si>
  <si>
    <t>Q4 28/29</t>
  </si>
  <si>
    <t>Q1 29/30</t>
  </si>
  <si>
    <t>Q2 29/30</t>
  </si>
  <si>
    <t>Q3 29/30</t>
  </si>
  <si>
    <t>Q4 29/30</t>
  </si>
  <si>
    <t>Q1 30/31</t>
  </si>
  <si>
    <t>Q2 30/31</t>
  </si>
  <si>
    <t>Q3 30/31</t>
  </si>
  <si>
    <t>Q4 30/31</t>
  </si>
  <si>
    <t>Q1 31/32</t>
  </si>
  <si>
    <t>Q2 31/32</t>
  </si>
  <si>
    <t>Q3 31/32</t>
  </si>
  <si>
    <t>Q4 31/32</t>
  </si>
  <si>
    <t>Q1 32/33</t>
  </si>
  <si>
    <t>Q2 32/33</t>
  </si>
  <si>
    <t>Q3 32/33</t>
  </si>
  <si>
    <t>Q4 32/33</t>
  </si>
  <si>
    <t>Q1 33/34</t>
  </si>
  <si>
    <t>Q2 33/34</t>
  </si>
  <si>
    <t>Q3 33/34</t>
  </si>
  <si>
    <t>Q4 33/34</t>
  </si>
  <si>
    <t>Q1 34/35</t>
  </si>
  <si>
    <t>Q2 34/35</t>
  </si>
  <si>
    <t>Q3 34/35</t>
  </si>
  <si>
    <t>Q4 34/35</t>
  </si>
  <si>
    <t>Q1 35/36</t>
  </si>
  <si>
    <t>Q2 35/36</t>
  </si>
  <si>
    <t>Q3 35/36</t>
  </si>
  <si>
    <t>Q4 35/36</t>
  </si>
  <si>
    <t>Q1 36/37</t>
  </si>
  <si>
    <t>Q2 36/37</t>
  </si>
  <si>
    <t>Q3 36/37</t>
  </si>
  <si>
    <t>Q4 36/37</t>
  </si>
  <si>
    <t>Q1 37/38</t>
  </si>
  <si>
    <t>Q2 37/38</t>
  </si>
  <si>
    <t>Total premises connected (solution volume basis - Cumulative)</t>
  </si>
  <si>
    <t>Churned Volume (solution volume basis)</t>
  </si>
  <si>
    <t>Deployment /Post Deployment/Post Term</t>
  </si>
  <si>
    <t>D</t>
  </si>
  <si>
    <t>Network component volumes (Cum)</t>
  </si>
  <si>
    <t>Total</t>
  </si>
  <si>
    <t>Network sub component</t>
  </si>
  <si>
    <t>Resource</t>
  </si>
  <si>
    <t>Nature of role</t>
  </si>
  <si>
    <t>Contract management</t>
  </si>
  <si>
    <t>Implementation PMO</t>
  </si>
  <si>
    <t xml:space="preserve">FTE mandays </t>
  </si>
  <si>
    <t>PT</t>
  </si>
  <si>
    <t>Daily rates £</t>
  </si>
  <si>
    <t>PMO cost</t>
  </si>
  <si>
    <t>annual salary</t>
  </si>
  <si>
    <t>Daily cap rate</t>
  </si>
  <si>
    <t>Subcomponent 1c (eg civil engineering works)</t>
  </si>
  <si>
    <t>Subcomponent 1d (eg installation, testing commissioning)</t>
  </si>
  <si>
    <t>Subcomponent 2c (eg civil engineering works)</t>
  </si>
  <si>
    <t>Subcomponent 2d (eg installation, testing commissioning)</t>
  </si>
  <si>
    <t>Subcomponent 1b (eg equipment procurement)</t>
  </si>
  <si>
    <t>Subcomponent 2b (eg equipment procurement)</t>
  </si>
  <si>
    <t>Cum In/deflation factors</t>
  </si>
  <si>
    <t>Total capex excluding PMO</t>
  </si>
  <si>
    <t>PMO</t>
  </si>
  <si>
    <t>Revenue related opex</t>
  </si>
  <si>
    <t>Connection</t>
  </si>
  <si>
    <t>Recurring</t>
  </si>
  <si>
    <t>Network related</t>
  </si>
  <si>
    <t>Wholesale product</t>
  </si>
  <si>
    <t>Recurring Revenue</t>
  </si>
  <si>
    <t>Non recurring revenue</t>
  </si>
  <si>
    <t>Total revenue</t>
  </si>
  <si>
    <t>Revenue</t>
  </si>
  <si>
    <t>Opex</t>
  </si>
  <si>
    <t>Present value of net cashflow</t>
  </si>
  <si>
    <t>Net cashflow</t>
  </si>
  <si>
    <t>Net Present Value before subsidy</t>
  </si>
  <si>
    <t>Discount factor</t>
  </si>
  <si>
    <t>PV of gap</t>
  </si>
  <si>
    <t>PV of subsidy</t>
  </si>
  <si>
    <t>Financial Output</t>
  </si>
  <si>
    <t>Contract Term</t>
  </si>
  <si>
    <t>Total Term</t>
  </si>
  <si>
    <t>Pre Full Service Commencement</t>
  </si>
  <si>
    <t>Post Service Commencement</t>
  </si>
  <si>
    <t>Bidder Timeline</t>
  </si>
  <si>
    <t>Project Investment Ratio as per Schedule 5.1</t>
  </si>
  <si>
    <t>Project Unit Margin as per Schedule 5.1</t>
  </si>
  <si>
    <t>Timeline (Quarters)</t>
  </si>
  <si>
    <t>Supplier Discount Rate</t>
  </si>
  <si>
    <t>Project unit margin</t>
  </si>
  <si>
    <t>EBITDA post deployment</t>
  </si>
  <si>
    <t>cashflow pre grant</t>
  </si>
  <si>
    <t>Grant</t>
  </si>
  <si>
    <t>Post grant cashflow</t>
  </si>
  <si>
    <t>Term Cashflow</t>
  </si>
  <si>
    <t>Term IRR</t>
  </si>
  <si>
    <t>Bidder timeline IRR</t>
  </si>
  <si>
    <t>Post term cashflow</t>
  </si>
  <si>
    <t>16/17</t>
  </si>
  <si>
    <t>17/18</t>
  </si>
  <si>
    <t>18/19</t>
  </si>
  <si>
    <t>19/20</t>
  </si>
  <si>
    <t>20/21</t>
  </si>
  <si>
    <t>21/22</t>
  </si>
  <si>
    <t>22/23</t>
  </si>
  <si>
    <t>23/24</t>
  </si>
  <si>
    <t>24/25</t>
  </si>
  <si>
    <t>25/26</t>
  </si>
  <si>
    <t>26/27</t>
  </si>
  <si>
    <t>27/28</t>
  </si>
  <si>
    <t>28/29</t>
  </si>
  <si>
    <t>29/30</t>
  </si>
  <si>
    <t>30/31</t>
  </si>
  <si>
    <t>31/32</t>
  </si>
  <si>
    <t>32/33</t>
  </si>
  <si>
    <t>33/34</t>
  </si>
  <si>
    <t>34/35</t>
  </si>
  <si>
    <t>35/36</t>
  </si>
  <si>
    <t>36/37</t>
  </si>
  <si>
    <t>37/38</t>
  </si>
  <si>
    <t>Discounted post grant cashflow</t>
  </si>
  <si>
    <t>Cum discounted cashflow</t>
  </si>
  <si>
    <t>breakeven flag</t>
  </si>
  <si>
    <t>Discounted term cashflow</t>
  </si>
  <si>
    <t>Quarter count</t>
  </si>
  <si>
    <t>Capex</t>
  </si>
  <si>
    <t>Per prem analysis</t>
  </si>
  <si>
    <t>As % of solution vols</t>
  </si>
  <si>
    <t>As % of SFW IA</t>
  </si>
  <si>
    <t>Over/(under) subsidy</t>
  </si>
  <si>
    <t>Proposed M0</t>
  </si>
  <si>
    <t>Proposed M1</t>
  </si>
  <si>
    <t>Proposed M2</t>
  </si>
  <si>
    <t>Total M0</t>
  </si>
  <si>
    <t>Total M1</t>
  </si>
  <si>
    <t>Total M2</t>
  </si>
  <si>
    <t>The purpose and content of each tab is briefly discussed below:</t>
  </si>
  <si>
    <t>1. Version control</t>
  </si>
  <si>
    <t>Supplier to update each time a revised model is submitted to the local body</t>
  </si>
  <si>
    <t>Local Body</t>
  </si>
  <si>
    <t>Description must adequately summarise any changes made from prior versions</t>
  </si>
  <si>
    <t>2.  Model overview</t>
  </si>
  <si>
    <t>This sheet</t>
  </si>
  <si>
    <t>Cells shown in green to be populated by the supplier</t>
  </si>
  <si>
    <r>
      <t xml:space="preserve">This tab </t>
    </r>
    <r>
      <rPr>
        <b/>
        <sz val="12"/>
        <color theme="1"/>
        <rFont val="Calibri"/>
        <family val="2"/>
        <scheme val="minor"/>
      </rPr>
      <t>MUST</t>
    </r>
    <r>
      <rPr>
        <sz val="12"/>
        <color theme="1"/>
        <rFont val="Calibri"/>
        <family val="2"/>
        <scheme val="minor"/>
      </rPr>
      <t xml:space="preserve"> include the following:</t>
    </r>
  </si>
  <si>
    <t>Q3 37/38</t>
  </si>
  <si>
    <t>Q4 37/38</t>
  </si>
  <si>
    <t>Q1 38/39</t>
  </si>
  <si>
    <t>Q2 38/39</t>
  </si>
  <si>
    <r>
      <rPr>
        <b/>
        <sz val="12"/>
        <color theme="1"/>
        <rFont val="Calibri"/>
        <family val="2"/>
        <scheme val="minor"/>
      </rPr>
      <t>Identify the 80 quarters (20 years) over which the bid is to be evaluated</t>
    </r>
    <r>
      <rPr>
        <sz val="12"/>
        <color theme="1"/>
        <rFont val="Calibri"/>
        <family val="2"/>
        <scheme val="minor"/>
      </rPr>
      <t>.  Revenues and costs outside of this 80 quarter window will not be considered in the evaluation</t>
    </r>
  </si>
  <si>
    <t>Overview of high level solution design</t>
  </si>
  <si>
    <t>5. PMO overview</t>
  </si>
  <si>
    <t>Overview of proposed governance and project management structure</t>
  </si>
  <si>
    <t>6. Solution Volumes</t>
  </si>
  <si>
    <r>
      <rPr>
        <b/>
        <sz val="12"/>
        <color theme="1"/>
        <rFont val="Calibri"/>
        <family val="2"/>
        <scheme val="minor"/>
      </rPr>
      <t xml:space="preserve">Quarterly takeup rates </t>
    </r>
    <r>
      <rPr>
        <sz val="12"/>
        <color theme="1"/>
        <rFont val="Calibri"/>
        <family val="2"/>
        <scheme val="minor"/>
      </rPr>
      <t>for the products specifically covered by the supplier's solution</t>
    </r>
  </si>
  <si>
    <r>
      <rPr>
        <b/>
        <sz val="12"/>
        <color theme="1"/>
        <rFont val="Calibri"/>
        <family val="2"/>
        <scheme val="minor"/>
      </rPr>
      <t>Quarterly churn rates</t>
    </r>
    <r>
      <rPr>
        <sz val="12"/>
        <color theme="1"/>
        <rFont val="Calibri"/>
        <family val="2"/>
        <scheme val="minor"/>
      </rPr>
      <t xml:space="preserve"> for the products specifically covered by the suppliers solution</t>
    </r>
  </si>
  <si>
    <t>New connections (over and above churn) for each quarter in the 80 quarter evaluation period.  Note this should be driven directly from the takeup assumptions on the general assumptions tab</t>
  </si>
  <si>
    <t>7. Network volumes</t>
  </si>
  <si>
    <t>Delivery volumes for all major network components (as defined by the supplier in line with their solution set out on tab 4)</t>
  </si>
  <si>
    <t>As noted above the supplier is free to define network components and subcomponents appropriate to their specific solution</t>
  </si>
  <si>
    <t>These Q1 unit costs will be inflated/deflated by the factors provided on the general assumptions tab</t>
  </si>
  <si>
    <t>9. PMO resource</t>
  </si>
  <si>
    <t xml:space="preserve">Each of the 80 quarters being evaluated to be flagged as D (deployment), PD (Post deployment) or PT (post term).  Note that there must be 28 PD quarters (7 years). </t>
  </si>
  <si>
    <t>10. PMO Cost Book</t>
  </si>
  <si>
    <t>Annual salaries and associated daily capitalised labour rate for each resource identified on tab 9.</t>
  </si>
  <si>
    <t>Where resources are contract as opposed to employed then a daily rate should be provided in lieu of annual salary</t>
  </si>
  <si>
    <t>FTE days worked per quarter in the 80 quarter evaluation period for all PMO resources consistent with the overview provided on tab 5</t>
  </si>
  <si>
    <t>15. Wholesale price book</t>
  </si>
  <si>
    <t>Prices for all products (as defined by the supplier on tab 6)</t>
  </si>
  <si>
    <t>Prices to be split into connection/installation vs subscription/recurring costs</t>
  </si>
  <si>
    <t>These Q1 prices will be inflated/deflated by the factors provided on the general assumptions tab</t>
  </si>
  <si>
    <t xml:space="preserve">It is recognised that any given supplier will have its own model for wholesale pricing and the structure of the wholesale price book should be adjusted to fit the suppliers model.  </t>
  </si>
  <si>
    <t>16. Revenue</t>
  </si>
  <si>
    <t>Revenue by quarter by product type consistent with tabs 15 and 6</t>
  </si>
  <si>
    <t>This tab shows price x appropriate volume (adjusted for inflation/deflation)</t>
  </si>
  <si>
    <t>17. Cashflow</t>
  </si>
  <si>
    <t xml:space="preserve">Takes the outputs from tabs 11, 14 and 16 and calculates the NPV gap.  This represents the maximum discounted value of any grant that would ordinarily be considered </t>
  </si>
  <si>
    <t>18. Milestone payment table</t>
  </si>
  <si>
    <t>The nominal (money) value of the proposed grant request by milestone type by quarter</t>
  </si>
  <si>
    <t>The tab then calculates the NPV of those proposed payments and will flag if the grant requested exceeds the gap determine on tab 17</t>
  </si>
  <si>
    <t>Cum capex</t>
  </si>
  <si>
    <t>Cum grant claim</t>
  </si>
  <si>
    <t>Cum Grant &lt; Cum capex</t>
  </si>
  <si>
    <t>A check is also made to ensure that the capex incurred to date always exceeds the grant claimed</t>
  </si>
  <si>
    <r>
      <t xml:space="preserve">A standard model structure is required so as to facilitate efficient analysis of supplier responses and ongoing reporting.  The model is intended to be independent of technology with the supplier determining the appropriate network components and subcomponents to be costed.  The diagram below provides an overview of the key components of the model.  The supplier is required to provide each tab.  </t>
    </r>
    <r>
      <rPr>
        <b/>
        <sz val="12"/>
        <color theme="1"/>
        <rFont val="Calibri"/>
        <family val="2"/>
        <scheme val="minor"/>
      </rPr>
      <t>Tabs coloured yellow must be provided in exactly the format shown in this template and shouldn't be amended in any way.</t>
    </r>
    <r>
      <rPr>
        <sz val="12"/>
        <color theme="1"/>
        <rFont val="Calibri"/>
        <family val="2"/>
        <scheme val="minor"/>
      </rPr>
      <t xml:space="preserve">  There is greater flexibility around the exact format of the blue coloured tabs.</t>
    </r>
  </si>
  <si>
    <t>19. Output</t>
  </si>
  <si>
    <t>Pulls key outputs from across the model into one summary sheet.</t>
  </si>
  <si>
    <t>Capex Build Cost per Unit £</t>
  </si>
  <si>
    <t>Opex Build Cost per Unit £</t>
  </si>
  <si>
    <t>Cost type</t>
  </si>
  <si>
    <t xml:space="preserve">Unit </t>
  </si>
  <si>
    <t>Masts</t>
  </si>
  <si>
    <t>Surveys</t>
  </si>
  <si>
    <t>Site works</t>
  </si>
  <si>
    <t>Base stations</t>
  </si>
  <si>
    <t>Backhaul links</t>
  </si>
  <si>
    <t>Billing system</t>
  </si>
  <si>
    <t>Engineering FTE</t>
  </si>
  <si>
    <t>Total build costs</t>
  </si>
  <si>
    <t>Units</t>
  </si>
  <si>
    <t>Unit capex cost £</t>
  </si>
  <si>
    <t>Unit opex Cost £</t>
  </si>
  <si>
    <t>Inlife  costs</t>
  </si>
  <si>
    <t>Revenue related</t>
  </si>
  <si>
    <t>Connections</t>
  </si>
  <si>
    <t>mast quarter</t>
  </si>
  <si>
    <t>base station quarter</t>
  </si>
  <si>
    <t>Connection quarter</t>
  </si>
  <si>
    <t>List</t>
  </si>
  <si>
    <t>Capex non PMO</t>
  </si>
  <si>
    <t>Capex PMO</t>
  </si>
  <si>
    <t>Total in life capex</t>
  </si>
  <si>
    <t>Total in life opex</t>
  </si>
  <si>
    <t>Total in life costs</t>
  </si>
  <si>
    <t>Check total</t>
  </si>
  <si>
    <t>Check costs only in "D" periods</t>
  </si>
  <si>
    <t>Proposed M3</t>
  </si>
  <si>
    <t>Total M3</t>
  </si>
  <si>
    <t>Underlying EBITDA</t>
  </si>
  <si>
    <t>Subcomponent 1a (planning and design)</t>
  </si>
  <si>
    <t>Subcomponent 2a (planning and design)</t>
  </si>
  <si>
    <r>
      <rPr>
        <b/>
        <sz val="12"/>
        <color theme="1"/>
        <rFont val="Calibri"/>
        <family val="2"/>
        <scheme val="minor"/>
      </rPr>
      <t>Quarterly inflation/deflation rates</t>
    </r>
    <r>
      <rPr>
        <sz val="12"/>
        <color theme="1"/>
        <rFont val="Calibri"/>
        <family val="2"/>
        <scheme val="minor"/>
      </rPr>
      <t xml:space="preserve"> used in the model.  Rates to be separately identified for at least revenue, opex, capex non PMO related and PMO.  Additional rates over and above this minimum requirement can be included as required  </t>
    </r>
  </si>
  <si>
    <t>Free form specific to the supplier's proposed solution.  Suggest include schematics showing overall relationship between major network components with brief explanatory text</t>
  </si>
  <si>
    <t>Intended to provide an appropriate context of the overall model</t>
  </si>
  <si>
    <t>Network component volumes to be provided on both a cumulative and incremental (ie growth in quarter) basis for each quarter in the 80 quarter evaluation period</t>
  </si>
  <si>
    <t>8. Network build Cost Book</t>
  </si>
  <si>
    <r>
      <t xml:space="preserve">Unit </t>
    </r>
    <r>
      <rPr>
        <b/>
        <sz val="12"/>
        <color theme="1"/>
        <rFont val="Calibri"/>
        <family val="2"/>
        <scheme val="minor"/>
      </rPr>
      <t>capex</t>
    </r>
    <r>
      <rPr>
        <sz val="12"/>
        <color theme="1"/>
        <rFont val="Calibri"/>
        <family val="2"/>
        <scheme val="minor"/>
      </rPr>
      <t xml:space="preserve"> build costs for all network components and subcomponents (as defined by the supplier on tab 7)</t>
    </r>
  </si>
  <si>
    <r>
      <t xml:space="preserve">Unit </t>
    </r>
    <r>
      <rPr>
        <b/>
        <sz val="12"/>
        <color theme="1"/>
        <rFont val="Calibri"/>
        <family val="2"/>
        <scheme val="minor"/>
      </rPr>
      <t>opex</t>
    </r>
    <r>
      <rPr>
        <sz val="12"/>
        <color theme="1"/>
        <rFont val="Calibri"/>
        <family val="2"/>
        <scheme val="minor"/>
      </rPr>
      <t xml:space="preserve"> build costs for all network components and subcomponents (as defined by the supplier on tab 7)</t>
    </r>
  </si>
  <si>
    <r>
      <t xml:space="preserve">Planning and design costs for each major network component </t>
    </r>
    <r>
      <rPr>
        <b/>
        <sz val="12"/>
        <color theme="1"/>
        <rFont val="Calibri"/>
        <family val="2"/>
        <scheme val="minor"/>
      </rPr>
      <t>MUST</t>
    </r>
    <r>
      <rPr>
        <sz val="12"/>
        <color theme="1"/>
        <rFont val="Calibri"/>
        <family val="2"/>
        <scheme val="minor"/>
      </rPr>
      <t xml:space="preserve"> be separately identified (recognising this may require the introdution of a specific volume driver)</t>
    </r>
  </si>
  <si>
    <t>As noted above the supplier is free to define network components and subcomponents appropriate to their specific solution subject to the separate inclusion of planning costs for each major network category</t>
  </si>
  <si>
    <t>It is recognised that suppliers may wish to adapt the format of this tab to suit their own solution design.  This is OK provided the data included ultimately meets the minimum requirements set out above</t>
  </si>
  <si>
    <t>Note PMO costs will ONLY BE CONSIDERED in the deployment period identified on tab 7</t>
  </si>
  <si>
    <t>11. Network build cashflows</t>
  </si>
  <si>
    <t>Network build costs (both Capex and Opex) by quarter by network components  and PMO resources detailed on tabs 7 and 9</t>
  </si>
  <si>
    <t>This tab shows unit cost x volume (adjusted for inflation/deflation).  That volume may be network or product related depending on the suppliers solution</t>
  </si>
  <si>
    <t>12. In life Cost Book</t>
  </si>
  <si>
    <t>Unit in life Opex costs for all network components and subcomponents (as defined by the supplier on tab 7) - WHERE RELEVANT</t>
  </si>
  <si>
    <t>Unit in life Capex costs for all network components and subcomponents (as defined by the supplier on tab 7) - WHERE RELEVANT</t>
  </si>
  <si>
    <t>Unit in life Capex costs for all product sales (as defined by the supplier on tab 6) - WHERE RELEVANT</t>
  </si>
  <si>
    <t>Unit in life Opex costs for all product sales (as defined by the supplier on tab 6) - WHERE RELEVANT</t>
  </si>
  <si>
    <t>It is recognised that any given supplier will have its own model for inlife costs that may be product driven, network driven or a cpombination of the two.  The structure of the inlife cost book should be adjusted to fit the suppliers model.  The key requirement from BDUK is that key cost drivers and their associated volumes and unit costs are clearly identifed</t>
  </si>
  <si>
    <t>14. In life cost cashflows</t>
  </si>
  <si>
    <t>In life costs by quarter by network component  and/or product type consistent with tab 12 and tabs 6 and 7 as appropriate</t>
  </si>
  <si>
    <t>This tab shows unit in life cost x appropriate volume (adjusted for inflation/deflation)</t>
  </si>
  <si>
    <t>Totals are set to automatically populate based on the costs type (Capex non PMO, Capex PMO, Opex) entered in the green cells.  Care should be taken to preserve the Sumif formulae or to ensure that cost categories add down</t>
  </si>
  <si>
    <t>Totals are set to automatically populate based on the costs type (Capex, Opex) entered in the green cells.  Care should be taken to preserve the Sumif formulae or to ensure that cost categories add down</t>
  </si>
  <si>
    <t>This tab must not be amended or changed</t>
  </si>
  <si>
    <t>Wholesale Access Products</t>
  </si>
  <si>
    <t>Comparative market price for a similar regulated product</t>
  </si>
  <si>
    <t>Comparative market price for a similar product</t>
  </si>
  <si>
    <t>X% ceiling above benchmarked price - maximum wholesale price</t>
  </si>
  <si>
    <t>RRP</t>
  </si>
  <si>
    <t>Product ID (unique per product)</t>
  </si>
  <si>
    <t>Product Name &amp; Description</t>
  </si>
  <si>
    <t>List key underpinning Solution Component (from Solution Comonent Template)</t>
  </si>
  <si>
    <t>Wholesale Acces Line Speed (ranges)</t>
  </si>
  <si>
    <t>Busy hour comitted rate
(that could be consumed by the End User, pre-RSP intervention)</t>
  </si>
  <si>
    <t>Download
(Average expected performance at the End User exclude RSP)</t>
  </si>
  <si>
    <t>Upload
(Average expected performance at the End User exclude RSP)</t>
  </si>
  <si>
    <t>Product development status</t>
  </si>
  <si>
    <t>If 'Existing', estimated installed base</t>
  </si>
  <si>
    <t>No. of premises forecast to take-up the product in your response to the NCO (Vol. 5)</t>
  </si>
  <si>
    <t>Percentage of NCO take-up</t>
  </si>
  <si>
    <t>Comment on localtion of handover point with End User and RSP</t>
  </si>
  <si>
    <t>Installation Price (£)</t>
  </si>
  <si>
    <t>Monthy Recurring Price (£)</t>
  </si>
  <si>
    <t>RRP, instal (£)</t>
  </si>
  <si>
    <t>RRP, monthly recurring (£)</t>
  </si>
  <si>
    <t>Key Service Levels (SLA)</t>
  </si>
  <si>
    <t>QOS assurance model</t>
  </si>
  <si>
    <t>Key delivery assumptions</t>
  </si>
  <si>
    <t>Passive Wholesale Products</t>
  </si>
  <si>
    <t>Comment on location of handover point</t>
  </si>
  <si>
    <t>Survey Cost (£) (ex VAT)</t>
  </si>
  <si>
    <t>Installation Price (£) (ex VAT)</t>
  </si>
  <si>
    <t>Monthy Recurring Price (£) (ex VAT)</t>
  </si>
  <si>
    <t>None identified for demonstration purposes</t>
  </si>
  <si>
    <t>Build opex per THP SOLUTION VOLUME</t>
  </si>
  <si>
    <t>Total Capital Input per THP SOLUTION VOLUME</t>
  </si>
  <si>
    <t>Bidder Investment per THP SOLUTION VOLUME</t>
  </si>
  <si>
    <t>Subsidy per THP SOLUTION VOLUME</t>
  </si>
  <si>
    <t>Subsidy per THP IA VOLUME</t>
  </si>
  <si>
    <t>Bidder Investment per THP IA VOLUME</t>
  </si>
  <si>
    <t>Total Capital Input per THP IA VOLUME</t>
  </si>
  <si>
    <t>Subsidy per THP SFW IA VOLUME</t>
  </si>
  <si>
    <t>Bidder Investment per THP SFW IA VOLUME</t>
  </si>
  <si>
    <t>Total Capital Input per THP SFW IA VOLUME</t>
  </si>
  <si>
    <t>% Supplier funding in deployment</t>
  </si>
  <si>
    <t>Supplier funding as % underlying EBITDA</t>
  </si>
  <si>
    <t>Final quarter flag</t>
  </si>
  <si>
    <t>Discounted underlying EBITDA</t>
  </si>
  <si>
    <t>Estimated payback term (NPV terms years)</t>
  </si>
  <si>
    <t>Final quarter ARPU</t>
  </si>
  <si>
    <t>Connected volume</t>
  </si>
  <si>
    <t>Incremental connections in quarter</t>
  </si>
  <si>
    <t>ARPU</t>
  </si>
  <si>
    <t>Final quarter opex per connected prem</t>
  </si>
  <si>
    <t>Opex inlife</t>
  </si>
  <si>
    <t>opex inlife per connected premise</t>
  </si>
  <si>
    <t>First quarter post dep flag</t>
  </si>
  <si>
    <t>Post dep flag</t>
  </si>
  <si>
    <t>First quarter post deployment underlying ARPU</t>
  </si>
  <si>
    <t>First quarter post deployment underlying opex per connected prem</t>
  </si>
  <si>
    <t>Quarter number</t>
  </si>
  <si>
    <t>Free form specific to the Bidder's proposed solution.  Suggest include organisation charts, overview of proposed control environment etc</t>
  </si>
  <si>
    <t>PD</t>
  </si>
  <si>
    <t>20. Calc sheet</t>
  </si>
  <si>
    <t>This sheet is used to split cashflows into deployment, post deployment and post term and to determine when breakeven occurs</t>
  </si>
  <si>
    <t>This tab is a intermediate working sheet with no specific standalone outputs</t>
  </si>
  <si>
    <t>Unit</t>
  </si>
  <si>
    <t>Supplier</t>
  </si>
  <si>
    <t>Total connected customers</t>
  </si>
  <si>
    <t>Net customer growth (net of churn) (solution volume basis)</t>
  </si>
  <si>
    <t>Total NGA Network Build Costs</t>
  </si>
  <si>
    <t>NGA Network Build Costs</t>
  </si>
  <si>
    <t>Total Qualifying Capital Expenditure</t>
  </si>
  <si>
    <t>Qualifying Opex</t>
  </si>
  <si>
    <t>Non Qualifying Opex</t>
  </si>
  <si>
    <t>Non qualifying Capex</t>
  </si>
  <si>
    <t>Qualifying capital excluding PMO</t>
  </si>
  <si>
    <t>Qualifying PMO</t>
  </si>
  <si>
    <t>NGA Network Build cost (cum)</t>
  </si>
  <si>
    <t>NGA Network Build cost (incremental in quarter)</t>
  </si>
  <si>
    <t>Cum to date PIR</t>
  </si>
  <si>
    <t>Proposed Subsidy Payments</t>
  </si>
  <si>
    <t>Cum Subsidy Payments</t>
  </si>
  <si>
    <t>Qualifying Capex</t>
  </si>
  <si>
    <t>Present value of Subsidy Payments</t>
  </si>
  <si>
    <t>Cum Net Present Value of Subsidy Payments</t>
  </si>
  <si>
    <t>Non Qualifying Opex (NGA In Life Cost)</t>
  </si>
  <si>
    <t>Non Qualifying Capex (NGA In Life Cost)</t>
  </si>
  <si>
    <t>Qualifying Opex (NGA Network Build Opex)</t>
  </si>
  <si>
    <t>Qualifying Capex (NGA Build Capex)</t>
  </si>
  <si>
    <t>Supplier cash flow before Subsidy Payments</t>
  </si>
  <si>
    <t>Subsidy Payments</t>
  </si>
  <si>
    <t>Cashflow post Subsidy Payments</t>
  </si>
  <si>
    <t>NGA Network Build Cost (Qualifying Capex + Qualifying Opex)</t>
  </si>
  <si>
    <t>Subsidy Payment</t>
  </si>
  <si>
    <t>Supplier NGA Network Build Investment</t>
  </si>
  <si>
    <t>Qualifying Opex (NGA Network Build opex) as % of total NGA build cost</t>
  </si>
  <si>
    <t>PMO related capex as % of total Qualifying Capex</t>
  </si>
  <si>
    <t>Post Subsidy Payment NPV</t>
  </si>
  <si>
    <t>Post Subsidy Payment IRR</t>
  </si>
  <si>
    <t>Project In Life net cashflow</t>
  </si>
  <si>
    <t>Nominal funding required from Supplier</t>
  </si>
  <si>
    <t>NPV of supplier funding (after Subsidy Payments)</t>
  </si>
  <si>
    <t>Net Cashflow before Subsidy Payment (Gap)</t>
  </si>
  <si>
    <t>Cum nominal funding required from Supplier after Subsidy paymens)</t>
  </si>
  <si>
    <t>Leverage</t>
  </si>
  <si>
    <t>Cum NPV of Supplier funding (after Subsidy Payments)</t>
  </si>
  <si>
    <t>End state premises passed in the intervention area (ie Superfast white premises passed)</t>
  </si>
  <si>
    <t>End state premises passed in the intervention area at a speed in excess of 30Mbps (ie white premises passed at superfast speed)</t>
  </si>
  <si>
    <t>All premises passed by the NGA infrastructure (including all grey/black premises incidentally passed as a result of the supplier's proposed NGA solution and any white premises receiving speeds less than 30Mbps) for each quarter in the 80 quarter evaluation period</t>
  </si>
  <si>
    <t>Connected premises (including all grey/black premises incidentally passed as a result of the supplier's proposed NGA solution and any white premises receiving speeds less than 30Mbps) for each quarter in the 80 quarter evaluation period.  Note this should be driven directly from the takeup assumptions on the general assumptions tab</t>
  </si>
  <si>
    <t>Churned volumes (including all grey/black premises incidentally passed as a result of the supplier's proposed NGA solution and any white premises receiving speeds less than 30Mbps) for each quarter in the 80 quarter evaluation period.  Note this should be driven directly from the churn assumptions on the general assumptions tab</t>
  </si>
  <si>
    <t>Totals coloured orange (currently in rows 48-49) feed into the calc sheet (hidden tab) and that link must be prepassed</t>
  </si>
  <si>
    <t>Totals coloured orange (currently in rows 32-39) feed into the cashflow analysis (tab 17) and that link must be prepassed</t>
  </si>
  <si>
    <t>Totals coloured orange (currently in rows 30-33) feed into the cashflow analysis (tab 17) and that link must be prepassed</t>
  </si>
  <si>
    <t>Total (currently in row 26) feeds into the cashflow analysis (tab 17) and that link must be prepassed</t>
  </si>
  <si>
    <t>End state IA premise passed</t>
  </si>
  <si>
    <t>End state IA premises passed at speed &gt;30Mbs</t>
  </si>
  <si>
    <t>Total premises passed (solution volume basis - Cumulative)</t>
  </si>
  <si>
    <t>Total premises passed</t>
  </si>
  <si>
    <t>Total prems passed SOLUTION VOLUME</t>
  </si>
  <si>
    <t>Total prems passed IA VOLUME</t>
  </si>
  <si>
    <t>Total prems passed SFW IA VOLUME</t>
  </si>
  <si>
    <t>Model version</t>
  </si>
  <si>
    <t>Issued</t>
  </si>
  <si>
    <t>Master file</t>
  </si>
  <si>
    <t>Master file location</t>
  </si>
  <si>
    <t>1.0</t>
  </si>
  <si>
    <t>2.0</t>
  </si>
  <si>
    <t>Calculation basis of PUM changed and corrected link to a protected cell on denominator of that PUM calc</t>
  </si>
  <si>
    <t>3.0</t>
  </si>
  <si>
    <t>Calculation of PUM corrected on output tab</t>
  </si>
  <si>
    <t>4.0</t>
  </si>
  <si>
    <t>Explanation of PUM calc added on Output tab and clarification of WACC/Discount rate on the General assumptions tab</t>
  </si>
  <si>
    <t>Network component name 1 (eg mast)</t>
  </si>
  <si>
    <t>Network component name 2 (eg base station)</t>
  </si>
  <si>
    <t>Network component name 3 (backhaul provision)</t>
  </si>
  <si>
    <t>Network component name 4 (eg Billing development/build)</t>
  </si>
  <si>
    <t xml:space="preserve">Network component name 5 (eg Deployment support opex) </t>
  </si>
  <si>
    <t>Incremental Network component delivery</t>
  </si>
  <si>
    <t>Network component name</t>
  </si>
  <si>
    <t>Network sub component description</t>
  </si>
  <si>
    <t>Network component name 5 (eg deployment support opex)</t>
  </si>
  <si>
    <t>Network component name cost</t>
  </si>
  <si>
    <t>Network component name 6 (eg CPE)</t>
  </si>
  <si>
    <t>network component name 6 (eg CPE)</t>
  </si>
  <si>
    <t>BDUK</t>
  </si>
  <si>
    <t>As issued</t>
  </si>
  <si>
    <t>V:\PFM Improvement\</t>
  </si>
  <si>
    <t>5.0</t>
  </si>
  <si>
    <t>Project specific Discount Rate</t>
  </si>
  <si>
    <t>Job grade A</t>
  </si>
  <si>
    <t>Job grade B</t>
  </si>
  <si>
    <t>Qualifying Operating Expenditure</t>
  </si>
  <si>
    <t xml:space="preserve"> </t>
  </si>
  <si>
    <t xml:space="preserve">Changed WACC on model overview and general assumptions tab to "project specific discount rate"
PMO tabs 9,  10 and 11 job grade rather than named individual related
Tab 11 Cell E 37 changed to Qualifying Operating Expenditure
Tab 11 cell E35 changed to Qualifying Capital Expenditure
Tab 18 row 31 conditional formatting added if &lt; PIR </t>
  </si>
  <si>
    <t>6.0</t>
  </si>
  <si>
    <t>Replaced references to "P" with "PD" in calc cells on tabs 17,19 and 20.  Replaced "P" with "PD" on row 6 of tab 7</t>
  </si>
  <si>
    <t>7.0</t>
  </si>
  <si>
    <t xml:space="preserve">Changed "project specific discount rate" on model overview (cell B63) and general assumptions tab (cell C8 and D8) to "project specific IRR"
</t>
  </si>
  <si>
    <r>
      <rPr>
        <b/>
        <sz val="12"/>
        <color theme="1"/>
        <rFont val="Calibri"/>
        <family val="2"/>
        <scheme val="minor"/>
      </rPr>
      <t xml:space="preserve">Suppliers project specific Internal rate of return ("IRR") </t>
    </r>
    <r>
      <rPr>
        <sz val="12"/>
        <color theme="1"/>
        <rFont val="Calibri"/>
        <family val="2"/>
        <scheme val="minor"/>
      </rPr>
      <t>used as the discount rate in this model.  Note the model evaluates the bid over a 20 year period on a discounted cashflow basis.  Given the IRR is used as the discount rate the post subsidy net present value over the 20 year cashflow period should be zero.  Bidders must justify the IRR specified with reference to the Bidder’s company weighted average cost of capital "WACC" together with any project-specific adjustments for risk)</t>
    </r>
  </si>
  <si>
    <t>Project specific IRR (used as discount rate)</t>
  </si>
  <si>
    <t>Protected rows 4,5,6 on tabs 6, 9, 11, 14, 16 and rows 4 and 5 on tab 7.  Corrected conditional formatting on tab 19 cells E61 and F61.  Protected tab 2</t>
  </si>
  <si>
    <t>V7.1</t>
  </si>
  <si>
    <t>PFM OJEU Template generic V7.1.xlsx</t>
  </si>
  <si>
    <t>Internal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</si>
</sst>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quot;£&quot;#,##0"/>
    <numFmt numFmtId="166" formatCode="#,##0.00_ ;\-#,##0.00\ "/>
    <numFmt numFmtId="167" formatCode="0.0%"/>
    <numFmt numFmtId="168" formatCode="&quot;£&quot;#,##0.00"/>
    <numFmt numFmtId="169" formatCode="&quot;£&quot;#,##0.00;[Red]&quot;£&quot;#,##0.00"/>
    <numFmt numFmtId="170" formatCode="#,##0;#,##0;\-"/>
  </numFmts>
  <fonts count="26" x14ac:knownFonts="1">
    <font>
      <sz val="9"/>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b/>
      <u/>
      <sz val="9"/>
      <color theme="1"/>
      <name val="Calibri"/>
      <family val="2"/>
      <scheme val="minor"/>
    </font>
    <font>
      <b/>
      <sz val="9"/>
      <color indexed="8"/>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i/>
      <sz val="9"/>
      <color theme="1"/>
      <name val="Calibri"/>
      <family val="2"/>
      <scheme val="minor"/>
    </font>
    <font>
      <sz val="9"/>
      <color indexed="81"/>
      <name val="Tahoma"/>
      <family val="2"/>
    </font>
    <font>
      <b/>
      <sz val="9"/>
      <color indexed="81"/>
      <name val="Tahoma"/>
      <family val="2"/>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theme="0"/>
      <name val="Calibri"/>
      <family val="2"/>
      <scheme val="minor"/>
    </font>
    <font>
      <sz val="9"/>
      <color theme="0"/>
      <name val="Calibri"/>
      <family val="2"/>
      <scheme val="minor"/>
    </font>
    <font>
      <sz val="12"/>
      <color rgb="FF000000"/>
      <name val="Arial"/>
      <family val="2"/>
    </font>
    <font>
      <sz val="12"/>
      <name val="Calibri"/>
      <family val="2"/>
    </font>
    <font>
      <sz val="12"/>
      <name val="Arial"/>
      <family val="2"/>
    </font>
    <font>
      <sz val="8"/>
      <name val="Calibri"/>
      <family val="2"/>
    </font>
    <font>
      <b/>
      <sz val="11"/>
      <color rgb="FF000090"/>
      <name val="Calibri"/>
      <family val="2"/>
    </font>
    <font>
      <b/>
      <sz val="8"/>
      <color rgb="FF000090"/>
      <name val="Calibri"/>
      <family val="2"/>
    </font>
    <font>
      <sz val="9"/>
      <color rgb="FF0A0101"/>
      <name val="Arial"/>
      <family val="2"/>
    </font>
  </fonts>
  <fills count="8">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C6D9F0"/>
        <bgColor rgb="FFC6D9F0"/>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s>
  <cellStyleXfs count="12">
    <xf numFmtId="0" fontId="0" fillId="0" borderId="0"/>
    <xf numFmtId="43" fontId="2" fillId="0" borderId="0" applyFont="0" applyFill="0" applyBorder="0" applyAlignment="0" applyProtection="0"/>
    <xf numFmtId="0" fontId="7" fillId="0" borderId="0"/>
    <xf numFmtId="9" fontId="2"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0" fillId="0" borderId="0" xfId="0" applyFill="1"/>
    <xf numFmtId="0" fontId="0" fillId="2" borderId="0" xfId="0" applyFill="1"/>
    <xf numFmtId="0" fontId="4" fillId="2" borderId="0" xfId="0" applyFont="1" applyFill="1"/>
    <xf numFmtId="0" fontId="0" fillId="3" borderId="0" xfId="0" applyFill="1"/>
    <xf numFmtId="0" fontId="0" fillId="2" borderId="1" xfId="0" applyFill="1" applyBorder="1"/>
    <xf numFmtId="0" fontId="0" fillId="2" borderId="4" xfId="0" applyFill="1" applyBorder="1"/>
    <xf numFmtId="0" fontId="3" fillId="2" borderId="1" xfId="0" applyFont="1" applyFill="1" applyBorder="1"/>
    <xf numFmtId="0" fontId="3" fillId="2" borderId="2" xfId="0" applyFont="1" applyFill="1" applyBorder="1"/>
    <xf numFmtId="0" fontId="0" fillId="3" borderId="2" xfId="0" applyFill="1" applyBorder="1"/>
    <xf numFmtId="0" fontId="3" fillId="0" borderId="0" xfId="0" applyFont="1"/>
    <xf numFmtId="0" fontId="6" fillId="0" borderId="0" xfId="0" applyFont="1"/>
    <xf numFmtId="0" fontId="5" fillId="0" borderId="0" xfId="0" applyFont="1"/>
    <xf numFmtId="9" fontId="0" fillId="0" borderId="0" xfId="0" applyNumberFormat="1"/>
    <xf numFmtId="164" fontId="0" fillId="0" borderId="0" xfId="1" applyNumberFormat="1" applyFont="1"/>
    <xf numFmtId="164" fontId="0" fillId="0" borderId="0" xfId="0" applyNumberFormat="1"/>
    <xf numFmtId="165" fontId="0" fillId="0" borderId="0" xfId="0" applyNumberFormat="1"/>
    <xf numFmtId="0" fontId="5" fillId="0" borderId="0" xfId="0" applyFont="1" applyAlignment="1">
      <alignment horizontal="center" vertical="top" wrapText="1"/>
    </xf>
    <xf numFmtId="0" fontId="8" fillId="0" borderId="0" xfId="2" applyFont="1" applyAlignment="1">
      <alignment vertical="center" wrapText="1"/>
    </xf>
    <xf numFmtId="0" fontId="9" fillId="0" borderId="0" xfId="2" applyFont="1" applyAlignment="1">
      <alignment vertical="center"/>
    </xf>
    <xf numFmtId="0" fontId="9" fillId="0" borderId="0" xfId="2" applyFont="1" applyAlignment="1">
      <alignment vertical="center" wrapText="1"/>
    </xf>
    <xf numFmtId="0" fontId="8" fillId="0" borderId="0" xfId="2" quotePrefix="1" applyFont="1" applyAlignment="1">
      <alignment vertical="center" wrapText="1"/>
    </xf>
    <xf numFmtId="0" fontId="9" fillId="0" borderId="0" xfId="2" applyFont="1" applyAlignment="1">
      <alignment horizontal="left" vertical="center" wrapText="1" indent="1"/>
    </xf>
    <xf numFmtId="0" fontId="7" fillId="0" borderId="0" xfId="2" applyAlignment="1">
      <alignment wrapText="1"/>
    </xf>
    <xf numFmtId="0" fontId="7" fillId="0" borderId="0" xfId="2"/>
    <xf numFmtId="0" fontId="10" fillId="0" borderId="0" xfId="0" applyFont="1"/>
    <xf numFmtId="164" fontId="0" fillId="3" borderId="0" xfId="1" applyNumberFormat="1" applyFont="1" applyFill="1"/>
    <xf numFmtId="0" fontId="0" fillId="0" borderId="0" xfId="0" applyAlignment="1">
      <alignment horizontal="right"/>
    </xf>
    <xf numFmtId="0" fontId="0" fillId="3" borderId="0" xfId="0" applyFont="1" applyFill="1"/>
    <xf numFmtId="0" fontId="0" fillId="3" borderId="0" xfId="0" applyFont="1" applyFill="1" applyAlignment="1">
      <alignment horizontal="left"/>
    </xf>
    <xf numFmtId="0" fontId="0" fillId="0" borderId="0" xfId="0" applyFont="1" applyFill="1"/>
    <xf numFmtId="0" fontId="0" fillId="0" borderId="0" xfId="0" applyFont="1" applyFill="1" applyAlignment="1">
      <alignment horizontal="left"/>
    </xf>
    <xf numFmtId="0" fontId="3" fillId="0" borderId="0" xfId="0" applyFont="1" applyFill="1"/>
    <xf numFmtId="0" fontId="5" fillId="0" borderId="0" xfId="0" applyFont="1" applyFill="1"/>
    <xf numFmtId="165" fontId="0" fillId="3" borderId="0" xfId="1" applyNumberFormat="1" applyFont="1" applyFill="1"/>
    <xf numFmtId="165" fontId="0" fillId="0" borderId="0" xfId="0" applyNumberFormat="1" applyFill="1"/>
    <xf numFmtId="165" fontId="0" fillId="3" borderId="0" xfId="0" applyNumberFormat="1" applyFill="1"/>
    <xf numFmtId="0" fontId="10" fillId="0" borderId="0" xfId="0" applyFont="1" applyFill="1"/>
    <xf numFmtId="0" fontId="13" fillId="0" borderId="0" xfId="0" applyFont="1"/>
    <xf numFmtId="2" fontId="0" fillId="0" borderId="0" xfId="0" applyNumberFormat="1"/>
    <xf numFmtId="167" fontId="15" fillId="0" borderId="1" xfId="3" applyNumberFormat="1" applyFont="1" applyBorder="1" applyAlignment="1">
      <alignment horizontal="center" vertical="center"/>
    </xf>
    <xf numFmtId="167" fontId="15" fillId="0" borderId="4" xfId="3" applyNumberFormat="1" applyFont="1" applyBorder="1" applyAlignment="1">
      <alignment horizontal="center" vertical="center"/>
    </xf>
    <xf numFmtId="10" fontId="15" fillId="0" borderId="0" xfId="3" applyNumberFormat="1" applyFont="1" applyBorder="1" applyAlignment="1">
      <alignment horizontal="center" vertical="center"/>
    </xf>
    <xf numFmtId="168" fontId="0" fillId="0" borderId="0" xfId="0" applyNumberFormat="1"/>
    <xf numFmtId="168" fontId="3" fillId="0" borderId="0" xfId="0" applyNumberFormat="1" applyFont="1"/>
    <xf numFmtId="167" fontId="0" fillId="0" borderId="0" xfId="3" applyNumberFormat="1" applyFont="1"/>
    <xf numFmtId="167" fontId="13" fillId="0" borderId="1" xfId="3" applyNumberFormat="1" applyFont="1" applyFill="1" applyBorder="1" applyAlignment="1">
      <alignment horizontal="center" vertical="center"/>
    </xf>
    <xf numFmtId="167" fontId="13" fillId="0" borderId="4" xfId="3" applyNumberFormat="1" applyFont="1" applyFill="1" applyBorder="1" applyAlignment="1">
      <alignment horizontal="center" vertical="center"/>
    </xf>
    <xf numFmtId="167" fontId="15" fillId="0" borderId="0" xfId="3" applyNumberFormat="1" applyFont="1" applyBorder="1" applyAlignment="1">
      <alignment horizontal="center" vertical="center"/>
    </xf>
    <xf numFmtId="9" fontId="15" fillId="0" borderId="0" xfId="3" applyFont="1" applyBorder="1" applyAlignment="1">
      <alignment horizontal="center" vertical="center"/>
    </xf>
    <xf numFmtId="0" fontId="9" fillId="0" borderId="0" xfId="2" quotePrefix="1" applyFont="1" applyAlignment="1">
      <alignment vertical="center" wrapText="1"/>
    </xf>
    <xf numFmtId="15" fontId="0" fillId="2" borderId="3" xfId="0" applyNumberFormat="1" applyFill="1" applyBorder="1"/>
    <xf numFmtId="9" fontId="9" fillId="0" borderId="0" xfId="2" applyNumberFormat="1" applyFont="1" applyAlignment="1">
      <alignment vertical="center"/>
    </xf>
    <xf numFmtId="165" fontId="10" fillId="0" borderId="5" xfId="0" applyNumberFormat="1" applyFont="1" applyFill="1" applyBorder="1"/>
    <xf numFmtId="168" fontId="10" fillId="0" borderId="0" xfId="0" applyNumberFormat="1" applyFont="1"/>
    <xf numFmtId="168" fontId="10" fillId="0" borderId="5" xfId="0" applyNumberFormat="1" applyFont="1" applyBorder="1"/>
    <xf numFmtId="9" fontId="15" fillId="0" borderId="17" xfId="3" applyFont="1" applyBorder="1" applyAlignment="1">
      <alignment horizontal="center" vertical="center"/>
    </xf>
    <xf numFmtId="10" fontId="15" fillId="0" borderId="17" xfId="3" applyNumberFormat="1" applyFont="1" applyBorder="1" applyAlignment="1">
      <alignment horizontal="center" vertical="center"/>
    </xf>
    <xf numFmtId="6" fontId="15" fillId="0" borderId="17" xfId="3" applyNumberFormat="1" applyFont="1" applyBorder="1" applyAlignment="1">
      <alignment horizontal="center" vertical="center"/>
    </xf>
    <xf numFmtId="6" fontId="15" fillId="0" borderId="1" xfId="3" applyNumberFormat="1" applyFont="1" applyBorder="1" applyAlignment="1">
      <alignment horizontal="center" vertical="center"/>
    </xf>
    <xf numFmtId="6" fontId="14" fillId="0" borderId="19" xfId="3" applyNumberFormat="1" applyFont="1" applyBorder="1" applyAlignment="1">
      <alignment horizontal="center" vertical="center"/>
    </xf>
    <xf numFmtId="6" fontId="14" fillId="0" borderId="25" xfId="3" applyNumberFormat="1" applyFont="1" applyBorder="1" applyAlignment="1">
      <alignment horizontal="center" vertical="center"/>
    </xf>
    <xf numFmtId="6" fontId="14" fillId="0" borderId="4" xfId="3" applyNumberFormat="1" applyFont="1" applyBorder="1" applyAlignment="1">
      <alignment horizontal="center" vertical="center"/>
    </xf>
    <xf numFmtId="6" fontId="14" fillId="0" borderId="24" xfId="3" applyNumberFormat="1" applyFont="1" applyBorder="1" applyAlignment="1">
      <alignment horizontal="center" vertical="center"/>
    </xf>
    <xf numFmtId="0" fontId="22" fillId="0" borderId="0" xfId="7" applyFont="1"/>
    <xf numFmtId="0" fontId="24" fillId="6" borderId="31" xfId="7" applyFont="1" applyFill="1" applyBorder="1" applyAlignment="1">
      <alignment horizontal="center" vertical="center" wrapText="1"/>
    </xf>
    <xf numFmtId="169" fontId="24" fillId="6" borderId="31" xfId="7" applyNumberFormat="1" applyFont="1" applyFill="1" applyBorder="1" applyAlignment="1">
      <alignment horizontal="center" vertical="center" wrapText="1"/>
    </xf>
    <xf numFmtId="0" fontId="22" fillId="0" borderId="0" xfId="7" applyFont="1"/>
    <xf numFmtId="0" fontId="24" fillId="6" borderId="38" xfId="7" applyFont="1" applyFill="1" applyBorder="1" applyAlignment="1">
      <alignment horizontal="center" vertical="center" wrapText="1"/>
    </xf>
    <xf numFmtId="169" fontId="24" fillId="6" borderId="38" xfId="7" applyNumberFormat="1" applyFont="1" applyFill="1" applyBorder="1" applyAlignment="1">
      <alignment horizontal="center" vertical="center" wrapText="1"/>
    </xf>
    <xf numFmtId="0" fontId="22" fillId="0" borderId="38" xfId="7" applyFont="1" applyFill="1" applyBorder="1" applyAlignment="1">
      <alignment horizontal="center" vertical="center"/>
    </xf>
    <xf numFmtId="170" fontId="22" fillId="0" borderId="38" xfId="7" applyNumberFormat="1" applyFont="1" applyFill="1" applyBorder="1" applyAlignment="1">
      <alignment horizontal="left" vertical="center" wrapText="1"/>
    </xf>
    <xf numFmtId="0" fontId="22" fillId="0" borderId="38" xfId="7" applyFont="1" applyFill="1" applyBorder="1" applyAlignment="1">
      <alignment horizontal="center"/>
    </xf>
    <xf numFmtId="0" fontId="22" fillId="0" borderId="38" xfId="7" applyFont="1" applyFill="1" applyBorder="1" applyAlignment="1">
      <alignment wrapText="1"/>
    </xf>
    <xf numFmtId="169" fontId="22" fillId="0" borderId="38" xfId="7" applyNumberFormat="1" applyFont="1" applyFill="1" applyBorder="1" applyAlignment="1">
      <alignment horizontal="right" wrapText="1"/>
    </xf>
    <xf numFmtId="169" fontId="22" fillId="0" borderId="38" xfId="7" applyNumberFormat="1" applyFont="1" applyFill="1" applyBorder="1" applyAlignment="1">
      <alignment horizontal="right"/>
    </xf>
    <xf numFmtId="0" fontId="22" fillId="0" borderId="38" xfId="7" applyFont="1" applyFill="1" applyBorder="1" applyAlignment="1">
      <alignment horizontal="left" wrapText="1"/>
    </xf>
    <xf numFmtId="6" fontId="22" fillId="0" borderId="38" xfId="7" applyNumberFormat="1" applyFont="1" applyFill="1" applyBorder="1"/>
    <xf numFmtId="0" fontId="22" fillId="0" borderId="38" xfId="7" applyFont="1" applyFill="1" applyBorder="1"/>
    <xf numFmtId="170" fontId="22" fillId="0" borderId="38" xfId="7" applyNumberFormat="1" applyFont="1" applyFill="1" applyBorder="1" applyAlignment="1">
      <alignment horizontal="center" vertical="center" wrapText="1"/>
    </xf>
    <xf numFmtId="169" fontId="22" fillId="0" borderId="38" xfId="7" applyNumberFormat="1" applyFont="1" applyFill="1" applyBorder="1" applyAlignment="1">
      <alignment horizontal="right" vertical="center" wrapText="1"/>
    </xf>
    <xf numFmtId="0" fontId="22" fillId="3" borderId="38" xfId="7" applyFont="1" applyFill="1" applyBorder="1" applyAlignment="1">
      <alignment horizontal="center" vertical="center"/>
    </xf>
    <xf numFmtId="170" fontId="22" fillId="3" borderId="38" xfId="7" applyNumberFormat="1" applyFont="1" applyFill="1" applyBorder="1" applyAlignment="1">
      <alignment horizontal="left" vertical="center" wrapText="1"/>
    </xf>
    <xf numFmtId="169" fontId="22" fillId="3" borderId="38" xfId="7" applyNumberFormat="1" applyFont="1" applyFill="1" applyBorder="1" applyAlignment="1">
      <alignment horizontal="right" wrapText="1"/>
    </xf>
    <xf numFmtId="169" fontId="22" fillId="3" borderId="38" xfId="7" applyNumberFormat="1" applyFont="1" applyFill="1" applyBorder="1" applyAlignment="1">
      <alignment horizontal="right"/>
    </xf>
    <xf numFmtId="6" fontId="15" fillId="0" borderId="0" xfId="3" applyNumberFormat="1" applyFont="1" applyBorder="1" applyAlignment="1">
      <alignment horizontal="center" vertical="center"/>
    </xf>
    <xf numFmtId="9" fontId="15" fillId="0" borderId="1" xfId="3" applyFont="1" applyBorder="1" applyAlignment="1">
      <alignment horizontal="center" vertical="center"/>
    </xf>
    <xf numFmtId="164" fontId="13" fillId="0" borderId="0" xfId="1" applyNumberFormat="1" applyFont="1" applyFill="1" applyBorder="1" applyAlignment="1">
      <alignment horizontal="center" vertical="center"/>
    </xf>
    <xf numFmtId="164" fontId="13" fillId="0" borderId="1" xfId="1" applyNumberFormat="1" applyFont="1" applyFill="1" applyBorder="1" applyAlignment="1">
      <alignment horizontal="center" vertical="center"/>
    </xf>
    <xf numFmtId="0" fontId="5" fillId="0" borderId="0" xfId="0" applyFont="1" applyFill="1" applyAlignment="1">
      <alignment horizontal="center" vertical="top" wrapText="1"/>
    </xf>
    <xf numFmtId="165" fontId="3" fillId="0" borderId="0" xfId="0" applyNumberFormat="1" applyFont="1"/>
    <xf numFmtId="167" fontId="13" fillId="0" borderId="0" xfId="3" applyNumberFormat="1" applyFont="1" applyFill="1" applyBorder="1" applyAlignment="1">
      <alignment horizontal="center" vertical="center"/>
    </xf>
    <xf numFmtId="167" fontId="13" fillId="0" borderId="25" xfId="3" applyNumberFormat="1" applyFont="1" applyFill="1" applyBorder="1" applyAlignment="1">
      <alignment horizontal="center" vertical="center"/>
    </xf>
    <xf numFmtId="0" fontId="0" fillId="2" borderId="0" xfId="0" applyFill="1" applyAlignment="1">
      <alignment horizontal="left"/>
    </xf>
    <xf numFmtId="15" fontId="0" fillId="2" borderId="0" xfId="0" applyNumberFormat="1" applyFill="1" applyAlignment="1">
      <alignment horizontal="left"/>
    </xf>
    <xf numFmtId="0" fontId="25" fillId="0" borderId="0" xfId="0" applyFont="1"/>
    <xf numFmtId="0" fontId="25" fillId="7" borderId="0" xfId="0" applyFont="1" applyFill="1" applyBorder="1" applyAlignment="1">
      <alignment horizontal="left" vertical="center" wrapText="1"/>
    </xf>
    <xf numFmtId="0" fontId="0" fillId="0" borderId="0" xfId="0" applyProtection="1">
      <protection locked="0"/>
    </xf>
    <xf numFmtId="0" fontId="6" fillId="0" borderId="0" xfId="0" applyFont="1" applyProtection="1">
      <protection locked="0"/>
    </xf>
    <xf numFmtId="0" fontId="3" fillId="3" borderId="0" xfId="0" applyFont="1" applyFill="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5" fillId="0" borderId="0" xfId="0" applyFont="1" applyProtection="1">
      <protection locked="0"/>
    </xf>
    <xf numFmtId="0" fontId="10" fillId="0" borderId="0" xfId="0" applyFont="1" applyProtection="1">
      <protection locked="0"/>
    </xf>
    <xf numFmtId="0" fontId="0" fillId="0" borderId="0" xfId="0" applyFill="1" applyProtection="1">
      <protection locked="0"/>
    </xf>
    <xf numFmtId="9" fontId="0" fillId="3" borderId="0" xfId="3" applyFont="1" applyFill="1" applyProtection="1">
      <protection locked="0"/>
    </xf>
    <xf numFmtId="10" fontId="0" fillId="3" borderId="0" xfId="3" applyNumberFormat="1" applyFont="1" applyFill="1" applyProtection="1">
      <protection locked="0"/>
    </xf>
    <xf numFmtId="9" fontId="0" fillId="0" borderId="0" xfId="0" applyNumberFormat="1" applyProtection="1">
      <protection locked="0"/>
    </xf>
    <xf numFmtId="10" fontId="0" fillId="0" borderId="0" xfId="0" applyNumberFormat="1" applyProtection="1">
      <protection locked="0"/>
    </xf>
    <xf numFmtId="0" fontId="0" fillId="3" borderId="0" xfId="0" applyFill="1" applyProtection="1">
      <protection locked="0"/>
    </xf>
    <xf numFmtId="164" fontId="0" fillId="3" borderId="0" xfId="1" applyNumberFormat="1" applyFont="1" applyFill="1" applyProtection="1">
      <protection locked="0"/>
    </xf>
    <xf numFmtId="0" fontId="0" fillId="4" borderId="0" xfId="0" applyFill="1" applyProtection="1"/>
    <xf numFmtId="164" fontId="0" fillId="0" borderId="0" xfId="1" applyNumberFormat="1" applyFont="1" applyProtection="1">
      <protection locked="0"/>
    </xf>
    <xf numFmtId="164" fontId="0" fillId="0" borderId="0" xfId="0" applyNumberFormat="1" applyProtection="1">
      <protection locked="0"/>
    </xf>
    <xf numFmtId="164" fontId="0" fillId="4" borderId="11" xfId="1" applyNumberFormat="1" applyFont="1" applyFill="1" applyBorder="1" applyProtection="1"/>
    <xf numFmtId="164" fontId="0" fillId="4" borderId="12" xfId="1" applyNumberFormat="1" applyFont="1" applyFill="1" applyBorder="1" applyProtection="1"/>
    <xf numFmtId="164" fontId="0" fillId="4" borderId="13" xfId="1" applyNumberFormat="1" applyFont="1" applyFill="1" applyBorder="1" applyProtection="1"/>
    <xf numFmtId="0" fontId="0" fillId="4" borderId="6" xfId="0" applyFill="1" applyBorder="1" applyProtection="1"/>
    <xf numFmtId="164" fontId="0" fillId="4" borderId="7" xfId="0" applyNumberFormat="1" applyFill="1" applyBorder="1" applyProtection="1"/>
    <xf numFmtId="164" fontId="0" fillId="4" borderId="8" xfId="0" applyNumberFormat="1" applyFill="1" applyBorder="1" applyProtection="1"/>
    <xf numFmtId="0" fontId="0" fillId="4" borderId="28" xfId="0" applyFill="1" applyBorder="1" applyProtection="1"/>
    <xf numFmtId="164" fontId="0" fillId="4" borderId="29" xfId="0" applyNumberFormat="1" applyFill="1" applyBorder="1" applyProtection="1"/>
    <xf numFmtId="164" fontId="0" fillId="4" borderId="27" xfId="0" applyNumberFormat="1" applyFill="1" applyBorder="1" applyProtection="1"/>
    <xf numFmtId="0" fontId="3" fillId="0" borderId="0" xfId="0" applyFont="1" applyFill="1" applyProtection="1">
      <protection locked="0"/>
    </xf>
    <xf numFmtId="0" fontId="5" fillId="0" borderId="0" xfId="0" applyFont="1" applyFill="1" applyProtection="1">
      <protection locked="0"/>
    </xf>
    <xf numFmtId="0" fontId="0" fillId="0" borderId="0" xfId="0" applyFont="1" applyFill="1" applyProtection="1">
      <protection locked="0"/>
    </xf>
    <xf numFmtId="0" fontId="0" fillId="0" borderId="0" xfId="0" applyFont="1" applyFill="1" applyAlignment="1" applyProtection="1">
      <alignment horizontal="left"/>
      <protection locked="0"/>
    </xf>
    <xf numFmtId="165" fontId="0" fillId="0" borderId="0" xfId="0" applyNumberFormat="1" applyFill="1" applyProtection="1">
      <protection locked="0"/>
    </xf>
    <xf numFmtId="165" fontId="0" fillId="0" borderId="0" xfId="0" applyNumberFormat="1" applyProtection="1">
      <protection locked="0"/>
    </xf>
    <xf numFmtId="0" fontId="0" fillId="5" borderId="6" xfId="0" applyFill="1" applyBorder="1" applyProtection="1"/>
    <xf numFmtId="165" fontId="0" fillId="5" borderId="7" xfId="0" applyNumberFormat="1" applyFill="1" applyBorder="1" applyProtection="1"/>
    <xf numFmtId="165" fontId="0" fillId="5" borderId="8" xfId="0" applyNumberFormat="1" applyFill="1" applyBorder="1" applyProtection="1"/>
    <xf numFmtId="0" fontId="0" fillId="0" borderId="0" xfId="0" applyProtection="1"/>
    <xf numFmtId="165" fontId="0" fillId="5" borderId="14" xfId="0" applyNumberFormat="1" applyFill="1" applyBorder="1" applyProtection="1"/>
    <xf numFmtId="0" fontId="0" fillId="5" borderId="9" xfId="0" applyFill="1" applyBorder="1" applyProtection="1"/>
    <xf numFmtId="165" fontId="0" fillId="5" borderId="0" xfId="0" applyNumberFormat="1" applyFill="1" applyBorder="1" applyProtection="1"/>
    <xf numFmtId="165" fontId="0" fillId="5" borderId="10" xfId="0" applyNumberFormat="1" applyFill="1" applyBorder="1" applyProtection="1"/>
    <xf numFmtId="165" fontId="0" fillId="5" borderId="15" xfId="0" applyNumberFormat="1" applyFill="1" applyBorder="1" applyProtection="1"/>
    <xf numFmtId="0" fontId="0" fillId="5" borderId="0" xfId="0" applyFill="1" applyBorder="1" applyProtection="1"/>
    <xf numFmtId="0" fontId="0" fillId="5" borderId="27" xfId="0" applyFill="1" applyBorder="1" applyProtection="1"/>
    <xf numFmtId="0" fontId="0" fillId="5" borderId="15" xfId="0" applyFill="1" applyBorder="1" applyProtection="1"/>
    <xf numFmtId="0" fontId="0" fillId="5" borderId="11" xfId="0" applyFill="1" applyBorder="1" applyProtection="1"/>
    <xf numFmtId="165" fontId="0" fillId="5" borderId="12" xfId="0" applyNumberFormat="1" applyFill="1" applyBorder="1" applyProtection="1"/>
    <xf numFmtId="165" fontId="0" fillId="5" borderId="13" xfId="0" applyNumberFormat="1" applyFill="1" applyBorder="1" applyProtection="1"/>
    <xf numFmtId="165" fontId="0" fillId="5" borderId="5" xfId="0" applyNumberFormat="1" applyFill="1" applyBorder="1" applyProtection="1"/>
    <xf numFmtId="0" fontId="0" fillId="5" borderId="10" xfId="0" applyFill="1" applyBorder="1" applyProtection="1"/>
    <xf numFmtId="0" fontId="0" fillId="0" borderId="0" xfId="0" applyAlignment="1" applyProtection="1">
      <alignment horizontal="right"/>
    </xf>
    <xf numFmtId="0" fontId="13" fillId="0" borderId="0" xfId="0" applyFont="1" applyProtection="1">
      <protection locked="0"/>
    </xf>
    <xf numFmtId="0" fontId="5" fillId="0" borderId="0" xfId="0" applyFont="1" applyAlignment="1" applyProtection="1">
      <alignment horizontal="center" vertical="top" wrapText="1"/>
      <protection locked="0"/>
    </xf>
    <xf numFmtId="0" fontId="0" fillId="0" borderId="0" xfId="0" applyBorder="1" applyProtection="1"/>
    <xf numFmtId="0" fontId="0" fillId="5" borderId="28" xfId="0" applyFill="1" applyBorder="1" applyProtection="1"/>
    <xf numFmtId="165" fontId="0" fillId="5" borderId="29" xfId="0" applyNumberFormat="1" applyFill="1" applyBorder="1" applyProtection="1"/>
    <xf numFmtId="165" fontId="0" fillId="5" borderId="27" xfId="0" applyNumberFormat="1" applyFill="1" applyBorder="1" applyProtection="1"/>
    <xf numFmtId="165" fontId="0" fillId="5" borderId="30" xfId="0" applyNumberFormat="1" applyFill="1" applyBorder="1" applyProtection="1"/>
    <xf numFmtId="0" fontId="0" fillId="3" borderId="0" xfId="0" applyFont="1" applyFill="1" applyProtection="1">
      <protection locked="0"/>
    </xf>
    <xf numFmtId="165" fontId="0" fillId="3" borderId="0" xfId="0" applyNumberFormat="1" applyFill="1" applyProtection="1">
      <protection locked="0"/>
    </xf>
    <xf numFmtId="2" fontId="0" fillId="0" borderId="0" xfId="0" applyNumberFormat="1" applyProtection="1"/>
    <xf numFmtId="0" fontId="3" fillId="0" borderId="0" xfId="0" applyFont="1" applyFill="1" applyProtection="1"/>
    <xf numFmtId="0" fontId="6" fillId="0" borderId="0" xfId="0" applyFont="1" applyProtection="1"/>
    <xf numFmtId="0" fontId="0" fillId="0" borderId="0" xfId="0" applyFill="1" applyProtection="1"/>
    <xf numFmtId="0" fontId="5" fillId="0" borderId="0" xfId="0" applyFont="1" applyFill="1" applyProtection="1"/>
    <xf numFmtId="0" fontId="0" fillId="0" borderId="0" xfId="0" applyFont="1" applyFill="1" applyProtection="1"/>
    <xf numFmtId="165" fontId="0" fillId="0" borderId="0" xfId="0" applyNumberFormat="1" applyFill="1" applyProtection="1"/>
    <xf numFmtId="165" fontId="0" fillId="4" borderId="0" xfId="0" applyNumberFormat="1" applyFill="1" applyProtection="1"/>
    <xf numFmtId="165" fontId="0" fillId="0" borderId="0" xfId="0" applyNumberFormat="1" applyProtection="1"/>
    <xf numFmtId="0" fontId="5" fillId="0" borderId="0" xfId="0" applyFont="1" applyAlignment="1" applyProtection="1">
      <alignment horizontal="center" vertical="top" wrapText="1"/>
    </xf>
    <xf numFmtId="165" fontId="0" fillId="0" borderId="5" xfId="0" applyNumberFormat="1" applyFill="1" applyBorder="1" applyProtection="1"/>
    <xf numFmtId="0" fontId="0" fillId="0" borderId="0" xfId="0" applyAlignment="1" applyProtection="1">
      <alignment horizontal="right" wrapText="1"/>
    </xf>
    <xf numFmtId="9" fontId="0" fillId="0" borderId="0" xfId="0" applyNumberFormat="1" applyProtection="1"/>
    <xf numFmtId="9" fontId="0" fillId="0" borderId="0" xfId="3" applyFont="1" applyProtection="1"/>
    <xf numFmtId="0" fontId="18" fillId="0" borderId="0" xfId="0" applyFont="1" applyProtection="1"/>
    <xf numFmtId="0" fontId="17" fillId="0" borderId="0" xfId="0" applyFont="1" applyFill="1" applyProtection="1"/>
    <xf numFmtId="0" fontId="0" fillId="2" borderId="4" xfId="0" quotePrefix="1" applyFill="1" applyBorder="1" applyAlignment="1">
      <alignment horizontal="left" vertical="top" wrapText="1"/>
    </xf>
    <xf numFmtId="0" fontId="0" fillId="2" borderId="4" xfId="0" applyFill="1" applyBorder="1" applyAlignment="1">
      <alignment horizontal="left" vertical="top" wrapText="1"/>
    </xf>
    <xf numFmtId="15" fontId="0" fillId="2" borderId="3" xfId="0" applyNumberForma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13" fillId="0" borderId="0" xfId="8" applyFont="1" applyAlignment="1">
      <alignment vertical="center"/>
    </xf>
    <xf numFmtId="0" fontId="1" fillId="0" borderId="0" xfId="8" applyFont="1" applyAlignment="1">
      <alignment vertical="center"/>
    </xf>
    <xf numFmtId="0" fontId="1" fillId="0" borderId="16" xfId="8" applyFont="1" applyBorder="1" applyAlignment="1">
      <alignment vertical="center"/>
    </xf>
    <xf numFmtId="0" fontId="13" fillId="0" borderId="1" xfId="8" applyFont="1" applyBorder="1" applyAlignment="1">
      <alignment horizontal="center" vertical="center" wrapText="1"/>
    </xf>
    <xf numFmtId="0" fontId="1" fillId="0" borderId="18" xfId="8" applyFont="1" applyFill="1" applyBorder="1" applyAlignment="1">
      <alignment vertical="center"/>
    </xf>
    <xf numFmtId="4" fontId="0" fillId="0" borderId="19" xfId="9" applyNumberFormat="1" applyFont="1" applyFill="1" applyBorder="1" applyAlignment="1">
      <alignment horizontal="center" vertical="center"/>
    </xf>
    <xf numFmtId="4" fontId="0" fillId="0" borderId="20" xfId="9" applyNumberFormat="1" applyFont="1" applyFill="1" applyBorder="1" applyAlignment="1">
      <alignment horizontal="center" vertical="center"/>
    </xf>
    <xf numFmtId="6" fontId="14" fillId="0" borderId="20" xfId="8" applyNumberFormat="1" applyFont="1" applyBorder="1" applyAlignment="1">
      <alignment horizontal="center" vertical="center"/>
    </xf>
    <xf numFmtId="8" fontId="1" fillId="0" borderId="0" xfId="8" applyNumberFormat="1" applyFont="1" applyAlignment="1">
      <alignment vertical="center"/>
    </xf>
    <xf numFmtId="0" fontId="13" fillId="0" borderId="16" xfId="8" applyFont="1" applyFill="1" applyBorder="1" applyAlignment="1">
      <alignment vertical="center"/>
    </xf>
    <xf numFmtId="6" fontId="15" fillId="0" borderId="1" xfId="8" applyNumberFormat="1" applyFont="1" applyBorder="1" applyAlignment="1">
      <alignment horizontal="center" vertical="center"/>
    </xf>
    <xf numFmtId="0" fontId="1" fillId="0" borderId="16" xfId="8" applyFont="1" applyFill="1" applyBorder="1" applyAlignment="1">
      <alignment vertical="center"/>
    </xf>
    <xf numFmtId="6" fontId="1" fillId="0" borderId="0" xfId="8" applyNumberFormat="1" applyFont="1" applyAlignment="1">
      <alignment vertical="center"/>
    </xf>
    <xf numFmtId="0" fontId="13" fillId="0" borderId="24" xfId="8" applyFont="1" applyFill="1" applyBorder="1" applyAlignment="1">
      <alignment vertical="center"/>
    </xf>
    <xf numFmtId="6" fontId="15" fillId="0" borderId="24" xfId="8" applyNumberFormat="1" applyFont="1" applyBorder="1" applyAlignment="1">
      <alignment horizontal="center" vertical="center"/>
    </xf>
    <xf numFmtId="6" fontId="15" fillId="0" borderId="0" xfId="8" applyNumberFormat="1" applyFont="1" applyBorder="1" applyAlignment="1">
      <alignment horizontal="center" vertical="center"/>
    </xf>
    <xf numFmtId="0" fontId="1" fillId="0" borderId="0" xfId="8" applyFont="1" applyBorder="1" applyAlignment="1">
      <alignment vertical="center"/>
    </xf>
    <xf numFmtId="0" fontId="13" fillId="0" borderId="21" xfId="8" applyFont="1" applyFill="1" applyBorder="1" applyAlignment="1">
      <alignment vertical="center"/>
    </xf>
    <xf numFmtId="166" fontId="1" fillId="0" borderId="0" xfId="8" applyNumberFormat="1" applyFont="1" applyAlignment="1">
      <alignment vertical="center"/>
    </xf>
    <xf numFmtId="0" fontId="13" fillId="0" borderId="0" xfId="8" applyFont="1" applyFill="1" applyBorder="1" applyAlignment="1">
      <alignment vertical="center"/>
    </xf>
    <xf numFmtId="166" fontId="1" fillId="0" borderId="0" xfId="8" applyNumberFormat="1" applyFont="1" applyBorder="1" applyAlignment="1">
      <alignment vertical="center"/>
    </xf>
    <xf numFmtId="168" fontId="15" fillId="0" borderId="2" xfId="8" applyNumberFormat="1" applyFont="1" applyBorder="1" applyAlignment="1">
      <alignment horizontal="center" vertical="center"/>
    </xf>
    <xf numFmtId="168" fontId="15" fillId="0" borderId="0" xfId="8" applyNumberFormat="1" applyFont="1" applyBorder="1" applyAlignment="1">
      <alignment horizontal="center" vertical="center"/>
    </xf>
    <xf numFmtId="0" fontId="1" fillId="0" borderId="22" xfId="8" applyFont="1" applyFill="1" applyBorder="1" applyAlignment="1">
      <alignment vertical="center"/>
    </xf>
    <xf numFmtId="0" fontId="1" fillId="0" borderId="21" xfId="8" applyFont="1" applyFill="1" applyBorder="1" applyAlignment="1">
      <alignment vertical="center"/>
    </xf>
    <xf numFmtId="0" fontId="13" fillId="0" borderId="1" xfId="8" applyFont="1" applyFill="1" applyBorder="1" applyAlignment="1">
      <alignment vertical="center"/>
    </xf>
    <xf numFmtId="0" fontId="1" fillId="0" borderId="0" xfId="8" applyFont="1" applyFill="1" applyBorder="1" applyAlignment="1">
      <alignment vertical="center"/>
    </xf>
    <xf numFmtId="166" fontId="15" fillId="0" borderId="0" xfId="9" applyNumberFormat="1" applyFont="1" applyBorder="1" applyAlignment="1">
      <alignment horizontal="center" vertical="center"/>
    </xf>
    <xf numFmtId="9" fontId="13" fillId="0" borderId="1" xfId="8" applyNumberFormat="1" applyFont="1" applyFill="1" applyBorder="1" applyAlignment="1">
      <alignment horizontal="center" vertical="center"/>
    </xf>
    <xf numFmtId="9" fontId="1" fillId="0" borderId="1" xfId="8" applyNumberFormat="1" applyFont="1" applyFill="1" applyBorder="1" applyAlignment="1">
      <alignment horizontal="center" vertical="center"/>
    </xf>
    <xf numFmtId="9" fontId="1" fillId="0" borderId="0" xfId="8" applyNumberFormat="1" applyFont="1" applyFill="1" applyBorder="1" applyAlignment="1">
      <alignment horizontal="center" vertical="center"/>
    </xf>
    <xf numFmtId="6" fontId="1" fillId="0" borderId="0" xfId="8" applyNumberFormat="1" applyFont="1" applyBorder="1" applyAlignment="1">
      <alignment vertical="center"/>
    </xf>
    <xf numFmtId="6" fontId="13" fillId="0" borderId="1" xfId="10" applyNumberFormat="1" applyFont="1" applyFill="1" applyBorder="1" applyAlignment="1">
      <alignment horizontal="center" vertical="center"/>
    </xf>
    <xf numFmtId="9" fontId="0" fillId="0" borderId="0" xfId="11" applyFont="1" applyAlignment="1">
      <alignment vertical="center"/>
    </xf>
    <xf numFmtId="6" fontId="13" fillId="0" borderId="24" xfId="10" applyNumberFormat="1" applyFont="1" applyFill="1" applyBorder="1" applyAlignment="1">
      <alignment horizontal="center" vertical="center"/>
    </xf>
    <xf numFmtId="9" fontId="0" fillId="0" borderId="0" xfId="11" applyFont="1" applyBorder="1" applyAlignment="1">
      <alignment vertical="center"/>
    </xf>
    <xf numFmtId="6" fontId="13" fillId="0" borderId="17" xfId="10" applyNumberFormat="1" applyFont="1" applyFill="1" applyBorder="1" applyAlignment="1">
      <alignment horizontal="center" vertical="center"/>
    </xf>
    <xf numFmtId="6" fontId="13" fillId="0" borderId="25" xfId="10" applyNumberFormat="1" applyFont="1" applyFill="1" applyBorder="1" applyAlignment="1">
      <alignment horizontal="center" vertical="center"/>
    </xf>
    <xf numFmtId="0" fontId="1" fillId="0" borderId="0" xfId="8" applyFont="1" applyFill="1" applyAlignment="1">
      <alignment vertical="center"/>
    </xf>
    <xf numFmtId="166" fontId="1" fillId="0" borderId="0" xfId="8" applyNumberFormat="1" applyFont="1" applyFill="1" applyAlignment="1">
      <alignment vertical="center"/>
    </xf>
    <xf numFmtId="0" fontId="1" fillId="0" borderId="0" xfId="8" applyFont="1" applyAlignment="1">
      <alignment horizontal="center" vertical="center"/>
    </xf>
    <xf numFmtId="0" fontId="13" fillId="0" borderId="19" xfId="8" applyFont="1" applyFill="1" applyBorder="1" applyAlignment="1">
      <alignment horizontal="center" vertical="center"/>
    </xf>
    <xf numFmtId="3" fontId="0" fillId="0" borderId="19" xfId="9" applyNumberFormat="1" applyFont="1" applyBorder="1" applyAlignment="1">
      <alignment horizontal="center" vertical="center"/>
    </xf>
    <xf numFmtId="0" fontId="1" fillId="0" borderId="25" xfId="8" applyFont="1" applyBorder="1" applyAlignment="1">
      <alignment vertical="center"/>
    </xf>
    <xf numFmtId="0" fontId="1" fillId="0" borderId="23" xfId="8" applyFont="1" applyBorder="1" applyAlignment="1">
      <alignment vertical="center"/>
    </xf>
    <xf numFmtId="6" fontId="0" fillId="0" borderId="20" xfId="10" applyNumberFormat="1" applyFont="1" applyBorder="1" applyAlignment="1">
      <alignment horizontal="center" vertical="center"/>
    </xf>
    <xf numFmtId="0" fontId="1" fillId="0" borderId="26" xfId="8" applyFont="1" applyBorder="1" applyAlignment="1">
      <alignment vertical="center"/>
    </xf>
    <xf numFmtId="6" fontId="0" fillId="0" borderId="1" xfId="10" applyNumberFormat="1" applyFont="1" applyBorder="1" applyAlignment="1">
      <alignment horizontal="center" vertical="center"/>
    </xf>
    <xf numFmtId="0" fontId="1" fillId="0" borderId="17" xfId="8" applyFont="1" applyBorder="1" applyAlignment="1">
      <alignment vertical="center"/>
    </xf>
    <xf numFmtId="0" fontId="1" fillId="0" borderId="2" xfId="8" applyFont="1" applyBorder="1" applyAlignment="1">
      <alignment vertical="center"/>
    </xf>
    <xf numFmtId="8" fontId="0" fillId="0" borderId="1" xfId="10" applyNumberFormat="1" applyFont="1" applyBorder="1" applyAlignment="1">
      <alignment horizontal="center" vertical="center"/>
    </xf>
    <xf numFmtId="167" fontId="1" fillId="0" borderId="25" xfId="3" applyNumberFormat="1" applyFont="1" applyBorder="1" applyAlignment="1">
      <alignment vertical="center"/>
    </xf>
    <xf numFmtId="6" fontId="0" fillId="0" borderId="4" xfId="10" applyNumberFormat="1" applyFont="1" applyBorder="1" applyAlignment="1">
      <alignment horizontal="center" vertical="center"/>
    </xf>
    <xf numFmtId="0" fontId="1" fillId="0" borderId="24" xfId="8" applyFont="1" applyBorder="1" applyAlignment="1">
      <alignment vertical="center"/>
    </xf>
    <xf numFmtId="0" fontId="1" fillId="0" borderId="3" xfId="8" applyFont="1" applyBorder="1" applyAlignment="1">
      <alignment vertical="center"/>
    </xf>
    <xf numFmtId="0" fontId="1" fillId="0" borderId="22" xfId="8" applyFont="1" applyBorder="1" applyAlignment="1">
      <alignment vertical="center"/>
    </xf>
    <xf numFmtId="0" fontId="1" fillId="0" borderId="25" xfId="8" applyFont="1" applyBorder="1" applyAlignment="1">
      <alignment horizontal="left" vertical="center"/>
    </xf>
    <xf numFmtId="0" fontId="1" fillId="0" borderId="23" xfId="8" applyFont="1" applyBorder="1" applyAlignment="1">
      <alignment horizontal="right" vertical="center"/>
    </xf>
    <xf numFmtId="165" fontId="1" fillId="0" borderId="19" xfId="8" applyNumberFormat="1" applyFont="1" applyBorder="1" applyAlignment="1">
      <alignment horizontal="center" vertical="center"/>
    </xf>
    <xf numFmtId="0" fontId="1" fillId="0" borderId="18" xfId="8" applyFont="1" applyBorder="1" applyAlignment="1">
      <alignment vertical="center"/>
    </xf>
    <xf numFmtId="165" fontId="1" fillId="0" borderId="20" xfId="8" applyNumberFormat="1" applyFont="1" applyBorder="1" applyAlignment="1">
      <alignment horizontal="center" vertical="center"/>
    </xf>
    <xf numFmtId="0" fontId="1" fillId="0" borderId="21" xfId="8" applyFont="1" applyBorder="1" applyAlignment="1">
      <alignment vertical="center"/>
    </xf>
    <xf numFmtId="0" fontId="1" fillId="0" borderId="24" xfId="8" applyFont="1" applyBorder="1" applyAlignment="1">
      <alignment horizontal="right" vertical="center"/>
    </xf>
    <xf numFmtId="165" fontId="13" fillId="0" borderId="1" xfId="8" applyNumberFormat="1" applyFont="1" applyBorder="1" applyAlignment="1">
      <alignment horizontal="center" vertical="center"/>
    </xf>
    <xf numFmtId="165" fontId="1" fillId="0" borderId="19" xfId="1" applyNumberFormat="1" applyFont="1" applyBorder="1" applyAlignment="1">
      <alignment vertical="center"/>
    </xf>
    <xf numFmtId="0" fontId="16" fillId="0" borderId="25" xfId="8" applyFont="1" applyBorder="1" applyAlignment="1">
      <alignment vertical="center"/>
    </xf>
    <xf numFmtId="165" fontId="1" fillId="0" borderId="20" xfId="1" applyNumberFormat="1" applyFont="1" applyBorder="1" applyAlignment="1">
      <alignment vertical="center"/>
    </xf>
    <xf numFmtId="167" fontId="1" fillId="0" borderId="0" xfId="3" applyNumberFormat="1" applyFont="1" applyBorder="1" applyAlignment="1">
      <alignment vertical="center"/>
    </xf>
    <xf numFmtId="0" fontId="16" fillId="0" borderId="0" xfId="8" applyFont="1" applyBorder="1" applyAlignment="1">
      <alignment vertical="center"/>
    </xf>
    <xf numFmtId="165" fontId="13" fillId="0" borderId="1" xfId="8" applyNumberFormat="1" applyFont="1" applyBorder="1" applyAlignment="1">
      <alignment vertical="center"/>
    </xf>
    <xf numFmtId="6" fontId="0" fillId="0" borderId="19" xfId="10" applyNumberFormat="1" applyFont="1" applyBorder="1" applyAlignment="1">
      <alignment horizontal="center" vertical="center"/>
    </xf>
    <xf numFmtId="6" fontId="0" fillId="0" borderId="0" xfId="10" applyNumberFormat="1" applyFont="1" applyBorder="1" applyAlignment="1">
      <alignment horizontal="center" vertical="center"/>
    </xf>
    <xf numFmtId="0" fontId="0" fillId="3" borderId="0" xfId="0" applyFont="1" applyFill="1" applyAlignment="1" applyProtection="1">
      <alignment horizontal="left"/>
      <protection locked="0"/>
    </xf>
    <xf numFmtId="0" fontId="13" fillId="3" borderId="0" xfId="0" applyFont="1" applyFill="1" applyProtection="1">
      <protection locked="0"/>
    </xf>
    <xf numFmtId="0" fontId="10" fillId="3" borderId="0" xfId="0" applyFont="1" applyFill="1" applyProtection="1">
      <protection locked="0"/>
    </xf>
    <xf numFmtId="0" fontId="5" fillId="3" borderId="0" xfId="0" applyFont="1" applyFill="1" applyAlignment="1" applyProtection="1">
      <alignment horizontal="center" vertical="top" wrapText="1"/>
      <protection locked="0"/>
    </xf>
    <xf numFmtId="0" fontId="0" fillId="2" borderId="1" xfId="0" quotePrefix="1" applyFill="1" applyBorder="1" applyAlignment="1">
      <alignment horizontal="left" vertical="top" wrapText="1"/>
    </xf>
    <xf numFmtId="0" fontId="0" fillId="2" borderId="1" xfId="0" applyFill="1" applyBorder="1" applyAlignment="1">
      <alignment horizontal="left" vertical="top" wrapText="1"/>
    </xf>
    <xf numFmtId="9" fontId="0" fillId="0" borderId="0" xfId="3" applyNumberFormat="1" applyFont="1" applyProtection="1"/>
    <xf numFmtId="0" fontId="9" fillId="0" borderId="0" xfId="8" applyFont="1" applyAlignment="1">
      <alignment horizontal="left" vertical="center" wrapText="1" indent="1"/>
    </xf>
    <xf numFmtId="0" fontId="0" fillId="0" borderId="0" xfId="0" applyFont="1" applyProtection="1"/>
    <xf numFmtId="0" fontId="0" fillId="3" borderId="0" xfId="0" applyFill="1" applyAlignment="1" applyProtection="1">
      <alignment horizontal="right"/>
      <protection locked="0"/>
    </xf>
    <xf numFmtId="0" fontId="18" fillId="0" borderId="0" xfId="0" applyFont="1" applyProtection="1">
      <protection locked="0"/>
    </xf>
    <xf numFmtId="0" fontId="17" fillId="0" borderId="0" xfId="0" applyFont="1" applyProtection="1">
      <protection locked="0"/>
    </xf>
    <xf numFmtId="1" fontId="0" fillId="0" borderId="0" xfId="0" applyNumberFormat="1" applyProtection="1">
      <protection locked="0"/>
    </xf>
    <xf numFmtId="169" fontId="24" fillId="6" borderId="32" xfId="7" applyNumberFormat="1" applyFont="1" applyFill="1" applyBorder="1" applyAlignment="1">
      <alignment horizontal="center" vertical="center" wrapText="1"/>
    </xf>
    <xf numFmtId="0" fontId="21" fillId="0" borderId="34" xfId="7" applyFont="1" applyBorder="1"/>
    <xf numFmtId="0" fontId="20" fillId="6" borderId="32" xfId="7" applyFont="1" applyFill="1" applyBorder="1" applyAlignment="1">
      <alignment horizontal="left" vertical="center" wrapText="1"/>
    </xf>
    <xf numFmtId="0" fontId="21" fillId="0" borderId="33" xfId="7" applyFont="1" applyBorder="1"/>
    <xf numFmtId="0" fontId="23" fillId="6" borderId="35" xfId="7" applyFont="1" applyFill="1" applyBorder="1" applyAlignment="1">
      <alignment horizontal="center" vertical="center" wrapText="1"/>
    </xf>
    <xf numFmtId="0" fontId="21" fillId="0" borderId="36" xfId="7" applyFont="1" applyBorder="1"/>
    <xf numFmtId="0" fontId="20" fillId="6" borderId="35" xfId="7" applyFont="1" applyFill="1" applyBorder="1" applyAlignment="1">
      <alignment horizontal="left" vertical="center" wrapText="1"/>
    </xf>
    <xf numFmtId="0" fontId="21" fillId="0" borderId="37" xfId="7" applyFont="1" applyBorder="1"/>
    <xf numFmtId="169" fontId="24" fillId="6" borderId="35" xfId="7" applyNumberFormat="1" applyFont="1" applyFill="1" applyBorder="1" applyAlignment="1">
      <alignment horizontal="center" vertical="center" wrapText="1"/>
    </xf>
    <xf numFmtId="0" fontId="23" fillId="6" borderId="32" xfId="7" applyFont="1" applyFill="1" applyBorder="1" applyAlignment="1">
      <alignment horizontal="center" vertical="center" wrapText="1"/>
    </xf>
    <xf numFmtId="0" fontId="13" fillId="0" borderId="16" xfId="8" applyFont="1" applyBorder="1" applyAlignment="1">
      <alignment horizontal="center" vertical="center"/>
    </xf>
    <xf numFmtId="0" fontId="13" fillId="0" borderId="17" xfId="8" applyFont="1" applyBorder="1" applyAlignment="1">
      <alignment horizontal="center" vertical="center"/>
    </xf>
    <xf numFmtId="0" fontId="13" fillId="0" borderId="2" xfId="8" applyFont="1" applyBorder="1" applyAlignment="1">
      <alignment horizontal="center" vertical="center"/>
    </xf>
  </cellXfs>
  <cellStyles count="12">
    <cellStyle name="Comma" xfId="1" builtinId="3"/>
    <cellStyle name="Comma 2" xfId="4"/>
    <cellStyle name="Comma 2 2" xfId="9"/>
    <cellStyle name="Currency 2" xfId="5"/>
    <cellStyle name="Currency 2 2" xfId="10"/>
    <cellStyle name="Normal" xfId="0" builtinId="0"/>
    <cellStyle name="Normal 2" xfId="2"/>
    <cellStyle name="Normal 2 2" xfId="8"/>
    <cellStyle name="Normal 3" xfId="7"/>
    <cellStyle name="Percent" xfId="3" builtinId="5"/>
    <cellStyle name="Percent 2" xfId="6"/>
    <cellStyle name="Percent 2 2" xfId="11"/>
  </cellStyles>
  <dxfs count="8">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ont>
        <color rgb="FF9C0006"/>
      </font>
      <fill>
        <patternFill>
          <bgColor rgb="FFFFC7CE"/>
        </patternFill>
      </fill>
    </dxf>
    <dxf>
      <fill>
        <patternFill>
          <bgColor rgb="FFFF7C8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FF9999"/>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6</xdr:row>
      <xdr:rowOff>15488</xdr:rowOff>
    </xdr:from>
    <xdr:to>
      <xdr:col>1</xdr:col>
      <xdr:colOff>10293194</xdr:colOff>
      <xdr:row>53</xdr:row>
      <xdr:rowOff>6429</xdr:rowOff>
    </xdr:to>
    <xdr:pic>
      <xdr:nvPicPr>
        <xdr:cNvPr id="3" name="Picture 2"/>
        <xdr:cNvPicPr>
          <a:picLocks noChangeAspect="1"/>
        </xdr:cNvPicPr>
      </xdr:nvPicPr>
      <xdr:blipFill>
        <a:blip xmlns:r="http://schemas.openxmlformats.org/officeDocument/2006/relationships" r:embed="rId1"/>
        <a:stretch>
          <a:fillRect/>
        </a:stretch>
      </xdr:blipFill>
      <xdr:spPr>
        <a:xfrm>
          <a:off x="635000" y="1572012"/>
          <a:ext cx="10324170" cy="90900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4</xdr:col>
      <xdr:colOff>213360</xdr:colOff>
      <xdr:row>3</xdr:row>
      <xdr:rowOff>129540</xdr:rowOff>
    </xdr:to>
    <xdr:sp macro="" textlink="">
      <xdr:nvSpPr>
        <xdr:cNvPr id="2" name="TextBox 1"/>
        <xdr:cNvSpPr txBox="1"/>
      </xdr:nvSpPr>
      <xdr:spPr>
        <a:xfrm>
          <a:off x="160020" y="121920"/>
          <a:ext cx="67665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to define and populate product and associated prices in line with their specific solution.  MUST be sourced directly from the Wholesale Product template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53340</xdr:colOff>
      <xdr:row>13</xdr:row>
      <xdr:rowOff>45720</xdr:rowOff>
    </xdr:from>
    <xdr:to>
      <xdr:col>3</xdr:col>
      <xdr:colOff>563880</xdr:colOff>
      <xdr:row>22</xdr:row>
      <xdr:rowOff>91440</xdr:rowOff>
    </xdr:to>
    <xdr:sp macro="" textlink="">
      <xdr:nvSpPr>
        <xdr:cNvPr id="2" name="TextBox 1"/>
        <xdr:cNvSpPr txBox="1"/>
      </xdr:nvSpPr>
      <xdr:spPr>
        <a:xfrm>
          <a:off x="53340" y="2057400"/>
          <a:ext cx="2385060" cy="1417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Formulae used to the right (in the uncoloured section) to be determined by supplier based on their specific solution ensuring drivers costs and inflation/deflation factors match
Essentially looking for a volume*unit price* inflation uplift calculation
</a:t>
          </a:r>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297180</xdr:colOff>
      <xdr:row>6</xdr:row>
      <xdr:rowOff>91440</xdr:rowOff>
    </xdr:from>
    <xdr:to>
      <xdr:col>3</xdr:col>
      <xdr:colOff>152400</xdr:colOff>
      <xdr:row>11</xdr:row>
      <xdr:rowOff>38100</xdr:rowOff>
    </xdr:to>
    <xdr:sp macro="" textlink="">
      <xdr:nvSpPr>
        <xdr:cNvPr id="2" name="TextBox 1"/>
        <xdr:cNvSpPr txBox="1"/>
      </xdr:nvSpPr>
      <xdr:spPr>
        <a:xfrm>
          <a:off x="297180" y="1005840"/>
          <a:ext cx="131826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not to amend this schedule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16041</xdr:colOff>
      <xdr:row>40</xdr:row>
      <xdr:rowOff>0</xdr:rowOff>
    </xdr:from>
    <xdr:to>
      <xdr:col>17</xdr:col>
      <xdr:colOff>200527</xdr:colOff>
      <xdr:row>43</xdr:row>
      <xdr:rowOff>16042</xdr:rowOff>
    </xdr:to>
    <xdr:sp macro="" textlink="">
      <xdr:nvSpPr>
        <xdr:cNvPr id="2" name="TextBox 1"/>
        <xdr:cNvSpPr txBox="1"/>
      </xdr:nvSpPr>
      <xdr:spPr>
        <a:xfrm>
          <a:off x="136357" y="6071937"/>
          <a:ext cx="12007517" cy="473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100"/>
            <a:t>Bidder to determine and populate product mix in line with their specific solution though this MUST be sourced directly from/be wholly consistent with the Wholesale Product template. 
Key BDUK requirement is ultimately visibility of the wholesale products on offer and the timing and roll out of takeup together with expected/modelled churn</a:t>
          </a:r>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121921</xdr:colOff>
      <xdr:row>0</xdr:row>
      <xdr:rowOff>99060</xdr:rowOff>
    </xdr:from>
    <xdr:to>
      <xdr:col>23</xdr:col>
      <xdr:colOff>438979</xdr:colOff>
      <xdr:row>3</xdr:row>
      <xdr:rowOff>115102</xdr:rowOff>
    </xdr:to>
    <xdr:sp macro="" textlink="">
      <xdr:nvSpPr>
        <xdr:cNvPr id="2" name="TextBox 1"/>
        <xdr:cNvSpPr txBox="1"/>
      </xdr:nvSpPr>
      <xdr:spPr>
        <a:xfrm>
          <a:off x="121921" y="99060"/>
          <a:ext cx="11556558" cy="463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100"/>
            <a:t>Bidder to provide an overview of their solution that supports and provides a context for</a:t>
          </a:r>
          <a:r>
            <a:rPr lang="en-GB" sz="1100" baseline="0"/>
            <a:t> the financial model</a:t>
          </a:r>
        </a:p>
        <a:p>
          <a:pPr marL="171450" indent="-171450">
            <a:buFont typeface="Arial" panose="020B0604020202020204" pitchFamily="34" charset="0"/>
            <a:buChar char="•"/>
          </a:pPr>
          <a:r>
            <a:rPr lang="en-GB" sz="1100" baseline="0"/>
            <a:t>Free form.  Suggest include schematics showing overall relationship between major network components together with brief explanatory text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1</xdr:row>
      <xdr:rowOff>83820</xdr:rowOff>
    </xdr:from>
    <xdr:to>
      <xdr:col>23</xdr:col>
      <xdr:colOff>419100</xdr:colOff>
      <xdr:row>6</xdr:row>
      <xdr:rowOff>76200</xdr:rowOff>
    </xdr:to>
    <xdr:sp macro="" textlink="">
      <xdr:nvSpPr>
        <xdr:cNvPr id="2" name="TextBox 1"/>
        <xdr:cNvSpPr txBox="1"/>
      </xdr:nvSpPr>
      <xdr:spPr>
        <a:xfrm>
          <a:off x="495300" y="236220"/>
          <a:ext cx="11140440"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u="none" strike="noStrike">
              <a:solidFill>
                <a:srgbClr val="000000"/>
              </a:solidFill>
              <a:effectLst/>
              <a:latin typeface="Calibri" panose="020F0502020204030204" pitchFamily="34" charset="0"/>
            </a:rPr>
            <a:t>Bidder</a:t>
          </a:r>
          <a:r>
            <a:rPr lang="en-GB" sz="1100" b="0" i="0" u="none" strike="noStrike" baseline="0">
              <a:solidFill>
                <a:srgbClr val="000000"/>
              </a:solidFill>
              <a:effectLst/>
              <a:latin typeface="Calibri" panose="020F0502020204030204" pitchFamily="34" charset="0"/>
            </a:rPr>
            <a:t> to provide o</a:t>
          </a:r>
          <a:r>
            <a:rPr lang="en-GB" sz="1100" b="0" i="0" u="none" strike="noStrike">
              <a:solidFill>
                <a:srgbClr val="000000"/>
              </a:solidFill>
              <a:effectLst/>
              <a:latin typeface="Calibri" panose="020F0502020204030204" pitchFamily="34" charset="0"/>
            </a:rPr>
            <a:t>verview of proposed governance and project management structure</a:t>
          </a:r>
          <a:r>
            <a:rPr lang="en-GB"/>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u="none" strike="noStrike">
              <a:solidFill>
                <a:srgbClr val="000000"/>
              </a:solidFill>
              <a:effectLst/>
              <a:latin typeface="Calibri" panose="020F0502020204030204" pitchFamily="34" charset="0"/>
            </a:rPr>
            <a:t>Free form specific to the bidder's proposed solution.  Suggest include organisation charts, overview of proposed control environment etc</a:t>
          </a:r>
          <a:r>
            <a:rPr lang="en-GB"/>
            <a:t>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327660</xdr:colOff>
      <xdr:row>45</xdr:row>
      <xdr:rowOff>83820</xdr:rowOff>
    </xdr:from>
    <xdr:to>
      <xdr:col>8</xdr:col>
      <xdr:colOff>121920</xdr:colOff>
      <xdr:row>49</xdr:row>
      <xdr:rowOff>22860</xdr:rowOff>
    </xdr:to>
    <xdr:sp macro="" textlink="">
      <xdr:nvSpPr>
        <xdr:cNvPr id="2" name="TextBox 1"/>
        <xdr:cNvSpPr txBox="1"/>
      </xdr:nvSpPr>
      <xdr:spPr>
        <a:xfrm>
          <a:off x="327660" y="7086600"/>
          <a:ext cx="1008888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050" baseline="0"/>
            <a:t>Key BDUK requirement is visibility of the volume and timing of delivery for major network components BOTH CAPEX and where appropriate OPEX
Units and hence cost drivers to be clearly identified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xdr:colOff>
      <xdr:row>12</xdr:row>
      <xdr:rowOff>83820</xdr:rowOff>
    </xdr:from>
    <xdr:to>
      <xdr:col>2</xdr:col>
      <xdr:colOff>868680</xdr:colOff>
      <xdr:row>20</xdr:row>
      <xdr:rowOff>38100</xdr:rowOff>
    </xdr:to>
    <xdr:sp macro="" textlink="">
      <xdr:nvSpPr>
        <xdr:cNvPr id="2" name="TextBox 1"/>
        <xdr:cNvSpPr txBox="1"/>
      </xdr:nvSpPr>
      <xdr:spPr>
        <a:xfrm>
          <a:off x="68580" y="1912620"/>
          <a:ext cx="2918460" cy="1173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0" i="0" baseline="0">
              <a:solidFill>
                <a:schemeClr val="dk1"/>
              </a:solidFill>
              <a:effectLst/>
              <a:latin typeface="+mn-lt"/>
              <a:ea typeface="+mn-ea"/>
              <a:cs typeface="+mn-cs"/>
            </a:rPr>
            <a:t>Formulae used to the right (in the uncoloured section) to be determined by supplier based on their specific solution ensuring drivers costs and inflation/deflation factors match
Essentially looking for a volume*unit cost* inflation uplift calculation
</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7</xdr:col>
      <xdr:colOff>373380</xdr:colOff>
      <xdr:row>3</xdr:row>
      <xdr:rowOff>129540</xdr:rowOff>
    </xdr:to>
    <xdr:sp macro="" textlink="">
      <xdr:nvSpPr>
        <xdr:cNvPr id="2" name="TextBox 1"/>
        <xdr:cNvSpPr txBox="1"/>
      </xdr:nvSpPr>
      <xdr:spPr>
        <a:xfrm>
          <a:off x="160020" y="121920"/>
          <a:ext cx="643890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to define in-life cost components BOTH CAPEX AND OPEX as appropriate to solution.  Key BDUK requirement is visibility of the key in life cost drivers, those driver volumes and unit costs for major network components and wholesale products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480060</xdr:colOff>
      <xdr:row>1</xdr:row>
      <xdr:rowOff>114300</xdr:rowOff>
    </xdr:from>
    <xdr:to>
      <xdr:col>11</xdr:col>
      <xdr:colOff>121920</xdr:colOff>
      <xdr:row>6</xdr:row>
      <xdr:rowOff>91440</xdr:rowOff>
    </xdr:to>
    <xdr:sp macro="" textlink="">
      <xdr:nvSpPr>
        <xdr:cNvPr id="2" name="TextBox 1"/>
        <xdr:cNvSpPr txBox="1"/>
      </xdr:nvSpPr>
      <xdr:spPr>
        <a:xfrm>
          <a:off x="480060" y="266700"/>
          <a:ext cx="50063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Deliberately blank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xdr:colOff>
      <xdr:row>13</xdr:row>
      <xdr:rowOff>30480</xdr:rowOff>
    </xdr:from>
    <xdr:to>
      <xdr:col>2</xdr:col>
      <xdr:colOff>487680</xdr:colOff>
      <xdr:row>22</xdr:row>
      <xdr:rowOff>38100</xdr:rowOff>
    </xdr:to>
    <xdr:sp macro="" textlink="">
      <xdr:nvSpPr>
        <xdr:cNvPr id="3" name="TextBox 2"/>
        <xdr:cNvSpPr txBox="1"/>
      </xdr:nvSpPr>
      <xdr:spPr>
        <a:xfrm>
          <a:off x="53340" y="2194560"/>
          <a:ext cx="243078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Formulae used to the right (in the uncoloured section) to be determined by supplier based on their specific solution ensuring drivers costs and inflation/deflation factors match
Essentially looking for a volume*unit cost* inflation uplift calculation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langtoar\My%20Documents\a3vcs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culture.gov.uk\dfs\Bids\BDUK\Devon%20&amp;%20Somerset\4.%20D&amp;S%20(blended%20contingency)\Devon_County_Volumes_Unit%20Co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culture.gov.uk\dfs\Users\600617523\AppData\Local\Microsoft\Windows\Temporary%20Internet%20Files\Content.Outlook\IVEJGICP\New%20Model%20v1.04%20-%20Northumberland%20erdf%20adj%20f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Volumes"/>
      <sheetName val="Resilience"/>
      <sheetName val="P&amp;L_DS"/>
      <sheetName val="P&amp;L_IPS"/>
      <sheetName val="ULTH"/>
      <sheetName val="Other_Pricing"/>
      <sheetName val="Sub_Prod"/>
      <sheetName val="Control"/>
      <sheetName val="UK Budget APR 05"/>
      <sheetName val="refs"/>
      <sheetName val="Slide 4a Customer Lens"/>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sheet"/>
      <sheetName val="Valid Name List"/>
      <sheetName val="Opex Inputs_By Product"/>
      <sheetName val="Bids"/>
      <sheetName val="Validation data (Do not edi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gt;&gt;"/>
      <sheetName val="Summary"/>
      <sheetName val="FTTx_Totals"/>
      <sheetName val="FTTP_CostBreakdown (2)"/>
      <sheetName val="FTTC_CostBreakdown (2)"/>
      <sheetName val="VOLUMES&gt;&gt;"/>
      <sheetName val="FTTP_Costbreakdown"/>
      <sheetName val="FTTC Costbreakdown"/>
      <sheetName val="VLOOKUP"/>
      <sheetName val="UNIT COST&gt;&gt;"/>
      <sheetName val="FTTC UC sum"/>
      <sheetName val="FTTP UC"/>
      <sheetName val="Detailed Breakdown FTTC"/>
      <sheetName val="NEJ Contingency"/>
      <sheetName val="Detailed Breakdown FTTP"/>
      <sheetName val="FTTP Contingency"/>
      <sheetName val="OPEX sum"/>
      <sheetName val="Prg Team"/>
      <sheetName val="System"/>
      <sheetName val="OPEX assumptions"/>
      <sheetName val="ORMP"/>
      <sheetName val="Devon_County_Volumes_Unit Cost"/>
      <sheetName val="FTTP_CostBreakdown_(2)"/>
      <sheetName val="FTTC_CostBreakdown_(2)"/>
      <sheetName val="FTTC_Costbreakdown"/>
      <sheetName val="UNIT_COST&gt;&gt;"/>
      <sheetName val="FTTC_UC_sum"/>
      <sheetName val="FTTP_UC"/>
      <sheetName val="Detailed_Breakdown_FTTC"/>
      <sheetName val="NEJ_Contingency"/>
      <sheetName val="Detailed_Breakdown_FTTP"/>
      <sheetName val="FTTP_Contingency"/>
      <sheetName val="OPEX_sum"/>
      <sheetName val="Prg_Team"/>
      <sheetName val="OPEX_assumptions"/>
      <sheetName val="Devon_County_Volumes_Unit_Cost"/>
    </sheetNames>
    <sheetDataSet>
      <sheetData sheetId="0"/>
      <sheetData sheetId="1"/>
      <sheetData sheetId="2">
        <row r="9">
          <cell r="G9">
            <v>21031</v>
          </cell>
        </row>
      </sheetData>
      <sheetData sheetId="3"/>
      <sheetData sheetId="4"/>
      <sheetData sheetId="5"/>
      <sheetData sheetId="6">
        <row r="4">
          <cell r="C4">
            <v>353559.32350441406</v>
          </cell>
        </row>
      </sheetData>
      <sheetData sheetId="7">
        <row r="4">
          <cell r="B4">
            <v>608244.8138567995</v>
          </cell>
        </row>
      </sheetData>
      <sheetData sheetId="8"/>
      <sheetData sheetId="9"/>
      <sheetData sheetId="10"/>
      <sheetData sheetId="11"/>
      <sheetData sheetId="12">
        <row r="6">
          <cell r="B6" t="str">
            <v>PLAN</v>
          </cell>
        </row>
      </sheetData>
      <sheetData sheetId="13">
        <row r="16">
          <cell r="C16">
            <v>0.26213149959868981</v>
          </cell>
        </row>
      </sheetData>
      <sheetData sheetId="14">
        <row r="4">
          <cell r="D4" t="str">
            <v>PLAN</v>
          </cell>
        </row>
      </sheetData>
      <sheetData sheetId="15"/>
      <sheetData sheetId="16">
        <row r="5">
          <cell r="B5">
            <v>0.28086299999999997</v>
          </cell>
        </row>
      </sheetData>
      <sheetData sheetId="17"/>
      <sheetData sheetId="18"/>
      <sheetData sheetId="19">
        <row r="9">
          <cell r="D9">
            <v>0</v>
          </cell>
        </row>
      </sheetData>
      <sheetData sheetId="20"/>
      <sheetData sheetId="21" refreshError="1"/>
      <sheetData sheetId="22"/>
      <sheetData sheetId="23"/>
      <sheetData sheetId="24">
        <row r="4">
          <cell r="B4">
            <v>608244.8138567995</v>
          </cell>
        </row>
      </sheetData>
      <sheetData sheetId="25"/>
      <sheetData sheetId="26"/>
      <sheetData sheetId="27"/>
      <sheetData sheetId="28">
        <row r="6">
          <cell r="B6" t="str">
            <v>PLAN</v>
          </cell>
        </row>
      </sheetData>
      <sheetData sheetId="29">
        <row r="16">
          <cell r="C16">
            <v>0.26213149959868981</v>
          </cell>
        </row>
      </sheetData>
      <sheetData sheetId="30">
        <row r="4">
          <cell r="D4" t="str">
            <v>PLAN</v>
          </cell>
        </row>
      </sheetData>
      <sheetData sheetId="31"/>
      <sheetData sheetId="32">
        <row r="5">
          <cell r="B5">
            <v>0.28086299999999997</v>
          </cell>
        </row>
      </sheetData>
      <sheetData sheetId="33"/>
      <sheetData sheetId="34">
        <row r="9">
          <cell r="D9">
            <v>0</v>
          </cell>
        </row>
      </sheetData>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trol"/>
      <sheetName val="Checks"/>
      <sheetName val="Misc Workings"/>
      <sheetName val="FUNDING"/>
      <sheetName val="Reconciliations to CEM"/>
      <sheetName val="CEM Lookup"/>
      <sheetName val="Inputs"/>
      <sheetName val="Dataline"/>
      <sheetName val="OPEX Rules"/>
      <sheetName val="Business Case Inputs"/>
      <sheetName val="FTTP Normal Rollout"/>
      <sheetName val="FTTC Normal Rollout"/>
      <sheetName val="Profile of Costs"/>
      <sheetName val="Report"/>
      <sheetName val="Report (2)"/>
      <sheetName val="Milestones "/>
      <sheetName val="KPIs - delete"/>
      <sheetName val="Group info -Unit Cost Breakdown"/>
      <sheetName val="FTTC Cost Book"/>
      <sheetName val="FTTP Cost Book"/>
      <sheetName val="% Splits for Cost Book Analysis"/>
      <sheetName val="KPIs"/>
      <sheetName val="Group Output"/>
      <sheetName val="Retention"/>
      <sheetName val="NR Checklist"/>
      <sheetName val="Authorisation"/>
      <sheetName val="Cash Flow"/>
      <sheetName val="NPV - product"/>
      <sheetName val="P&amp;L"/>
      <sheetName val="Volumes"/>
      <sheetName val="Revenue"/>
      <sheetName val="Cost"/>
      <sheetName val="Depn"/>
      <sheetName val="Misc_Workings"/>
      <sheetName val="Reconciliations_to_CEM"/>
      <sheetName val="CEM_Lookup"/>
      <sheetName val="OPEX_Rules"/>
      <sheetName val="Business_Case_Inputs"/>
      <sheetName val="FTTP_Normal_Rollout"/>
      <sheetName val="FTTC_Normal_Rollout"/>
      <sheetName val="Profile_of_Costs"/>
      <sheetName val="Report_(2)"/>
      <sheetName val="Milestones_"/>
      <sheetName val="KPIs_-_delete"/>
      <sheetName val="Group_info_-Unit_Cost_Breakdown"/>
      <sheetName val="FTTC_Cost_Book"/>
      <sheetName val="FTTP_Cost_Book"/>
      <sheetName val="%_Splits_for_Cost_Book_Analysis"/>
      <sheetName val="Group_Output"/>
      <sheetName val="NR_Checklist"/>
      <sheetName val="Cash_Flow"/>
      <sheetName val="NPV_-_product"/>
    </sheetNames>
    <sheetDataSet>
      <sheetData sheetId="0"/>
      <sheetData sheetId="1"/>
      <sheetData sheetId="2"/>
      <sheetData sheetId="3">
        <row r="10">
          <cell r="B10">
            <v>0</v>
          </cell>
        </row>
      </sheetData>
      <sheetData sheetId="4"/>
      <sheetData sheetId="5">
        <row r="10">
          <cell r="M10">
            <v>3320.6000000000004</v>
          </cell>
        </row>
      </sheetData>
      <sheetData sheetId="6"/>
      <sheetData sheetId="7">
        <row r="24">
          <cell r="B24" t="str">
            <v>Northumberland</v>
          </cell>
        </row>
      </sheetData>
      <sheetData sheetId="8"/>
      <sheetData sheetId="9">
        <row r="16">
          <cell r="E16">
            <v>580000</v>
          </cell>
        </row>
      </sheetData>
      <sheetData sheetId="10">
        <row r="537">
          <cell r="AF537">
            <v>329.30285411971414</v>
          </cell>
        </row>
      </sheetData>
      <sheetData sheetId="11"/>
      <sheetData sheetId="12"/>
      <sheetData sheetId="13"/>
      <sheetData sheetId="14"/>
      <sheetData sheetId="15"/>
      <sheetData sheetId="16">
        <row r="47">
          <cell r="AD47">
            <v>0</v>
          </cell>
        </row>
      </sheetData>
      <sheetData sheetId="17"/>
      <sheetData sheetId="18"/>
      <sheetData sheetId="19"/>
      <sheetData sheetId="20"/>
      <sheetData sheetId="21"/>
      <sheetData sheetId="22"/>
      <sheetData sheetId="23"/>
      <sheetData sheetId="24"/>
      <sheetData sheetId="25"/>
      <sheetData sheetId="26">
        <row r="1">
          <cell r="XFA1">
            <v>605054620</v>
          </cell>
        </row>
      </sheetData>
      <sheetData sheetId="27">
        <row r="8">
          <cell r="AE8">
            <v>0</v>
          </cell>
        </row>
      </sheetData>
      <sheetData sheetId="28">
        <row r="62">
          <cell r="H62">
            <v>0</v>
          </cell>
        </row>
      </sheetData>
      <sheetData sheetId="29">
        <row r="1">
          <cell r="H1">
            <v>0</v>
          </cell>
        </row>
      </sheetData>
      <sheetData sheetId="30"/>
      <sheetData sheetId="31"/>
      <sheetData sheetId="32"/>
      <sheetData sheetId="33"/>
      <sheetData sheetId="34">
        <row r="10">
          <cell r="B10">
            <v>0</v>
          </cell>
        </row>
      </sheetData>
      <sheetData sheetId="35">
        <row r="10">
          <cell r="M10">
            <v>3320.6000000000004</v>
          </cell>
        </row>
      </sheetData>
      <sheetData sheetId="36"/>
      <sheetData sheetId="37">
        <row r="16">
          <cell r="E16">
            <v>580000</v>
          </cell>
        </row>
      </sheetData>
      <sheetData sheetId="38">
        <row r="537">
          <cell r="AF537">
            <v>329.30285411971414</v>
          </cell>
        </row>
      </sheetData>
      <sheetData sheetId="39"/>
      <sheetData sheetId="40"/>
      <sheetData sheetId="41"/>
      <sheetData sheetId="42"/>
      <sheetData sheetId="43">
        <row r="47">
          <cell r="AD47">
            <v>0</v>
          </cell>
        </row>
      </sheetData>
      <sheetData sheetId="44"/>
      <sheetData sheetId="45"/>
      <sheetData sheetId="46"/>
      <sheetData sheetId="47"/>
      <sheetData sheetId="48"/>
      <sheetData sheetId="49"/>
      <sheetData sheetId="50"/>
      <sheetData sheetId="51">
        <row r="8">
          <cell r="AE8">
            <v>0</v>
          </cell>
        </row>
      </sheetData>
      <sheetData sheetId="52">
        <row r="62">
          <cell r="H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2:G31"/>
  <sheetViews>
    <sheetView tabSelected="1" workbookViewId="0"/>
  </sheetViews>
  <sheetFormatPr defaultColWidth="9.109375" defaultRowHeight="12" x14ac:dyDescent="0.3"/>
  <cols>
    <col min="1" max="1" width="1.88671875" style="2" customWidth="1"/>
    <col min="2" max="2" width="15.109375" style="2" customWidth="1"/>
    <col min="3" max="3" width="3.6640625" style="2" customWidth="1"/>
    <col min="4" max="4" width="21" style="2" customWidth="1"/>
    <col min="5" max="5" width="76.44140625" style="2" customWidth="1"/>
    <col min="6" max="6" width="18.5546875" style="2" customWidth="1"/>
    <col min="7" max="7" width="24.109375" style="2" customWidth="1"/>
    <col min="8" max="16384" width="9.109375" style="2"/>
  </cols>
  <sheetData>
    <row r="2" spans="2:7" ht="18.5" x14ac:dyDescent="0.45">
      <c r="B2" s="3" t="s">
        <v>0</v>
      </c>
    </row>
    <row r="3" spans="2:7" ht="18.5" x14ac:dyDescent="0.45">
      <c r="B3" s="3"/>
      <c r="D3" s="5" t="s">
        <v>212</v>
      </c>
      <c r="E3" s="9"/>
    </row>
    <row r="4" spans="2:7" ht="18.5" x14ac:dyDescent="0.45">
      <c r="B4" s="3"/>
      <c r="D4" s="5" t="s">
        <v>5</v>
      </c>
      <c r="E4" s="9"/>
    </row>
    <row r="6" spans="2:7" ht="21" customHeight="1" x14ac:dyDescent="0.3">
      <c r="D6" s="7" t="s">
        <v>1</v>
      </c>
      <c r="E6" s="7" t="s">
        <v>2</v>
      </c>
      <c r="F6" s="7" t="s">
        <v>3</v>
      </c>
      <c r="G6" s="8" t="s">
        <v>4</v>
      </c>
    </row>
    <row r="7" spans="2:7" ht="22.25" customHeight="1" x14ac:dyDescent="0.3">
      <c r="D7" s="6"/>
      <c r="E7" s="6"/>
      <c r="F7" s="6"/>
      <c r="G7" s="51"/>
    </row>
    <row r="8" spans="2:7" ht="22.25" customHeight="1" x14ac:dyDescent="0.3">
      <c r="D8" s="6"/>
      <c r="E8" s="6"/>
      <c r="F8" s="6"/>
      <c r="G8" s="51"/>
    </row>
    <row r="9" spans="2:7" ht="22.25" customHeight="1" x14ac:dyDescent="0.3">
      <c r="D9" s="6"/>
      <c r="E9" s="6"/>
      <c r="F9" s="6"/>
      <c r="G9" s="51"/>
    </row>
    <row r="10" spans="2:7" ht="22.25" customHeight="1" x14ac:dyDescent="0.3">
      <c r="D10" s="6"/>
      <c r="E10" s="6"/>
      <c r="F10" s="6"/>
      <c r="G10" s="51"/>
    </row>
    <row r="17" spans="2:7" x14ac:dyDescent="0.3">
      <c r="B17" s="2" t="s">
        <v>439</v>
      </c>
      <c r="D17" s="93" t="s">
        <v>479</v>
      </c>
    </row>
    <row r="18" spans="2:7" x14ac:dyDescent="0.3">
      <c r="B18" s="2" t="s">
        <v>440</v>
      </c>
      <c r="D18" s="94">
        <v>42744</v>
      </c>
    </row>
    <row r="19" spans="2:7" x14ac:dyDescent="0.3">
      <c r="B19" s="2" t="s">
        <v>441</v>
      </c>
      <c r="D19" s="95" t="s">
        <v>480</v>
      </c>
    </row>
    <row r="20" spans="2:7" ht="11.4" customHeight="1" x14ac:dyDescent="0.3">
      <c r="B20" s="2" t="s">
        <v>442</v>
      </c>
      <c r="D20" s="96" t="s">
        <v>464</v>
      </c>
    </row>
    <row r="21" spans="2:7" x14ac:dyDescent="0.3">
      <c r="D21" s="175" t="s">
        <v>1</v>
      </c>
      <c r="E21" s="175" t="s">
        <v>2</v>
      </c>
      <c r="F21" s="175" t="s">
        <v>3</v>
      </c>
      <c r="G21" s="176" t="s">
        <v>4</v>
      </c>
    </row>
    <row r="22" spans="2:7" x14ac:dyDescent="0.3">
      <c r="D22" s="172"/>
      <c r="E22" s="173"/>
      <c r="F22" s="173"/>
      <c r="G22" s="174"/>
    </row>
    <row r="23" spans="2:7" x14ac:dyDescent="0.3">
      <c r="D23" s="172"/>
      <c r="E23" s="173"/>
      <c r="F23" s="173"/>
      <c r="G23" s="174"/>
    </row>
    <row r="24" spans="2:7" x14ac:dyDescent="0.3">
      <c r="D24" s="172" t="s">
        <v>443</v>
      </c>
      <c r="E24" s="173" t="s">
        <v>463</v>
      </c>
      <c r="F24" s="173" t="s">
        <v>462</v>
      </c>
      <c r="G24" s="174">
        <v>42556</v>
      </c>
    </row>
    <row r="25" spans="2:7" ht="24" x14ac:dyDescent="0.3">
      <c r="D25" s="172" t="s">
        <v>444</v>
      </c>
      <c r="E25" s="173" t="s">
        <v>445</v>
      </c>
      <c r="F25" s="173" t="s">
        <v>462</v>
      </c>
      <c r="G25" s="174">
        <v>42557</v>
      </c>
    </row>
    <row r="26" spans="2:7" x14ac:dyDescent="0.3">
      <c r="D26" s="172" t="s">
        <v>446</v>
      </c>
      <c r="E26" s="173" t="s">
        <v>447</v>
      </c>
      <c r="F26" s="173" t="s">
        <v>462</v>
      </c>
      <c r="G26" s="174">
        <v>42558</v>
      </c>
    </row>
    <row r="27" spans="2:7" ht="24" x14ac:dyDescent="0.3">
      <c r="D27" s="172" t="s">
        <v>448</v>
      </c>
      <c r="E27" s="173" t="s">
        <v>449</v>
      </c>
      <c r="F27" s="173" t="s">
        <v>462</v>
      </c>
      <c r="G27" s="174">
        <v>42571</v>
      </c>
    </row>
    <row r="28" spans="2:7" ht="72" x14ac:dyDescent="0.3">
      <c r="D28" s="253" t="s">
        <v>465</v>
      </c>
      <c r="E28" s="254" t="s">
        <v>471</v>
      </c>
      <c r="F28" s="254" t="s">
        <v>462</v>
      </c>
      <c r="G28" s="174">
        <v>42607</v>
      </c>
    </row>
    <row r="29" spans="2:7" ht="24" x14ac:dyDescent="0.3">
      <c r="D29" s="253" t="s">
        <v>472</v>
      </c>
      <c r="E29" s="254" t="s">
        <v>473</v>
      </c>
      <c r="F29" s="173" t="s">
        <v>462</v>
      </c>
      <c r="G29" s="174">
        <v>42635</v>
      </c>
    </row>
    <row r="30" spans="2:7" ht="48" x14ac:dyDescent="0.3">
      <c r="D30" s="253" t="s">
        <v>474</v>
      </c>
      <c r="E30" s="254" t="s">
        <v>475</v>
      </c>
      <c r="F30" s="173" t="s">
        <v>462</v>
      </c>
      <c r="G30" s="174" t="s">
        <v>481</v>
      </c>
    </row>
    <row r="31" spans="2:7" ht="24" x14ac:dyDescent="0.3">
      <c r="D31" s="253">
        <v>7.1</v>
      </c>
      <c r="E31" s="254" t="s">
        <v>478</v>
      </c>
      <c r="F31" s="173" t="s">
        <v>462</v>
      </c>
      <c r="G31" s="174">
        <v>42744</v>
      </c>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E3:J24"/>
  <sheetViews>
    <sheetView topLeftCell="B4" workbookViewId="0">
      <selection activeCell="G35" sqref="G35"/>
    </sheetView>
  </sheetViews>
  <sheetFormatPr defaultRowHeight="12" x14ac:dyDescent="0.3"/>
  <cols>
    <col min="1" max="4" width="4.6640625" customWidth="1"/>
    <col min="5" max="5" width="11.109375" bestFit="1" customWidth="1"/>
    <col min="6" max="6" width="55" bestFit="1" customWidth="1"/>
    <col min="7" max="7" width="18" customWidth="1"/>
    <col min="8" max="8" width="12.88671875" bestFit="1" customWidth="1"/>
  </cols>
  <sheetData>
    <row r="3" spans="5:10" s="10" customFormat="1" x14ac:dyDescent="0.3"/>
    <row r="4" spans="5:10" s="10" customFormat="1" x14ac:dyDescent="0.3">
      <c r="H4"/>
    </row>
    <row r="5" spans="5:10" x14ac:dyDescent="0.3">
      <c r="F5" s="10"/>
      <c r="G5" s="10"/>
      <c r="H5" s="27"/>
    </row>
    <row r="8" spans="5:10" x14ac:dyDescent="0.3">
      <c r="F8" s="10" t="s">
        <v>123</v>
      </c>
      <c r="G8" s="10"/>
    </row>
    <row r="9" spans="5:10" x14ac:dyDescent="0.3">
      <c r="E9" s="12" t="s">
        <v>117</v>
      </c>
      <c r="F9" s="12" t="s">
        <v>118</v>
      </c>
      <c r="G9" s="12" t="s">
        <v>125</v>
      </c>
      <c r="H9" s="12" t="s">
        <v>126</v>
      </c>
      <c r="I9" s="12" t="s">
        <v>470</v>
      </c>
    </row>
    <row r="10" spans="5:10" x14ac:dyDescent="0.3">
      <c r="E10" t="s">
        <v>467</v>
      </c>
      <c r="F10" t="s">
        <v>119</v>
      </c>
      <c r="G10" s="34">
        <v>110000</v>
      </c>
      <c r="H10" s="34">
        <v>500</v>
      </c>
      <c r="J10" s="15"/>
    </row>
    <row r="11" spans="5:10" x14ac:dyDescent="0.3">
      <c r="E11" t="s">
        <v>468</v>
      </c>
      <c r="F11" t="s">
        <v>120</v>
      </c>
      <c r="G11" s="34">
        <v>85000</v>
      </c>
      <c r="H11" s="34">
        <v>375</v>
      </c>
      <c r="J11" s="16"/>
    </row>
    <row r="12" spans="5:10" x14ac:dyDescent="0.3">
      <c r="E12" t="s">
        <v>468</v>
      </c>
      <c r="F12" t="s">
        <v>120</v>
      </c>
      <c r="G12" s="34">
        <v>60000</v>
      </c>
      <c r="H12" s="34">
        <v>275</v>
      </c>
      <c r="J12" s="16"/>
    </row>
    <row r="13" spans="5:10" x14ac:dyDescent="0.3">
      <c r="G13" s="26"/>
      <c r="H13" s="26"/>
    </row>
    <row r="14" spans="5:10" x14ac:dyDescent="0.3">
      <c r="G14" s="26"/>
      <c r="H14" s="26"/>
    </row>
    <row r="15" spans="5:10" x14ac:dyDescent="0.3">
      <c r="H15" s="14"/>
    </row>
    <row r="16" spans="5:10" x14ac:dyDescent="0.3">
      <c r="H16" s="14"/>
    </row>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sheetPr>
  <dimension ref="A1:CR44"/>
  <sheetViews>
    <sheetView workbookViewId="0">
      <pane xSplit="6" ySplit="6" topLeftCell="BZ7" activePane="bottomRight" state="frozen"/>
      <selection activeCell="G35" sqref="G35"/>
      <selection pane="topRight" activeCell="G35" sqref="G35"/>
      <selection pane="bottomLeft" activeCell="G35" sqref="G35"/>
      <selection pane="bottomRight" activeCell="CD11" sqref="CD11"/>
    </sheetView>
  </sheetViews>
  <sheetFormatPr defaultColWidth="9.109375" defaultRowHeight="12" x14ac:dyDescent="0.3"/>
  <cols>
    <col min="1" max="1" width="19.88671875" style="132" customWidth="1"/>
    <col min="2" max="3" width="19.88671875" style="97" customWidth="1"/>
    <col min="4" max="4" width="15.109375" style="97" bestFit="1" customWidth="1"/>
    <col min="5" max="5" width="12.109375" style="97" customWidth="1"/>
    <col min="6" max="6" width="56.33203125" style="97" customWidth="1"/>
    <col min="7" max="8" width="9.109375" style="97"/>
    <col min="9" max="17" width="11.5546875" style="97" bestFit="1" customWidth="1"/>
    <col min="18" max="88" width="12.5546875" style="97" bestFit="1" customWidth="1"/>
    <col min="89" max="92" width="12.5546875" style="97" customWidth="1"/>
    <col min="93" max="94" width="9.109375" style="97"/>
    <col min="95" max="95" width="2.109375" style="97" customWidth="1"/>
    <col min="96" max="96" width="15.88671875" style="97" customWidth="1"/>
    <col min="97" max="16384" width="9.109375" style="97"/>
  </cols>
  <sheetData>
    <row r="1" spans="1:96" x14ac:dyDescent="0.3">
      <c r="A1" s="170" t="s">
        <v>281</v>
      </c>
    </row>
    <row r="2" spans="1:96" x14ac:dyDescent="0.3">
      <c r="A2" s="170" t="s">
        <v>145</v>
      </c>
    </row>
    <row r="3" spans="1:96" x14ac:dyDescent="0.3">
      <c r="A3" s="170" t="s">
        <v>282</v>
      </c>
    </row>
    <row r="4" spans="1:96" s="123" customFormat="1" x14ac:dyDescent="0.3">
      <c r="A4" s="170" t="s">
        <v>283</v>
      </c>
      <c r="E4" s="123"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6" s="123" customFormat="1" x14ac:dyDescent="0.3">
      <c r="A5" s="157"/>
      <c r="E5" s="98" t="s">
        <v>34</v>
      </c>
      <c r="G5" s="159" t="s">
        <v>8</v>
      </c>
      <c r="H5" s="159" t="s">
        <v>9</v>
      </c>
      <c r="I5" s="159" t="s">
        <v>10</v>
      </c>
      <c r="J5" s="159" t="s">
        <v>11</v>
      </c>
      <c r="K5" s="159" t="s">
        <v>12</v>
      </c>
      <c r="L5" s="159" t="s">
        <v>13</v>
      </c>
      <c r="M5" s="159" t="s">
        <v>14</v>
      </c>
      <c r="N5" s="159" t="s">
        <v>15</v>
      </c>
      <c r="O5" s="159" t="s">
        <v>16</v>
      </c>
      <c r="P5" s="159" t="s">
        <v>17</v>
      </c>
      <c r="Q5" s="159" t="s">
        <v>18</v>
      </c>
      <c r="R5" s="159" t="s">
        <v>19</v>
      </c>
      <c r="S5" s="159" t="s">
        <v>20</v>
      </c>
      <c r="T5" s="159" t="s">
        <v>21</v>
      </c>
      <c r="U5" s="159" t="s">
        <v>22</v>
      </c>
      <c r="V5" s="159" t="s">
        <v>23</v>
      </c>
      <c r="W5" s="159" t="s">
        <v>24</v>
      </c>
      <c r="X5" s="159" t="s">
        <v>25</v>
      </c>
      <c r="Y5" s="159" t="s">
        <v>26</v>
      </c>
      <c r="Z5" s="159" t="s">
        <v>27</v>
      </c>
      <c r="AA5" s="159" t="s">
        <v>28</v>
      </c>
      <c r="AB5" s="159" t="s">
        <v>29</v>
      </c>
      <c r="AC5" s="159" t="s">
        <v>48</v>
      </c>
      <c r="AD5" s="159" t="s">
        <v>49</v>
      </c>
      <c r="AE5" s="159" t="s">
        <v>50</v>
      </c>
      <c r="AF5" s="159" t="s">
        <v>51</v>
      </c>
      <c r="AG5" s="159" t="s">
        <v>52</v>
      </c>
      <c r="AH5" s="159" t="s">
        <v>53</v>
      </c>
      <c r="AI5" s="159" t="s">
        <v>54</v>
      </c>
      <c r="AJ5" s="159" t="s">
        <v>55</v>
      </c>
      <c r="AK5" s="159" t="s">
        <v>56</v>
      </c>
      <c r="AL5" s="159" t="s">
        <v>57</v>
      </c>
      <c r="AM5" s="159" t="s">
        <v>58</v>
      </c>
      <c r="AN5" s="159" t="s">
        <v>59</v>
      </c>
      <c r="AO5" s="159" t="s">
        <v>60</v>
      </c>
      <c r="AP5" s="159" t="s">
        <v>61</v>
      </c>
      <c r="AQ5" s="159" t="s">
        <v>62</v>
      </c>
      <c r="AR5" s="159" t="s">
        <v>63</v>
      </c>
      <c r="AS5" s="159" t="s">
        <v>64</v>
      </c>
      <c r="AT5" s="159" t="s">
        <v>65</v>
      </c>
      <c r="AU5" s="159" t="s">
        <v>66</v>
      </c>
      <c r="AV5" s="159" t="s">
        <v>67</v>
      </c>
      <c r="AW5" s="159" t="s">
        <v>68</v>
      </c>
      <c r="AX5" s="159" t="s">
        <v>69</v>
      </c>
      <c r="AY5" s="159" t="s">
        <v>70</v>
      </c>
      <c r="AZ5" s="159" t="s">
        <v>71</v>
      </c>
      <c r="BA5" s="159" t="s">
        <v>72</v>
      </c>
      <c r="BB5" s="159" t="s">
        <v>73</v>
      </c>
      <c r="BC5" s="159" t="s">
        <v>74</v>
      </c>
      <c r="BD5" s="159" t="s">
        <v>75</v>
      </c>
      <c r="BE5" s="159" t="s">
        <v>76</v>
      </c>
      <c r="BF5" s="159" t="s">
        <v>77</v>
      </c>
      <c r="BG5" s="159" t="s">
        <v>78</v>
      </c>
      <c r="BH5" s="159" t="s">
        <v>79</v>
      </c>
      <c r="BI5" s="159" t="s">
        <v>80</v>
      </c>
      <c r="BJ5" s="159" t="s">
        <v>81</v>
      </c>
      <c r="BK5" s="159" t="s">
        <v>82</v>
      </c>
      <c r="BL5" s="159" t="s">
        <v>83</v>
      </c>
      <c r="BM5" s="159" t="s">
        <v>84</v>
      </c>
      <c r="BN5" s="159" t="s">
        <v>85</v>
      </c>
      <c r="BO5" s="159" t="s">
        <v>86</v>
      </c>
      <c r="BP5" s="159" t="s">
        <v>87</v>
      </c>
      <c r="BQ5" s="159" t="s">
        <v>88</v>
      </c>
      <c r="BR5" s="159" t="s">
        <v>89</v>
      </c>
      <c r="BS5" s="159" t="s">
        <v>90</v>
      </c>
      <c r="BT5" s="159" t="s">
        <v>91</v>
      </c>
      <c r="BU5" s="159" t="s">
        <v>92</v>
      </c>
      <c r="BV5" s="159" t="s">
        <v>93</v>
      </c>
      <c r="BW5" s="159" t="s">
        <v>94</v>
      </c>
      <c r="BX5" s="159" t="s">
        <v>95</v>
      </c>
      <c r="BY5" s="159" t="s">
        <v>96</v>
      </c>
      <c r="BZ5" s="159" t="s">
        <v>97</v>
      </c>
      <c r="CA5" s="159" t="s">
        <v>98</v>
      </c>
      <c r="CB5" s="159" t="s">
        <v>99</v>
      </c>
      <c r="CC5" s="159" t="s">
        <v>100</v>
      </c>
      <c r="CD5" s="159" t="s">
        <v>101</v>
      </c>
      <c r="CE5" s="159" t="s">
        <v>102</v>
      </c>
      <c r="CF5" s="159" t="s">
        <v>103</v>
      </c>
      <c r="CG5" s="159" t="s">
        <v>104</v>
      </c>
      <c r="CH5" s="159" t="s">
        <v>105</v>
      </c>
      <c r="CI5" s="159" t="s">
        <v>106</v>
      </c>
      <c r="CJ5" s="159" t="s">
        <v>107</v>
      </c>
      <c r="CK5" s="132" t="s">
        <v>108</v>
      </c>
      <c r="CL5" s="132" t="s">
        <v>109</v>
      </c>
      <c r="CM5" s="132" t="s">
        <v>218</v>
      </c>
      <c r="CN5" s="132" t="s">
        <v>219</v>
      </c>
      <c r="CO5" s="132" t="s">
        <v>220</v>
      </c>
      <c r="CP5" s="132" t="s">
        <v>221</v>
      </c>
      <c r="CR5" s="124" t="s">
        <v>6</v>
      </c>
    </row>
    <row r="6" spans="1:96" s="104" customFormat="1" x14ac:dyDescent="0.3">
      <c r="A6" s="159"/>
      <c r="E6" s="123"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1:96" s="104" customFormat="1" x14ac:dyDescent="0.3">
      <c r="A7" s="159"/>
    </row>
    <row r="8" spans="1:96" s="104" customFormat="1" x14ac:dyDescent="0.3">
      <c r="A8" s="159"/>
      <c r="D8" s="99" t="s">
        <v>262</v>
      </c>
      <c r="E8" s="99" t="s">
        <v>459</v>
      </c>
      <c r="F8" s="109"/>
    </row>
    <row r="9" spans="1:96" s="104" customFormat="1" x14ac:dyDescent="0.3">
      <c r="A9" s="159"/>
      <c r="D9" s="109" t="s">
        <v>282</v>
      </c>
      <c r="E9" s="154" t="s">
        <v>450</v>
      </c>
      <c r="F9" s="109"/>
    </row>
    <row r="10" spans="1:96" s="104" customFormat="1" x14ac:dyDescent="0.3">
      <c r="A10" s="159"/>
      <c r="D10" s="109" t="s">
        <v>282</v>
      </c>
      <c r="E10" s="109"/>
      <c r="F10" s="249" t="s">
        <v>292</v>
      </c>
      <c r="G10" s="127">
        <f>IF(G$6="",0,'7. Network vols'!G29*'8. Network build cost book'!$F9*'3.General Assumptions'!G$19)</f>
        <v>0</v>
      </c>
      <c r="H10" s="127">
        <f>IF(H$6="",0,'7. Network vols'!H29*'8. Network build cost book'!$F9*'3.General Assumptions'!H$19)</f>
        <v>0</v>
      </c>
      <c r="I10" s="127">
        <f>IF(I$6="",0,'7. Network vols'!I29*'8. Network build cost book'!$F9*'3.General Assumptions'!I$19)</f>
        <v>64140</v>
      </c>
      <c r="J10" s="127">
        <f>IF(J$6="",0,'7. Network vols'!J29*'8. Network build cost book'!$F9*'3.General Assumptions'!J$19)</f>
        <v>21380</v>
      </c>
      <c r="K10" s="127">
        <f>IF(K$6="",0,'7. Network vols'!K29*'8. Network build cost book'!$F9*'3.General Assumptions'!K$19)</f>
        <v>0</v>
      </c>
      <c r="L10" s="127">
        <f>IF(L$6="",0,'7. Network vols'!L29*'8. Network build cost book'!$F9*'3.General Assumptions'!L$19)</f>
        <v>21380</v>
      </c>
      <c r="M10" s="127">
        <f>IF(M$6="",0,'7. Network vols'!M29*'8. Network build cost book'!$F9*'3.General Assumptions'!M$19)</f>
        <v>0</v>
      </c>
      <c r="N10" s="127">
        <f>IF(N$6="",0,'7. Network vols'!N29*'8. Network build cost book'!$F9*'3.General Assumptions'!N$19)</f>
        <v>0</v>
      </c>
      <c r="O10" s="127">
        <f>IF(O$6="",0,'7. Network vols'!O29*'8. Network build cost book'!$F9*'3.General Assumptions'!O$19)</f>
        <v>0</v>
      </c>
      <c r="P10" s="127">
        <f>IF(P$6="",0,'7. Network vols'!P29*'8. Network build cost book'!$F9*'3.General Assumptions'!P$19)</f>
        <v>0</v>
      </c>
      <c r="Q10" s="127">
        <f>IF(Q$6="",0,'7. Network vols'!Q29*'8. Network build cost book'!$F9*'3.General Assumptions'!Q$19)</f>
        <v>0</v>
      </c>
      <c r="R10" s="127">
        <f>IF(R$6="",0,'7. Network vols'!R29*'8. Network build cost book'!$F9*'3.General Assumptions'!R$19)</f>
        <v>0</v>
      </c>
      <c r="S10" s="127">
        <f>IF(S$6="",0,'7. Network vols'!S29*'8. Network build cost book'!$F9*'3.General Assumptions'!S$19)</f>
        <v>0</v>
      </c>
      <c r="T10" s="127">
        <f>IF(T$6="",0,'7. Network vols'!T29*'8. Network build cost book'!$F9*'3.General Assumptions'!T$19)</f>
        <v>0</v>
      </c>
      <c r="U10" s="127">
        <f>IF(U$6="",0,'7. Network vols'!U29*'8. Network build cost book'!$F9*'3.General Assumptions'!U$19)</f>
        <v>0</v>
      </c>
      <c r="V10" s="127">
        <f>IF(V$6="",0,'7. Network vols'!V29*'8. Network build cost book'!$F9*'3.General Assumptions'!V$19)</f>
        <v>0</v>
      </c>
      <c r="W10" s="127">
        <f>IF(W$6="",0,'7. Network vols'!W29*'8. Network build cost book'!$F9*'3.General Assumptions'!W$19)</f>
        <v>0</v>
      </c>
      <c r="X10" s="127">
        <f>IF(X$6="",0,'7. Network vols'!X29*'8. Network build cost book'!$F9*'3.General Assumptions'!X$19)</f>
        <v>0</v>
      </c>
      <c r="Y10" s="127">
        <f>IF(Y$6="",0,'7. Network vols'!Y29*'8. Network build cost book'!$F9*'3.General Assumptions'!Y$19)</f>
        <v>0</v>
      </c>
      <c r="Z10" s="127">
        <f>IF(Z$6="",0,'7. Network vols'!Z29*'8. Network build cost book'!$F9*'3.General Assumptions'!Z$19)</f>
        <v>0</v>
      </c>
      <c r="AA10" s="127">
        <f>IF(AA$6="",0,'7. Network vols'!AA29*'8. Network build cost book'!$F9*'3.General Assumptions'!AA$19)</f>
        <v>0</v>
      </c>
      <c r="AB10" s="127">
        <f>IF(AB$6="",0,'7. Network vols'!AB29*'8. Network build cost book'!$F9*'3.General Assumptions'!AB$19)</f>
        <v>0</v>
      </c>
      <c r="AC10" s="127">
        <f>IF(AC$6="",0,'7. Network vols'!AC29*'8. Network build cost book'!$F9*'3.General Assumptions'!AC$19)</f>
        <v>0</v>
      </c>
      <c r="AD10" s="127">
        <f>IF(AD$6="",0,'7. Network vols'!AD29*'8. Network build cost book'!$F9*'3.General Assumptions'!AD$19)</f>
        <v>0</v>
      </c>
      <c r="AE10" s="127">
        <f>IF(AE$6="",0,'7. Network vols'!AE29*'8. Network build cost book'!$F9*'3.General Assumptions'!AE$19)</f>
        <v>0</v>
      </c>
      <c r="AF10" s="127">
        <f>IF(AF$6="",0,'7. Network vols'!AF29*'8. Network build cost book'!$F9*'3.General Assumptions'!AF$19)</f>
        <v>0</v>
      </c>
      <c r="AG10" s="127">
        <f>IF(AG$6="",0,'7. Network vols'!AG29*'8. Network build cost book'!$F9*'3.General Assumptions'!AG$19)</f>
        <v>0</v>
      </c>
      <c r="AH10" s="127">
        <f>IF(AH$6="",0,'7. Network vols'!AH29*'8. Network build cost book'!$F9*'3.General Assumptions'!AH$19)</f>
        <v>0</v>
      </c>
      <c r="AI10" s="127">
        <f>IF(AI$6="",0,'7. Network vols'!AI29*'8. Network build cost book'!$F9*'3.General Assumptions'!AI$19)</f>
        <v>0</v>
      </c>
      <c r="AJ10" s="127">
        <f>IF(AJ$6="",0,'7. Network vols'!AJ29*'8. Network build cost book'!$F9*'3.General Assumptions'!AJ$19)</f>
        <v>0</v>
      </c>
      <c r="AK10" s="127">
        <f>IF(AK$6="",0,'7. Network vols'!AK29*'8. Network build cost book'!$F9*'3.General Assumptions'!AK$19)</f>
        <v>0</v>
      </c>
      <c r="AL10" s="127">
        <f>IF(AL$6="",0,'7. Network vols'!AL29*'8. Network build cost book'!$F9*'3.General Assumptions'!AL$19)</f>
        <v>0</v>
      </c>
      <c r="AM10" s="127">
        <f>IF(AM$6="",0,'7. Network vols'!AM29*'8. Network build cost book'!$F9*'3.General Assumptions'!AM$19)</f>
        <v>0</v>
      </c>
      <c r="AN10" s="127">
        <f>IF(AN$6="",0,'7. Network vols'!AN29*'8. Network build cost book'!$F9*'3.General Assumptions'!AN$19)</f>
        <v>0</v>
      </c>
      <c r="AO10" s="127">
        <f>IF(AO$6="",0,'7. Network vols'!AO29*'8. Network build cost book'!$F9*'3.General Assumptions'!AO$19)</f>
        <v>0</v>
      </c>
      <c r="AP10" s="127">
        <f>IF(AP$6="",0,'7. Network vols'!AP29*'8. Network build cost book'!$F9*'3.General Assumptions'!AP$19)</f>
        <v>0</v>
      </c>
      <c r="AQ10" s="127">
        <f>IF(AQ$6="",0,'7. Network vols'!AQ29*'8. Network build cost book'!$F9*'3.General Assumptions'!AQ$19)</f>
        <v>0</v>
      </c>
      <c r="AR10" s="127">
        <f>IF(AR$6="",0,'7. Network vols'!AR29*'8. Network build cost book'!$F9*'3.General Assumptions'!AR$19)</f>
        <v>0</v>
      </c>
      <c r="AS10" s="127">
        <f>IF(AS$6="",0,'7. Network vols'!AS29*'8. Network build cost book'!$F9*'3.General Assumptions'!AS$19)</f>
        <v>0</v>
      </c>
      <c r="AT10" s="127">
        <f>IF(AT$6="",0,'7. Network vols'!AT29*'8. Network build cost book'!$F9*'3.General Assumptions'!AT$19)</f>
        <v>0</v>
      </c>
      <c r="AU10" s="127">
        <f>IF(AU$6="",0,'7. Network vols'!AU29*'8. Network build cost book'!$F9*'3.General Assumptions'!AU$19)</f>
        <v>0</v>
      </c>
      <c r="AV10" s="127">
        <f>IF(AV$6="",0,'7. Network vols'!AV29*'8. Network build cost book'!$F9*'3.General Assumptions'!AV$19)</f>
        <v>0</v>
      </c>
      <c r="AW10" s="127">
        <f>IF(AW$6="",0,'7. Network vols'!AW29*'8. Network build cost book'!$F9*'3.General Assumptions'!AW$19)</f>
        <v>0</v>
      </c>
      <c r="AX10" s="127">
        <f>IF(AX$6="",0,'7. Network vols'!AX29*'8. Network build cost book'!$F9*'3.General Assumptions'!AX$19)</f>
        <v>0</v>
      </c>
      <c r="AY10" s="127">
        <f>IF(AY$6="",0,'7. Network vols'!AY29*'8. Network build cost book'!$F9*'3.General Assumptions'!AY$19)</f>
        <v>0</v>
      </c>
      <c r="AZ10" s="127">
        <f>IF(AZ$6="",0,'7. Network vols'!AZ29*'8. Network build cost book'!$F9*'3.General Assumptions'!AZ$19)</f>
        <v>0</v>
      </c>
      <c r="BA10" s="127">
        <f>IF(BA$6="",0,'7. Network vols'!BA29*'8. Network build cost book'!$F9*'3.General Assumptions'!BA$19)</f>
        <v>0</v>
      </c>
      <c r="BB10" s="127">
        <f>IF(BB$6="",0,'7. Network vols'!BB29*'8. Network build cost book'!$F9*'3.General Assumptions'!BB$19)</f>
        <v>0</v>
      </c>
      <c r="BC10" s="127">
        <f>IF(BC$6="",0,'7. Network vols'!BC29*'8. Network build cost book'!$F9*'3.General Assumptions'!BC$19)</f>
        <v>0</v>
      </c>
      <c r="BD10" s="127">
        <f>IF(BD$6="",0,'7. Network vols'!BD29*'8. Network build cost book'!$F9*'3.General Assumptions'!BD$19)</f>
        <v>0</v>
      </c>
      <c r="BE10" s="127">
        <f>IF(BE$6="",0,'7. Network vols'!BE29*'8. Network build cost book'!$F9*'3.General Assumptions'!BE$19)</f>
        <v>0</v>
      </c>
      <c r="BF10" s="127">
        <f>IF(BF$6="",0,'7. Network vols'!BF29*'8. Network build cost book'!$F9*'3.General Assumptions'!BF$19)</f>
        <v>0</v>
      </c>
      <c r="BG10" s="127">
        <f>IF(BG$6="",0,'7. Network vols'!BG29*'8. Network build cost book'!$F9*'3.General Assumptions'!BG$19)</f>
        <v>0</v>
      </c>
      <c r="BH10" s="127">
        <f>IF(BH$6="",0,'7. Network vols'!BH29*'8. Network build cost book'!$F9*'3.General Assumptions'!BH$19)</f>
        <v>0</v>
      </c>
      <c r="BI10" s="127">
        <f>IF(BI$6="",0,'7. Network vols'!BI29*'8. Network build cost book'!$F9*'3.General Assumptions'!BI$19)</f>
        <v>0</v>
      </c>
      <c r="BJ10" s="127">
        <f>IF(BJ$6="",0,'7. Network vols'!BJ29*'8. Network build cost book'!$F9*'3.General Assumptions'!BJ$19)</f>
        <v>0</v>
      </c>
      <c r="BK10" s="127">
        <f>IF(BK$6="",0,'7. Network vols'!BK29*'8. Network build cost book'!$F9*'3.General Assumptions'!BK$19)</f>
        <v>0</v>
      </c>
      <c r="BL10" s="127">
        <f>IF(BL$6="",0,'7. Network vols'!BL29*'8. Network build cost book'!$F9*'3.General Assumptions'!BL$19)</f>
        <v>0</v>
      </c>
      <c r="BM10" s="127">
        <f>IF(BM$6="",0,'7. Network vols'!BM29*'8. Network build cost book'!$F9*'3.General Assumptions'!BM$19)</f>
        <v>0</v>
      </c>
      <c r="BN10" s="127">
        <f>IF(BN$6="",0,'7. Network vols'!BN29*'8. Network build cost book'!$F9*'3.General Assumptions'!BN$19)</f>
        <v>0</v>
      </c>
      <c r="BO10" s="127">
        <f>IF(BO$6="",0,'7. Network vols'!BO29*'8. Network build cost book'!$F9*'3.General Assumptions'!BO$19)</f>
        <v>0</v>
      </c>
      <c r="BP10" s="127">
        <f>IF(BP$6="",0,'7. Network vols'!BP29*'8. Network build cost book'!$F9*'3.General Assumptions'!BP$19)</f>
        <v>0</v>
      </c>
      <c r="BQ10" s="127">
        <f>IF(BQ$6="",0,'7. Network vols'!BQ29*'8. Network build cost book'!$F9*'3.General Assumptions'!BQ$19)</f>
        <v>0</v>
      </c>
      <c r="BR10" s="127">
        <f>IF(BR$6="",0,'7. Network vols'!BR29*'8. Network build cost book'!$F9*'3.General Assumptions'!BR$19)</f>
        <v>0</v>
      </c>
      <c r="BS10" s="127">
        <f>IF(BS$6="",0,'7. Network vols'!BS29*'8. Network build cost book'!$F9*'3.General Assumptions'!BS$19)</f>
        <v>0</v>
      </c>
      <c r="BT10" s="127">
        <f>IF(BT$6="",0,'7. Network vols'!BT29*'8. Network build cost book'!$F9*'3.General Assumptions'!BT$19)</f>
        <v>0</v>
      </c>
      <c r="BU10" s="127">
        <f>IF(BU$6="",0,'7. Network vols'!BU29*'8. Network build cost book'!$F9*'3.General Assumptions'!BU$19)</f>
        <v>0</v>
      </c>
      <c r="BV10" s="127">
        <f>IF(BV$6="",0,'7. Network vols'!BV29*'8. Network build cost book'!$F9*'3.General Assumptions'!BV$19)</f>
        <v>0</v>
      </c>
      <c r="BW10" s="127">
        <f>IF(BW$6="",0,'7. Network vols'!BW29*'8. Network build cost book'!$F9*'3.General Assumptions'!BW$19)</f>
        <v>0</v>
      </c>
      <c r="BX10" s="127">
        <f>IF(BX$6="",0,'7. Network vols'!BX29*'8. Network build cost book'!$F9*'3.General Assumptions'!BX$19)</f>
        <v>0</v>
      </c>
      <c r="BY10" s="127">
        <f>IF(BY$6="",0,'7. Network vols'!BY29*'8. Network build cost book'!$F9*'3.General Assumptions'!BY$19)</f>
        <v>0</v>
      </c>
      <c r="BZ10" s="127">
        <f>IF(BZ$6="",0,'7. Network vols'!BZ29*'8. Network build cost book'!$F9*'3.General Assumptions'!BZ$19)</f>
        <v>0</v>
      </c>
      <c r="CA10" s="127">
        <f>IF(CA$6="",0,'7. Network vols'!CA29*'8. Network build cost book'!$F9*'3.General Assumptions'!CA$19)</f>
        <v>0</v>
      </c>
      <c r="CB10" s="127">
        <f>IF(CB$6="",0,'7. Network vols'!CB29*'8. Network build cost book'!$F9*'3.General Assumptions'!CB$19)</f>
        <v>0</v>
      </c>
      <c r="CC10" s="127">
        <f>IF(CC$6="",0,'7. Network vols'!CC29*'8. Network build cost book'!$F9*'3.General Assumptions'!CC$19)</f>
        <v>0</v>
      </c>
      <c r="CD10" s="127">
        <f>IF(CD$6="",0,'7. Network vols'!CD29*'8. Network build cost book'!$F9*'3.General Assumptions'!CD$19)</f>
        <v>0</v>
      </c>
      <c r="CE10" s="127">
        <f>IF(CE$6="",0,'7. Network vols'!CE29*'8. Network build cost book'!$F9*'3.General Assumptions'!CE$19)</f>
        <v>0</v>
      </c>
      <c r="CF10" s="127">
        <f>IF(CF$6="",0,'7. Network vols'!CF29*'8. Network build cost book'!$F9*'3.General Assumptions'!CF$19)</f>
        <v>0</v>
      </c>
      <c r="CG10" s="127">
        <f>IF(CG$6="",0,'7. Network vols'!CG29*'8. Network build cost book'!$F9*'3.General Assumptions'!CG$19)</f>
        <v>0</v>
      </c>
      <c r="CH10" s="127">
        <f>IF(CH$6="",0,'7. Network vols'!CH29*'8. Network build cost book'!$F9*'3.General Assumptions'!CH$19)</f>
        <v>0</v>
      </c>
      <c r="CI10" s="127">
        <f>IF(CI$6="",0,'7. Network vols'!CI29*'8. Network build cost book'!$F9*'3.General Assumptions'!CI$19)</f>
        <v>0</v>
      </c>
      <c r="CJ10" s="127">
        <f>IF(CJ$6="",0,'7. Network vols'!CJ29*'8. Network build cost book'!$F9*'3.General Assumptions'!CJ$19)</f>
        <v>0</v>
      </c>
      <c r="CK10" s="127">
        <f>IF(CK$6="",0,'7. Network vols'!CK29*'8. Network build cost book'!$F9*'3.General Assumptions'!CK$19)</f>
        <v>0</v>
      </c>
      <c r="CL10" s="127">
        <f>IF(CL$6="",0,'7. Network vols'!CL29*'8. Network build cost book'!$F9*'3.General Assumptions'!CL$19)</f>
        <v>0</v>
      </c>
      <c r="CM10" s="127">
        <f>IF(CM$6="",0,'7. Network vols'!CM29*'8. Network build cost book'!$F9*'3.General Assumptions'!CM$19)</f>
        <v>0</v>
      </c>
      <c r="CN10" s="127">
        <f>IF(CN$6="",0,'7. Network vols'!CN29*'8. Network build cost book'!$F9*'3.General Assumptions'!CN$19)</f>
        <v>0</v>
      </c>
      <c r="CO10" s="127">
        <f>IF(CO$6="",0,'7. Network vols'!CO29*'8. Network build cost book'!$F9*'3.General Assumptions'!CO$19)</f>
        <v>0</v>
      </c>
      <c r="CP10" s="127">
        <f>IF(CP$6="",0,'7. Network vols'!CP29*'8. Network build cost book'!$F9*'3.General Assumptions'!CP$19)</f>
        <v>0</v>
      </c>
      <c r="CR10" s="127">
        <f>SUM(G10:CP10)</f>
        <v>106900</v>
      </c>
    </row>
    <row r="11" spans="1:96" s="104" customFormat="1" x14ac:dyDescent="0.3">
      <c r="A11" s="159"/>
      <c r="D11" s="109" t="s">
        <v>282</v>
      </c>
      <c r="E11" s="109"/>
      <c r="F11" s="249" t="s">
        <v>131</v>
      </c>
      <c r="G11" s="127">
        <f>IF(G$6="",0,'7. Network vols'!G30*'8. Network build cost book'!$F10*'3.General Assumptions'!G$19)</f>
        <v>0</v>
      </c>
      <c r="H11" s="127">
        <f>IF(H$6="",0,'7. Network vols'!H30*'8. Network build cost book'!$F10*'3.General Assumptions'!H$19)</f>
        <v>0</v>
      </c>
      <c r="I11" s="127">
        <f>IF(I$6="",0,'7. Network vols'!I30*'8. Network build cost book'!$F10*'3.General Assumptions'!I$19)</f>
        <v>0</v>
      </c>
      <c r="J11" s="127">
        <f>IF(J$6="",0,'7. Network vols'!J30*'8. Network build cost book'!$F10*'3.General Assumptions'!J$19)</f>
        <v>162288</v>
      </c>
      <c r="K11" s="127">
        <f>IF(K$6="",0,'7. Network vols'!K30*'8. Network build cost book'!$F10*'3.General Assumptions'!K$19)</f>
        <v>54096</v>
      </c>
      <c r="L11" s="127">
        <f>IF(L$6="",0,'7. Network vols'!L30*'8. Network build cost book'!$F10*'3.General Assumptions'!L$19)</f>
        <v>0</v>
      </c>
      <c r="M11" s="127">
        <f>IF(M$6="",0,'7. Network vols'!M30*'8. Network build cost book'!$F10*'3.General Assumptions'!M$19)</f>
        <v>54096</v>
      </c>
      <c r="N11" s="127">
        <f>IF(N$6="",0,'7. Network vols'!N30*'8. Network build cost book'!$F10*'3.General Assumptions'!N$19)</f>
        <v>0</v>
      </c>
      <c r="O11" s="127">
        <f>IF(O$6="",0,'7. Network vols'!O30*'8. Network build cost book'!$F10*'3.General Assumptions'!O$19)</f>
        <v>0</v>
      </c>
      <c r="P11" s="127">
        <f>IF(P$6="",0,'7. Network vols'!P30*'8. Network build cost book'!$F10*'3.General Assumptions'!P$19)</f>
        <v>0</v>
      </c>
      <c r="Q11" s="127">
        <f>IF(Q$6="",0,'7. Network vols'!Q30*'8. Network build cost book'!$F10*'3.General Assumptions'!Q$19)</f>
        <v>0</v>
      </c>
      <c r="R11" s="127">
        <f>IF(R$6="",0,'7. Network vols'!R30*'8. Network build cost book'!$F10*'3.General Assumptions'!R$19)</f>
        <v>0</v>
      </c>
      <c r="S11" s="127">
        <f>IF(S$6="",0,'7. Network vols'!S30*'8. Network build cost book'!$F10*'3.General Assumptions'!S$19)</f>
        <v>0</v>
      </c>
      <c r="T11" s="127">
        <f>IF(T$6="",0,'7. Network vols'!T30*'8. Network build cost book'!$F10*'3.General Assumptions'!T$19)</f>
        <v>0</v>
      </c>
      <c r="U11" s="127">
        <f>IF(U$6="",0,'7. Network vols'!U30*'8. Network build cost book'!$F10*'3.General Assumptions'!U$19)</f>
        <v>0</v>
      </c>
      <c r="V11" s="127">
        <f>IF(V$6="",0,'7. Network vols'!V30*'8. Network build cost book'!$F10*'3.General Assumptions'!V$19)</f>
        <v>0</v>
      </c>
      <c r="W11" s="127">
        <f>IF(W$6="",0,'7. Network vols'!W30*'8. Network build cost book'!$F10*'3.General Assumptions'!W$19)</f>
        <v>0</v>
      </c>
      <c r="X11" s="127">
        <f>IF(X$6="",0,'7. Network vols'!X30*'8. Network build cost book'!$F10*'3.General Assumptions'!X$19)</f>
        <v>0</v>
      </c>
      <c r="Y11" s="127">
        <f>IF(Y$6="",0,'7. Network vols'!Y30*'8. Network build cost book'!$F10*'3.General Assumptions'!Y$19)</f>
        <v>0</v>
      </c>
      <c r="Z11" s="127">
        <f>IF(Z$6="",0,'7. Network vols'!Z30*'8. Network build cost book'!$F10*'3.General Assumptions'!Z$19)</f>
        <v>0</v>
      </c>
      <c r="AA11" s="127">
        <f>IF(AA$6="",0,'7. Network vols'!AA30*'8. Network build cost book'!$F10*'3.General Assumptions'!AA$19)</f>
        <v>0</v>
      </c>
      <c r="AB11" s="127">
        <f>IF(AB$6="",0,'7. Network vols'!AB30*'8. Network build cost book'!$F10*'3.General Assumptions'!AB$19)</f>
        <v>0</v>
      </c>
      <c r="AC11" s="127">
        <f>IF(AC$6="",0,'7. Network vols'!AC30*'8. Network build cost book'!$F10*'3.General Assumptions'!AC$19)</f>
        <v>0</v>
      </c>
      <c r="AD11" s="127">
        <f>IF(AD$6="",0,'7. Network vols'!AD30*'8. Network build cost book'!$F10*'3.General Assumptions'!AD$19)</f>
        <v>0</v>
      </c>
      <c r="AE11" s="127">
        <f>IF(AE$6="",0,'7. Network vols'!AE30*'8. Network build cost book'!$F10*'3.General Assumptions'!AE$19)</f>
        <v>0</v>
      </c>
      <c r="AF11" s="127">
        <f>IF(AF$6="",0,'7. Network vols'!AF30*'8. Network build cost book'!$F10*'3.General Assumptions'!AF$19)</f>
        <v>0</v>
      </c>
      <c r="AG11" s="127">
        <f>IF(AG$6="",0,'7. Network vols'!AG30*'8. Network build cost book'!$F10*'3.General Assumptions'!AG$19)</f>
        <v>0</v>
      </c>
      <c r="AH11" s="127">
        <f>IF(AH$6="",0,'7. Network vols'!AH30*'8. Network build cost book'!$F10*'3.General Assumptions'!AH$19)</f>
        <v>0</v>
      </c>
      <c r="AI11" s="127">
        <f>IF(AI$6="",0,'7. Network vols'!AI30*'8. Network build cost book'!$F10*'3.General Assumptions'!AI$19)</f>
        <v>0</v>
      </c>
      <c r="AJ11" s="127">
        <f>IF(AJ$6="",0,'7. Network vols'!AJ30*'8. Network build cost book'!$F10*'3.General Assumptions'!AJ$19)</f>
        <v>0</v>
      </c>
      <c r="AK11" s="127">
        <f>IF(AK$6="",0,'7. Network vols'!AK30*'8. Network build cost book'!$F10*'3.General Assumptions'!AK$19)</f>
        <v>0</v>
      </c>
      <c r="AL11" s="127">
        <f>IF(AL$6="",0,'7. Network vols'!AL30*'8. Network build cost book'!$F10*'3.General Assumptions'!AL$19)</f>
        <v>0</v>
      </c>
      <c r="AM11" s="127">
        <f>IF(AM$6="",0,'7. Network vols'!AM30*'8. Network build cost book'!$F10*'3.General Assumptions'!AM$19)</f>
        <v>0</v>
      </c>
      <c r="AN11" s="127">
        <f>IF(AN$6="",0,'7. Network vols'!AN30*'8. Network build cost book'!$F10*'3.General Assumptions'!AN$19)</f>
        <v>0</v>
      </c>
      <c r="AO11" s="127">
        <f>IF(AO$6="",0,'7. Network vols'!AO30*'8. Network build cost book'!$F10*'3.General Assumptions'!AO$19)</f>
        <v>0</v>
      </c>
      <c r="AP11" s="127">
        <f>IF(AP$6="",0,'7. Network vols'!AP30*'8. Network build cost book'!$F10*'3.General Assumptions'!AP$19)</f>
        <v>0</v>
      </c>
      <c r="AQ11" s="127">
        <f>IF(AQ$6="",0,'7. Network vols'!AQ30*'8. Network build cost book'!$F10*'3.General Assumptions'!AQ$19)</f>
        <v>0</v>
      </c>
      <c r="AR11" s="127">
        <f>IF(AR$6="",0,'7. Network vols'!AR30*'8. Network build cost book'!$F10*'3.General Assumptions'!AR$19)</f>
        <v>0</v>
      </c>
      <c r="AS11" s="127">
        <f>IF(AS$6="",0,'7. Network vols'!AS30*'8. Network build cost book'!$F10*'3.General Assumptions'!AS$19)</f>
        <v>0</v>
      </c>
      <c r="AT11" s="127">
        <f>IF(AT$6="",0,'7. Network vols'!AT30*'8. Network build cost book'!$F10*'3.General Assumptions'!AT$19)</f>
        <v>0</v>
      </c>
      <c r="AU11" s="127">
        <f>IF(AU$6="",0,'7. Network vols'!AU30*'8. Network build cost book'!$F10*'3.General Assumptions'!AU$19)</f>
        <v>0</v>
      </c>
      <c r="AV11" s="127">
        <f>IF(AV$6="",0,'7. Network vols'!AV30*'8. Network build cost book'!$F10*'3.General Assumptions'!AV$19)</f>
        <v>0</v>
      </c>
      <c r="AW11" s="127">
        <f>IF(AW$6="",0,'7. Network vols'!AW30*'8. Network build cost book'!$F10*'3.General Assumptions'!AW$19)</f>
        <v>0</v>
      </c>
      <c r="AX11" s="127">
        <f>IF(AX$6="",0,'7. Network vols'!AX30*'8. Network build cost book'!$F10*'3.General Assumptions'!AX$19)</f>
        <v>0</v>
      </c>
      <c r="AY11" s="127">
        <f>IF(AY$6="",0,'7. Network vols'!AY30*'8. Network build cost book'!$F10*'3.General Assumptions'!AY$19)</f>
        <v>0</v>
      </c>
      <c r="AZ11" s="127">
        <f>IF(AZ$6="",0,'7. Network vols'!AZ30*'8. Network build cost book'!$F10*'3.General Assumptions'!AZ$19)</f>
        <v>0</v>
      </c>
      <c r="BA11" s="127">
        <f>IF(BA$6="",0,'7. Network vols'!BA30*'8. Network build cost book'!$F10*'3.General Assumptions'!BA$19)</f>
        <v>0</v>
      </c>
      <c r="BB11" s="127">
        <f>IF(BB$6="",0,'7. Network vols'!BB30*'8. Network build cost book'!$F10*'3.General Assumptions'!BB$19)</f>
        <v>0</v>
      </c>
      <c r="BC11" s="127">
        <f>IF(BC$6="",0,'7. Network vols'!BC30*'8. Network build cost book'!$F10*'3.General Assumptions'!BC$19)</f>
        <v>0</v>
      </c>
      <c r="BD11" s="127">
        <f>IF(BD$6="",0,'7. Network vols'!BD30*'8. Network build cost book'!$F10*'3.General Assumptions'!BD$19)</f>
        <v>0</v>
      </c>
      <c r="BE11" s="127">
        <f>IF(BE$6="",0,'7. Network vols'!BE30*'8. Network build cost book'!$F10*'3.General Assumptions'!BE$19)</f>
        <v>0</v>
      </c>
      <c r="BF11" s="127">
        <f>IF(BF$6="",0,'7. Network vols'!BF30*'8. Network build cost book'!$F10*'3.General Assumptions'!BF$19)</f>
        <v>0</v>
      </c>
      <c r="BG11" s="127">
        <f>IF(BG$6="",0,'7. Network vols'!BG30*'8. Network build cost book'!$F10*'3.General Assumptions'!BG$19)</f>
        <v>0</v>
      </c>
      <c r="BH11" s="127">
        <f>IF(BH$6="",0,'7. Network vols'!BH30*'8. Network build cost book'!$F10*'3.General Assumptions'!BH$19)</f>
        <v>0</v>
      </c>
      <c r="BI11" s="127">
        <f>IF(BI$6="",0,'7. Network vols'!BI30*'8. Network build cost book'!$F10*'3.General Assumptions'!BI$19)</f>
        <v>0</v>
      </c>
      <c r="BJ11" s="127">
        <f>IF(BJ$6="",0,'7. Network vols'!BJ30*'8. Network build cost book'!$F10*'3.General Assumptions'!BJ$19)</f>
        <v>0</v>
      </c>
      <c r="BK11" s="127">
        <f>IF(BK$6="",0,'7. Network vols'!BK30*'8. Network build cost book'!$F10*'3.General Assumptions'!BK$19)</f>
        <v>0</v>
      </c>
      <c r="BL11" s="127">
        <f>IF(BL$6="",0,'7. Network vols'!BL30*'8. Network build cost book'!$F10*'3.General Assumptions'!BL$19)</f>
        <v>0</v>
      </c>
      <c r="BM11" s="127">
        <f>IF(BM$6="",0,'7. Network vols'!BM30*'8. Network build cost book'!$F10*'3.General Assumptions'!BM$19)</f>
        <v>0</v>
      </c>
      <c r="BN11" s="127">
        <f>IF(BN$6="",0,'7. Network vols'!BN30*'8. Network build cost book'!$F10*'3.General Assumptions'!BN$19)</f>
        <v>0</v>
      </c>
      <c r="BO11" s="127">
        <f>IF(BO$6="",0,'7. Network vols'!BO30*'8. Network build cost book'!$F10*'3.General Assumptions'!BO$19)</f>
        <v>0</v>
      </c>
      <c r="BP11" s="127">
        <f>IF(BP$6="",0,'7. Network vols'!BP30*'8. Network build cost book'!$F10*'3.General Assumptions'!BP$19)</f>
        <v>0</v>
      </c>
      <c r="BQ11" s="127">
        <f>IF(BQ$6="",0,'7. Network vols'!BQ30*'8. Network build cost book'!$F10*'3.General Assumptions'!BQ$19)</f>
        <v>0</v>
      </c>
      <c r="BR11" s="127">
        <f>IF(BR$6="",0,'7. Network vols'!BR30*'8. Network build cost book'!$F10*'3.General Assumptions'!BR$19)</f>
        <v>0</v>
      </c>
      <c r="BS11" s="127">
        <f>IF(BS$6="",0,'7. Network vols'!BS30*'8. Network build cost book'!$F10*'3.General Assumptions'!BS$19)</f>
        <v>0</v>
      </c>
      <c r="BT11" s="127">
        <f>IF(BT$6="",0,'7. Network vols'!BT30*'8. Network build cost book'!$F10*'3.General Assumptions'!BT$19)</f>
        <v>0</v>
      </c>
      <c r="BU11" s="127">
        <f>IF(BU$6="",0,'7. Network vols'!BU30*'8. Network build cost book'!$F10*'3.General Assumptions'!BU$19)</f>
        <v>0</v>
      </c>
      <c r="BV11" s="127">
        <f>IF(BV$6="",0,'7. Network vols'!BV30*'8. Network build cost book'!$F10*'3.General Assumptions'!BV$19)</f>
        <v>0</v>
      </c>
      <c r="BW11" s="127">
        <f>IF(BW$6="",0,'7. Network vols'!BW30*'8. Network build cost book'!$F10*'3.General Assumptions'!BW$19)</f>
        <v>0</v>
      </c>
      <c r="BX11" s="127">
        <f>IF(BX$6="",0,'7. Network vols'!BX30*'8. Network build cost book'!$F10*'3.General Assumptions'!BX$19)</f>
        <v>0</v>
      </c>
      <c r="BY11" s="127">
        <f>IF(BY$6="",0,'7. Network vols'!BY30*'8. Network build cost book'!$F10*'3.General Assumptions'!BY$19)</f>
        <v>0</v>
      </c>
      <c r="BZ11" s="127">
        <f>IF(BZ$6="",0,'7. Network vols'!BZ30*'8. Network build cost book'!$F10*'3.General Assumptions'!BZ$19)</f>
        <v>0</v>
      </c>
      <c r="CA11" s="127">
        <f>IF(CA$6="",0,'7. Network vols'!CA30*'8. Network build cost book'!$F10*'3.General Assumptions'!CA$19)</f>
        <v>0</v>
      </c>
      <c r="CB11" s="127">
        <f>IF(CB$6="",0,'7. Network vols'!CB30*'8. Network build cost book'!$F10*'3.General Assumptions'!CB$19)</f>
        <v>0</v>
      </c>
      <c r="CC11" s="127">
        <f>IF(CC$6="",0,'7. Network vols'!CC30*'8. Network build cost book'!$F10*'3.General Assumptions'!CC$19)</f>
        <v>0</v>
      </c>
      <c r="CD11" s="127">
        <f>IF(CD$6="",0,'7. Network vols'!CD30*'8. Network build cost book'!$F10*'3.General Assumptions'!CD$19)</f>
        <v>0</v>
      </c>
      <c r="CE11" s="127">
        <f>IF(CE$6="",0,'7. Network vols'!CE30*'8. Network build cost book'!$F10*'3.General Assumptions'!CE$19)</f>
        <v>0</v>
      </c>
      <c r="CF11" s="127">
        <f>IF(CF$6="",0,'7. Network vols'!CF30*'8. Network build cost book'!$F10*'3.General Assumptions'!CF$19)</f>
        <v>0</v>
      </c>
      <c r="CG11" s="127">
        <f>IF(CG$6="",0,'7. Network vols'!CG30*'8. Network build cost book'!$F10*'3.General Assumptions'!CG$19)</f>
        <v>0</v>
      </c>
      <c r="CH11" s="127">
        <f>IF(CH$6="",0,'7. Network vols'!CH30*'8. Network build cost book'!$F10*'3.General Assumptions'!CH$19)</f>
        <v>0</v>
      </c>
      <c r="CI11" s="127">
        <f>IF(CI$6="",0,'7. Network vols'!CI30*'8. Network build cost book'!$F10*'3.General Assumptions'!CI$19)</f>
        <v>0</v>
      </c>
      <c r="CJ11" s="127">
        <f>IF(CJ$6="",0,'7. Network vols'!CJ30*'8. Network build cost book'!$F10*'3.General Assumptions'!CJ$19)</f>
        <v>0</v>
      </c>
      <c r="CK11" s="127">
        <f>IF(CK$6="",0,'7. Network vols'!CK30*'8. Network build cost book'!$F10*'3.General Assumptions'!CK$19)</f>
        <v>0</v>
      </c>
      <c r="CL11" s="127">
        <f>IF(CL$6="",0,'7. Network vols'!CL30*'8. Network build cost book'!$F10*'3.General Assumptions'!CL$19)</f>
        <v>0</v>
      </c>
      <c r="CM11" s="127">
        <f>IF(CM$6="",0,'7. Network vols'!CM30*'8. Network build cost book'!$F10*'3.General Assumptions'!CM$19)</f>
        <v>0</v>
      </c>
      <c r="CN11" s="127">
        <f>IF(CN$6="",0,'7. Network vols'!CN30*'8. Network build cost book'!$F10*'3.General Assumptions'!CN$19)</f>
        <v>0</v>
      </c>
      <c r="CO11" s="127">
        <f>IF(CO$6="",0,'7. Network vols'!CO30*'8. Network build cost book'!$F10*'3.General Assumptions'!CO$19)</f>
        <v>0</v>
      </c>
      <c r="CP11" s="127">
        <f>IF(CP$6="",0,'7. Network vols'!CP30*'8. Network build cost book'!$F10*'3.General Assumptions'!CP$19)</f>
        <v>0</v>
      </c>
      <c r="CR11" s="127">
        <f t="shared" ref="CR11:CR13" si="0">SUM(G11:CP11)</f>
        <v>270480</v>
      </c>
    </row>
    <row r="12" spans="1:96" s="104" customFormat="1" x14ac:dyDescent="0.3">
      <c r="A12" s="159"/>
      <c r="D12" s="109" t="s">
        <v>282</v>
      </c>
      <c r="E12" s="109"/>
      <c r="F12" s="249" t="s">
        <v>127</v>
      </c>
      <c r="G12" s="127">
        <f>IF(G$6="",0,'7. Network vols'!G31*'8. Network build cost book'!$F11*'3.General Assumptions'!G$19)</f>
        <v>0</v>
      </c>
      <c r="H12" s="127">
        <f>IF(H$6="",0,'7. Network vols'!H31*'8. Network build cost book'!$F11*'3.General Assumptions'!H$19)</f>
        <v>0</v>
      </c>
      <c r="I12" s="127">
        <f>IF(I$6="",0,'7. Network vols'!I31*'8. Network build cost book'!$F11*'3.General Assumptions'!I$19)</f>
        <v>0</v>
      </c>
      <c r="J12" s="127">
        <f>IF(J$6="",0,'7. Network vols'!J31*'8. Network build cost book'!$F11*'3.General Assumptions'!J$19)</f>
        <v>0</v>
      </c>
      <c r="K12" s="127">
        <f>IF(K$6="",0,'7. Network vols'!K31*'8. Network build cost book'!$F11*'3.General Assumptions'!K$19)</f>
        <v>514212</v>
      </c>
      <c r="L12" s="127">
        <f>IF(L$6="",0,'7. Network vols'!L31*'8. Network build cost book'!$F11*'3.General Assumptions'!L$19)</f>
        <v>171404</v>
      </c>
      <c r="M12" s="127">
        <f>IF(M$6="",0,'7. Network vols'!M31*'8. Network build cost book'!$F11*'3.General Assumptions'!M$19)</f>
        <v>0</v>
      </c>
      <c r="N12" s="127">
        <f>IF(N$6="",0,'7. Network vols'!N31*'8. Network build cost book'!$F11*'3.General Assumptions'!N$19)</f>
        <v>171404</v>
      </c>
      <c r="O12" s="127">
        <f>IF(O$6="",0,'7. Network vols'!O31*'8. Network build cost book'!$F11*'3.General Assumptions'!O$19)</f>
        <v>0</v>
      </c>
      <c r="P12" s="127">
        <f>IF(P$6="",0,'7. Network vols'!P31*'8. Network build cost book'!$F11*'3.General Assumptions'!P$19)</f>
        <v>0</v>
      </c>
      <c r="Q12" s="127">
        <f>IF(Q$6="",0,'7. Network vols'!Q31*'8. Network build cost book'!$F11*'3.General Assumptions'!Q$19)</f>
        <v>0</v>
      </c>
      <c r="R12" s="127">
        <f>IF(R$6="",0,'7. Network vols'!R31*'8. Network build cost book'!$F11*'3.General Assumptions'!R$19)</f>
        <v>0</v>
      </c>
      <c r="S12" s="127">
        <f>IF(S$6="",0,'7. Network vols'!S31*'8. Network build cost book'!$F11*'3.General Assumptions'!S$19)</f>
        <v>0</v>
      </c>
      <c r="T12" s="127">
        <f>IF(T$6="",0,'7. Network vols'!T31*'8. Network build cost book'!$F11*'3.General Assumptions'!T$19)</f>
        <v>0</v>
      </c>
      <c r="U12" s="127">
        <f>IF(U$6="",0,'7. Network vols'!U31*'8. Network build cost book'!$F11*'3.General Assumptions'!U$19)</f>
        <v>0</v>
      </c>
      <c r="V12" s="127">
        <f>IF(V$6="",0,'7. Network vols'!V31*'8. Network build cost book'!$F11*'3.General Assumptions'!V$19)</f>
        <v>0</v>
      </c>
      <c r="W12" s="127">
        <f>IF(W$6="",0,'7. Network vols'!W31*'8. Network build cost book'!$F11*'3.General Assumptions'!W$19)</f>
        <v>0</v>
      </c>
      <c r="X12" s="127">
        <f>IF(X$6="",0,'7. Network vols'!X31*'8. Network build cost book'!$F11*'3.General Assumptions'!X$19)</f>
        <v>0</v>
      </c>
      <c r="Y12" s="127">
        <f>IF(Y$6="",0,'7. Network vols'!Y31*'8. Network build cost book'!$F11*'3.General Assumptions'!Y$19)</f>
        <v>0</v>
      </c>
      <c r="Z12" s="127">
        <f>IF(Z$6="",0,'7. Network vols'!Z31*'8. Network build cost book'!$F11*'3.General Assumptions'!Z$19)</f>
        <v>0</v>
      </c>
      <c r="AA12" s="127">
        <f>IF(AA$6="",0,'7. Network vols'!AA31*'8. Network build cost book'!$F11*'3.General Assumptions'!AA$19)</f>
        <v>0</v>
      </c>
      <c r="AB12" s="127">
        <f>IF(AB$6="",0,'7. Network vols'!AB31*'8. Network build cost book'!$F11*'3.General Assumptions'!AB$19)</f>
        <v>0</v>
      </c>
      <c r="AC12" s="127">
        <f>IF(AC$6="",0,'7. Network vols'!AC31*'8. Network build cost book'!$F11*'3.General Assumptions'!AC$19)</f>
        <v>0</v>
      </c>
      <c r="AD12" s="127">
        <f>IF(AD$6="",0,'7. Network vols'!AD31*'8. Network build cost book'!$F11*'3.General Assumptions'!AD$19)</f>
        <v>0</v>
      </c>
      <c r="AE12" s="127">
        <f>IF(AE$6="",0,'7. Network vols'!AE31*'8. Network build cost book'!$F11*'3.General Assumptions'!AE$19)</f>
        <v>0</v>
      </c>
      <c r="AF12" s="127">
        <f>IF(AF$6="",0,'7. Network vols'!AF31*'8. Network build cost book'!$F11*'3.General Assumptions'!AF$19)</f>
        <v>0</v>
      </c>
      <c r="AG12" s="127">
        <f>IF(AG$6="",0,'7. Network vols'!AG31*'8. Network build cost book'!$F11*'3.General Assumptions'!AG$19)</f>
        <v>0</v>
      </c>
      <c r="AH12" s="127">
        <f>IF(AH$6="",0,'7. Network vols'!AH31*'8. Network build cost book'!$F11*'3.General Assumptions'!AH$19)</f>
        <v>0</v>
      </c>
      <c r="AI12" s="127">
        <f>IF(AI$6="",0,'7. Network vols'!AI31*'8. Network build cost book'!$F11*'3.General Assumptions'!AI$19)</f>
        <v>0</v>
      </c>
      <c r="AJ12" s="127">
        <f>IF(AJ$6="",0,'7. Network vols'!AJ31*'8. Network build cost book'!$F11*'3.General Assumptions'!AJ$19)</f>
        <v>0</v>
      </c>
      <c r="AK12" s="127">
        <f>IF(AK$6="",0,'7. Network vols'!AK31*'8. Network build cost book'!$F11*'3.General Assumptions'!AK$19)</f>
        <v>0</v>
      </c>
      <c r="AL12" s="127">
        <f>IF(AL$6="",0,'7. Network vols'!AL31*'8. Network build cost book'!$F11*'3.General Assumptions'!AL$19)</f>
        <v>0</v>
      </c>
      <c r="AM12" s="127">
        <f>IF(AM$6="",0,'7. Network vols'!AM31*'8. Network build cost book'!$F11*'3.General Assumptions'!AM$19)</f>
        <v>0</v>
      </c>
      <c r="AN12" s="127">
        <f>IF(AN$6="",0,'7. Network vols'!AN31*'8. Network build cost book'!$F11*'3.General Assumptions'!AN$19)</f>
        <v>0</v>
      </c>
      <c r="AO12" s="127">
        <f>IF(AO$6="",0,'7. Network vols'!AO31*'8. Network build cost book'!$F11*'3.General Assumptions'!AO$19)</f>
        <v>0</v>
      </c>
      <c r="AP12" s="127">
        <f>IF(AP$6="",0,'7. Network vols'!AP31*'8. Network build cost book'!$F11*'3.General Assumptions'!AP$19)</f>
        <v>0</v>
      </c>
      <c r="AQ12" s="127">
        <f>IF(AQ$6="",0,'7. Network vols'!AQ31*'8. Network build cost book'!$F11*'3.General Assumptions'!AQ$19)</f>
        <v>0</v>
      </c>
      <c r="AR12" s="127">
        <f>IF(AR$6="",0,'7. Network vols'!AR31*'8. Network build cost book'!$F11*'3.General Assumptions'!AR$19)</f>
        <v>0</v>
      </c>
      <c r="AS12" s="127">
        <f>IF(AS$6="",0,'7. Network vols'!AS31*'8. Network build cost book'!$F11*'3.General Assumptions'!AS$19)</f>
        <v>0</v>
      </c>
      <c r="AT12" s="127">
        <f>IF(AT$6="",0,'7. Network vols'!AT31*'8. Network build cost book'!$F11*'3.General Assumptions'!AT$19)</f>
        <v>0</v>
      </c>
      <c r="AU12" s="127">
        <f>IF(AU$6="",0,'7. Network vols'!AU31*'8. Network build cost book'!$F11*'3.General Assumptions'!AU$19)</f>
        <v>0</v>
      </c>
      <c r="AV12" s="127">
        <f>IF(AV$6="",0,'7. Network vols'!AV31*'8. Network build cost book'!$F11*'3.General Assumptions'!AV$19)</f>
        <v>0</v>
      </c>
      <c r="AW12" s="127">
        <f>IF(AW$6="",0,'7. Network vols'!AW31*'8. Network build cost book'!$F11*'3.General Assumptions'!AW$19)</f>
        <v>0</v>
      </c>
      <c r="AX12" s="127">
        <f>IF(AX$6="",0,'7. Network vols'!AX31*'8. Network build cost book'!$F11*'3.General Assumptions'!AX$19)</f>
        <v>0</v>
      </c>
      <c r="AY12" s="127">
        <f>IF(AY$6="",0,'7. Network vols'!AY31*'8. Network build cost book'!$F11*'3.General Assumptions'!AY$19)</f>
        <v>0</v>
      </c>
      <c r="AZ12" s="127">
        <f>IF(AZ$6="",0,'7. Network vols'!AZ31*'8. Network build cost book'!$F11*'3.General Assumptions'!AZ$19)</f>
        <v>0</v>
      </c>
      <c r="BA12" s="127">
        <f>IF(BA$6="",0,'7. Network vols'!BA31*'8. Network build cost book'!$F11*'3.General Assumptions'!BA$19)</f>
        <v>0</v>
      </c>
      <c r="BB12" s="127">
        <f>IF(BB$6="",0,'7. Network vols'!BB31*'8. Network build cost book'!$F11*'3.General Assumptions'!BB$19)</f>
        <v>0</v>
      </c>
      <c r="BC12" s="127">
        <f>IF(BC$6="",0,'7. Network vols'!BC31*'8. Network build cost book'!$F11*'3.General Assumptions'!BC$19)</f>
        <v>0</v>
      </c>
      <c r="BD12" s="127">
        <f>IF(BD$6="",0,'7. Network vols'!BD31*'8. Network build cost book'!$F11*'3.General Assumptions'!BD$19)</f>
        <v>0</v>
      </c>
      <c r="BE12" s="127">
        <f>IF(BE$6="",0,'7. Network vols'!BE31*'8. Network build cost book'!$F11*'3.General Assumptions'!BE$19)</f>
        <v>0</v>
      </c>
      <c r="BF12" s="127">
        <f>IF(BF$6="",0,'7. Network vols'!BF31*'8. Network build cost book'!$F11*'3.General Assumptions'!BF$19)</f>
        <v>0</v>
      </c>
      <c r="BG12" s="127">
        <f>IF(BG$6="",0,'7. Network vols'!BG31*'8. Network build cost book'!$F11*'3.General Assumptions'!BG$19)</f>
        <v>0</v>
      </c>
      <c r="BH12" s="127">
        <f>IF(BH$6="",0,'7. Network vols'!BH31*'8. Network build cost book'!$F11*'3.General Assumptions'!BH$19)</f>
        <v>0</v>
      </c>
      <c r="BI12" s="127">
        <f>IF(BI$6="",0,'7. Network vols'!BI31*'8. Network build cost book'!$F11*'3.General Assumptions'!BI$19)</f>
        <v>0</v>
      </c>
      <c r="BJ12" s="127">
        <f>IF(BJ$6="",0,'7. Network vols'!BJ31*'8. Network build cost book'!$F11*'3.General Assumptions'!BJ$19)</f>
        <v>0</v>
      </c>
      <c r="BK12" s="127">
        <f>IF(BK$6="",0,'7. Network vols'!BK31*'8. Network build cost book'!$F11*'3.General Assumptions'!BK$19)</f>
        <v>0</v>
      </c>
      <c r="BL12" s="127">
        <f>IF(BL$6="",0,'7. Network vols'!BL31*'8. Network build cost book'!$F11*'3.General Assumptions'!BL$19)</f>
        <v>0</v>
      </c>
      <c r="BM12" s="127">
        <f>IF(BM$6="",0,'7. Network vols'!BM31*'8. Network build cost book'!$F11*'3.General Assumptions'!BM$19)</f>
        <v>0</v>
      </c>
      <c r="BN12" s="127">
        <f>IF(BN$6="",0,'7. Network vols'!BN31*'8. Network build cost book'!$F11*'3.General Assumptions'!BN$19)</f>
        <v>0</v>
      </c>
      <c r="BO12" s="127">
        <f>IF(BO$6="",0,'7. Network vols'!BO31*'8. Network build cost book'!$F11*'3.General Assumptions'!BO$19)</f>
        <v>0</v>
      </c>
      <c r="BP12" s="127">
        <f>IF(BP$6="",0,'7. Network vols'!BP31*'8. Network build cost book'!$F11*'3.General Assumptions'!BP$19)</f>
        <v>0</v>
      </c>
      <c r="BQ12" s="127">
        <f>IF(BQ$6="",0,'7. Network vols'!BQ31*'8. Network build cost book'!$F11*'3.General Assumptions'!BQ$19)</f>
        <v>0</v>
      </c>
      <c r="BR12" s="127">
        <f>IF(BR$6="",0,'7. Network vols'!BR31*'8. Network build cost book'!$F11*'3.General Assumptions'!BR$19)</f>
        <v>0</v>
      </c>
      <c r="BS12" s="127">
        <f>IF(BS$6="",0,'7. Network vols'!BS31*'8. Network build cost book'!$F11*'3.General Assumptions'!BS$19)</f>
        <v>0</v>
      </c>
      <c r="BT12" s="127">
        <f>IF(BT$6="",0,'7. Network vols'!BT31*'8. Network build cost book'!$F11*'3.General Assumptions'!BT$19)</f>
        <v>0</v>
      </c>
      <c r="BU12" s="127">
        <f>IF(BU$6="",0,'7. Network vols'!BU31*'8. Network build cost book'!$F11*'3.General Assumptions'!BU$19)</f>
        <v>0</v>
      </c>
      <c r="BV12" s="127">
        <f>IF(BV$6="",0,'7. Network vols'!BV31*'8. Network build cost book'!$F11*'3.General Assumptions'!BV$19)</f>
        <v>0</v>
      </c>
      <c r="BW12" s="127">
        <f>IF(BW$6="",0,'7. Network vols'!BW31*'8. Network build cost book'!$F11*'3.General Assumptions'!BW$19)</f>
        <v>0</v>
      </c>
      <c r="BX12" s="127">
        <f>IF(BX$6="",0,'7. Network vols'!BX31*'8. Network build cost book'!$F11*'3.General Assumptions'!BX$19)</f>
        <v>0</v>
      </c>
      <c r="BY12" s="127">
        <f>IF(BY$6="",0,'7. Network vols'!BY31*'8. Network build cost book'!$F11*'3.General Assumptions'!BY$19)</f>
        <v>0</v>
      </c>
      <c r="BZ12" s="127">
        <f>IF(BZ$6="",0,'7. Network vols'!BZ31*'8. Network build cost book'!$F11*'3.General Assumptions'!BZ$19)</f>
        <v>0</v>
      </c>
      <c r="CA12" s="127">
        <f>IF(CA$6="",0,'7. Network vols'!CA31*'8. Network build cost book'!$F11*'3.General Assumptions'!CA$19)</f>
        <v>0</v>
      </c>
      <c r="CB12" s="127">
        <f>IF(CB$6="",0,'7. Network vols'!CB31*'8. Network build cost book'!$F11*'3.General Assumptions'!CB$19)</f>
        <v>0</v>
      </c>
      <c r="CC12" s="127">
        <f>IF(CC$6="",0,'7. Network vols'!CC31*'8. Network build cost book'!$F11*'3.General Assumptions'!CC$19)</f>
        <v>0</v>
      </c>
      <c r="CD12" s="127">
        <f>IF(CD$6="",0,'7. Network vols'!CD31*'8. Network build cost book'!$F11*'3.General Assumptions'!CD$19)</f>
        <v>0</v>
      </c>
      <c r="CE12" s="127">
        <f>IF(CE$6="",0,'7. Network vols'!CE31*'8. Network build cost book'!$F11*'3.General Assumptions'!CE$19)</f>
        <v>0</v>
      </c>
      <c r="CF12" s="127">
        <f>IF(CF$6="",0,'7. Network vols'!CF31*'8. Network build cost book'!$F11*'3.General Assumptions'!CF$19)</f>
        <v>0</v>
      </c>
      <c r="CG12" s="127">
        <f>IF(CG$6="",0,'7. Network vols'!CG31*'8. Network build cost book'!$F11*'3.General Assumptions'!CG$19)</f>
        <v>0</v>
      </c>
      <c r="CH12" s="127">
        <f>IF(CH$6="",0,'7. Network vols'!CH31*'8. Network build cost book'!$F11*'3.General Assumptions'!CH$19)</f>
        <v>0</v>
      </c>
      <c r="CI12" s="127">
        <f>IF(CI$6="",0,'7. Network vols'!CI31*'8. Network build cost book'!$F11*'3.General Assumptions'!CI$19)</f>
        <v>0</v>
      </c>
      <c r="CJ12" s="127">
        <f>IF(CJ$6="",0,'7. Network vols'!CJ31*'8. Network build cost book'!$F11*'3.General Assumptions'!CJ$19)</f>
        <v>0</v>
      </c>
      <c r="CK12" s="127">
        <f>IF(CK$6="",0,'7. Network vols'!CK31*'8. Network build cost book'!$F11*'3.General Assumptions'!CK$19)</f>
        <v>0</v>
      </c>
      <c r="CL12" s="127">
        <f>IF(CL$6="",0,'7. Network vols'!CL31*'8. Network build cost book'!$F11*'3.General Assumptions'!CL$19)</f>
        <v>0</v>
      </c>
      <c r="CM12" s="127">
        <f>IF(CM$6="",0,'7. Network vols'!CM31*'8. Network build cost book'!$F11*'3.General Assumptions'!CM$19)</f>
        <v>0</v>
      </c>
      <c r="CN12" s="127">
        <f>IF(CN$6="",0,'7. Network vols'!CN31*'8. Network build cost book'!$F11*'3.General Assumptions'!CN$19)</f>
        <v>0</v>
      </c>
      <c r="CO12" s="127">
        <f>IF(CO$6="",0,'7. Network vols'!CO31*'8. Network build cost book'!$F11*'3.General Assumptions'!CO$19)</f>
        <v>0</v>
      </c>
      <c r="CP12" s="127">
        <f>IF(CP$6="",0,'7. Network vols'!CP31*'8. Network build cost book'!$F11*'3.General Assumptions'!CP$19)</f>
        <v>0</v>
      </c>
      <c r="CR12" s="127">
        <f t="shared" si="0"/>
        <v>857020</v>
      </c>
    </row>
    <row r="13" spans="1:96" s="104" customFormat="1" x14ac:dyDescent="0.3">
      <c r="A13" s="159"/>
      <c r="D13" s="109" t="s">
        <v>282</v>
      </c>
      <c r="E13" s="109"/>
      <c r="F13" s="249" t="s">
        <v>128</v>
      </c>
      <c r="G13" s="127">
        <f>IF(G$6="",0,'7. Network vols'!G32*'8. Network build cost book'!$F12*'3.General Assumptions'!G$19)</f>
        <v>0</v>
      </c>
      <c r="H13" s="127">
        <f>IF(H$6="",0,'7. Network vols'!H32*'8. Network build cost book'!$F12*'3.General Assumptions'!H$19)</f>
        <v>0</v>
      </c>
      <c r="I13" s="127">
        <f>IF(I$6="",0,'7. Network vols'!I32*'8. Network build cost book'!$F12*'3.General Assumptions'!I$19)</f>
        <v>0</v>
      </c>
      <c r="J13" s="127">
        <f>IF(J$6="",0,'7. Network vols'!J32*'8. Network build cost book'!$F12*'3.General Assumptions'!J$19)</f>
        <v>0</v>
      </c>
      <c r="K13" s="127">
        <f>IF(K$6="",0,'7. Network vols'!K32*'8. Network build cost book'!$F12*'3.General Assumptions'!K$19)</f>
        <v>34752</v>
      </c>
      <c r="L13" s="127">
        <f>IF(L$6="",0,'7. Network vols'!L32*'8. Network build cost book'!$F12*'3.General Assumptions'!L$19)</f>
        <v>11584</v>
      </c>
      <c r="M13" s="127">
        <f>IF(M$6="",0,'7. Network vols'!M32*'8. Network build cost book'!$F12*'3.General Assumptions'!M$19)</f>
        <v>0</v>
      </c>
      <c r="N13" s="127">
        <f>IF(N$6="",0,'7. Network vols'!N32*'8. Network build cost book'!$F12*'3.General Assumptions'!N$19)</f>
        <v>11584</v>
      </c>
      <c r="O13" s="127">
        <f>IF(O$6="",0,'7. Network vols'!O32*'8. Network build cost book'!$F12*'3.General Assumptions'!O$19)</f>
        <v>0</v>
      </c>
      <c r="P13" s="127">
        <f>IF(P$6="",0,'7. Network vols'!P32*'8. Network build cost book'!$F12*'3.General Assumptions'!P$19)</f>
        <v>0</v>
      </c>
      <c r="Q13" s="127">
        <f>IF(Q$6="",0,'7. Network vols'!Q32*'8. Network build cost book'!$F12*'3.General Assumptions'!Q$19)</f>
        <v>0</v>
      </c>
      <c r="R13" s="127">
        <f>IF(R$6="",0,'7. Network vols'!R32*'8. Network build cost book'!$F12*'3.General Assumptions'!R$19)</f>
        <v>0</v>
      </c>
      <c r="S13" s="127">
        <f>IF(S$6="",0,'7. Network vols'!S32*'8. Network build cost book'!$F12*'3.General Assumptions'!S$19)</f>
        <v>0</v>
      </c>
      <c r="T13" s="127">
        <f>IF(T$6="",0,'7. Network vols'!T32*'8. Network build cost book'!$F12*'3.General Assumptions'!T$19)</f>
        <v>0</v>
      </c>
      <c r="U13" s="127">
        <f>IF(U$6="",0,'7. Network vols'!U32*'8. Network build cost book'!$F12*'3.General Assumptions'!U$19)</f>
        <v>0</v>
      </c>
      <c r="V13" s="127">
        <f>IF(V$6="",0,'7. Network vols'!V32*'8. Network build cost book'!$F12*'3.General Assumptions'!V$19)</f>
        <v>0</v>
      </c>
      <c r="W13" s="127">
        <f>IF(W$6="",0,'7. Network vols'!W32*'8. Network build cost book'!$F12*'3.General Assumptions'!W$19)</f>
        <v>0</v>
      </c>
      <c r="X13" s="127">
        <f>IF(X$6="",0,'7. Network vols'!X32*'8. Network build cost book'!$F12*'3.General Assumptions'!X$19)</f>
        <v>0</v>
      </c>
      <c r="Y13" s="127">
        <f>IF(Y$6="",0,'7. Network vols'!Y32*'8. Network build cost book'!$F12*'3.General Assumptions'!Y$19)</f>
        <v>0</v>
      </c>
      <c r="Z13" s="127">
        <f>IF(Z$6="",0,'7. Network vols'!Z32*'8. Network build cost book'!$F12*'3.General Assumptions'!Z$19)</f>
        <v>0</v>
      </c>
      <c r="AA13" s="127">
        <f>IF(AA$6="",0,'7. Network vols'!AA32*'8. Network build cost book'!$F12*'3.General Assumptions'!AA$19)</f>
        <v>0</v>
      </c>
      <c r="AB13" s="127">
        <f>IF(AB$6="",0,'7. Network vols'!AB32*'8. Network build cost book'!$F12*'3.General Assumptions'!AB$19)</f>
        <v>0</v>
      </c>
      <c r="AC13" s="127">
        <f>IF(AC$6="",0,'7. Network vols'!AC32*'8. Network build cost book'!$F12*'3.General Assumptions'!AC$19)</f>
        <v>0</v>
      </c>
      <c r="AD13" s="127">
        <f>IF(AD$6="",0,'7. Network vols'!AD32*'8. Network build cost book'!$F12*'3.General Assumptions'!AD$19)</f>
        <v>0</v>
      </c>
      <c r="AE13" s="127">
        <f>IF(AE$6="",0,'7. Network vols'!AE32*'8. Network build cost book'!$F12*'3.General Assumptions'!AE$19)</f>
        <v>0</v>
      </c>
      <c r="AF13" s="127">
        <f>IF(AF$6="",0,'7. Network vols'!AF32*'8. Network build cost book'!$F12*'3.General Assumptions'!AF$19)</f>
        <v>0</v>
      </c>
      <c r="AG13" s="127">
        <f>IF(AG$6="",0,'7. Network vols'!AG32*'8. Network build cost book'!$F12*'3.General Assumptions'!AG$19)</f>
        <v>0</v>
      </c>
      <c r="AH13" s="127">
        <f>IF(AH$6="",0,'7. Network vols'!AH32*'8. Network build cost book'!$F12*'3.General Assumptions'!AH$19)</f>
        <v>0</v>
      </c>
      <c r="AI13" s="127">
        <f>IF(AI$6="",0,'7. Network vols'!AI32*'8. Network build cost book'!$F12*'3.General Assumptions'!AI$19)</f>
        <v>0</v>
      </c>
      <c r="AJ13" s="127">
        <f>IF(AJ$6="",0,'7. Network vols'!AJ32*'8. Network build cost book'!$F12*'3.General Assumptions'!AJ$19)</f>
        <v>0</v>
      </c>
      <c r="AK13" s="127">
        <f>IF(AK$6="",0,'7. Network vols'!AK32*'8. Network build cost book'!$F12*'3.General Assumptions'!AK$19)</f>
        <v>0</v>
      </c>
      <c r="AL13" s="127">
        <f>IF(AL$6="",0,'7. Network vols'!AL32*'8. Network build cost book'!$F12*'3.General Assumptions'!AL$19)</f>
        <v>0</v>
      </c>
      <c r="AM13" s="127">
        <f>IF(AM$6="",0,'7. Network vols'!AM32*'8. Network build cost book'!$F12*'3.General Assumptions'!AM$19)</f>
        <v>0</v>
      </c>
      <c r="AN13" s="127">
        <f>IF(AN$6="",0,'7. Network vols'!AN32*'8. Network build cost book'!$F12*'3.General Assumptions'!AN$19)</f>
        <v>0</v>
      </c>
      <c r="AO13" s="127">
        <f>IF(AO$6="",0,'7. Network vols'!AO32*'8. Network build cost book'!$F12*'3.General Assumptions'!AO$19)</f>
        <v>0</v>
      </c>
      <c r="AP13" s="127">
        <f>IF(AP$6="",0,'7. Network vols'!AP32*'8. Network build cost book'!$F12*'3.General Assumptions'!AP$19)</f>
        <v>0</v>
      </c>
      <c r="AQ13" s="127">
        <f>IF(AQ$6="",0,'7. Network vols'!AQ32*'8. Network build cost book'!$F12*'3.General Assumptions'!AQ$19)</f>
        <v>0</v>
      </c>
      <c r="AR13" s="127">
        <f>IF(AR$6="",0,'7. Network vols'!AR32*'8. Network build cost book'!$F12*'3.General Assumptions'!AR$19)</f>
        <v>0</v>
      </c>
      <c r="AS13" s="127">
        <f>IF(AS$6="",0,'7. Network vols'!AS32*'8. Network build cost book'!$F12*'3.General Assumptions'!AS$19)</f>
        <v>0</v>
      </c>
      <c r="AT13" s="127">
        <f>IF(AT$6="",0,'7. Network vols'!AT32*'8. Network build cost book'!$F12*'3.General Assumptions'!AT$19)</f>
        <v>0</v>
      </c>
      <c r="AU13" s="127">
        <f>IF(AU$6="",0,'7. Network vols'!AU32*'8. Network build cost book'!$F12*'3.General Assumptions'!AU$19)</f>
        <v>0</v>
      </c>
      <c r="AV13" s="127">
        <f>IF(AV$6="",0,'7. Network vols'!AV32*'8. Network build cost book'!$F12*'3.General Assumptions'!AV$19)</f>
        <v>0</v>
      </c>
      <c r="AW13" s="127">
        <f>IF(AW$6="",0,'7. Network vols'!AW32*'8. Network build cost book'!$F12*'3.General Assumptions'!AW$19)</f>
        <v>0</v>
      </c>
      <c r="AX13" s="127">
        <f>IF(AX$6="",0,'7. Network vols'!AX32*'8. Network build cost book'!$F12*'3.General Assumptions'!AX$19)</f>
        <v>0</v>
      </c>
      <c r="AY13" s="127">
        <f>IF(AY$6="",0,'7. Network vols'!AY32*'8. Network build cost book'!$F12*'3.General Assumptions'!AY$19)</f>
        <v>0</v>
      </c>
      <c r="AZ13" s="127">
        <f>IF(AZ$6="",0,'7. Network vols'!AZ32*'8. Network build cost book'!$F12*'3.General Assumptions'!AZ$19)</f>
        <v>0</v>
      </c>
      <c r="BA13" s="127">
        <f>IF(BA$6="",0,'7. Network vols'!BA32*'8. Network build cost book'!$F12*'3.General Assumptions'!BA$19)</f>
        <v>0</v>
      </c>
      <c r="BB13" s="127">
        <f>IF(BB$6="",0,'7. Network vols'!BB32*'8. Network build cost book'!$F12*'3.General Assumptions'!BB$19)</f>
        <v>0</v>
      </c>
      <c r="BC13" s="127">
        <f>IF(BC$6="",0,'7. Network vols'!BC32*'8. Network build cost book'!$F12*'3.General Assumptions'!BC$19)</f>
        <v>0</v>
      </c>
      <c r="BD13" s="127">
        <f>IF(BD$6="",0,'7. Network vols'!BD32*'8. Network build cost book'!$F12*'3.General Assumptions'!BD$19)</f>
        <v>0</v>
      </c>
      <c r="BE13" s="127">
        <f>IF(BE$6="",0,'7. Network vols'!BE32*'8. Network build cost book'!$F12*'3.General Assumptions'!BE$19)</f>
        <v>0</v>
      </c>
      <c r="BF13" s="127">
        <f>IF(BF$6="",0,'7. Network vols'!BF32*'8. Network build cost book'!$F12*'3.General Assumptions'!BF$19)</f>
        <v>0</v>
      </c>
      <c r="BG13" s="127">
        <f>IF(BG$6="",0,'7. Network vols'!BG32*'8. Network build cost book'!$F12*'3.General Assumptions'!BG$19)</f>
        <v>0</v>
      </c>
      <c r="BH13" s="127">
        <f>IF(BH$6="",0,'7. Network vols'!BH32*'8. Network build cost book'!$F12*'3.General Assumptions'!BH$19)</f>
        <v>0</v>
      </c>
      <c r="BI13" s="127">
        <f>IF(BI$6="",0,'7. Network vols'!BI32*'8. Network build cost book'!$F12*'3.General Assumptions'!BI$19)</f>
        <v>0</v>
      </c>
      <c r="BJ13" s="127">
        <f>IF(BJ$6="",0,'7. Network vols'!BJ32*'8. Network build cost book'!$F12*'3.General Assumptions'!BJ$19)</f>
        <v>0</v>
      </c>
      <c r="BK13" s="127">
        <f>IF(BK$6="",0,'7. Network vols'!BK32*'8. Network build cost book'!$F12*'3.General Assumptions'!BK$19)</f>
        <v>0</v>
      </c>
      <c r="BL13" s="127">
        <f>IF(BL$6="",0,'7. Network vols'!BL32*'8. Network build cost book'!$F12*'3.General Assumptions'!BL$19)</f>
        <v>0</v>
      </c>
      <c r="BM13" s="127">
        <f>IF(BM$6="",0,'7. Network vols'!BM32*'8. Network build cost book'!$F12*'3.General Assumptions'!BM$19)</f>
        <v>0</v>
      </c>
      <c r="BN13" s="127">
        <f>IF(BN$6="",0,'7. Network vols'!BN32*'8. Network build cost book'!$F12*'3.General Assumptions'!BN$19)</f>
        <v>0</v>
      </c>
      <c r="BO13" s="127">
        <f>IF(BO$6="",0,'7. Network vols'!BO32*'8. Network build cost book'!$F12*'3.General Assumptions'!BO$19)</f>
        <v>0</v>
      </c>
      <c r="BP13" s="127">
        <f>IF(BP$6="",0,'7. Network vols'!BP32*'8. Network build cost book'!$F12*'3.General Assumptions'!BP$19)</f>
        <v>0</v>
      </c>
      <c r="BQ13" s="127">
        <f>IF(BQ$6="",0,'7. Network vols'!BQ32*'8. Network build cost book'!$F12*'3.General Assumptions'!BQ$19)</f>
        <v>0</v>
      </c>
      <c r="BR13" s="127">
        <f>IF(BR$6="",0,'7. Network vols'!BR32*'8. Network build cost book'!$F12*'3.General Assumptions'!BR$19)</f>
        <v>0</v>
      </c>
      <c r="BS13" s="127">
        <f>IF(BS$6="",0,'7. Network vols'!BS32*'8. Network build cost book'!$F12*'3.General Assumptions'!BS$19)</f>
        <v>0</v>
      </c>
      <c r="BT13" s="127">
        <f>IF(BT$6="",0,'7. Network vols'!BT32*'8. Network build cost book'!$F12*'3.General Assumptions'!BT$19)</f>
        <v>0</v>
      </c>
      <c r="BU13" s="127">
        <f>IF(BU$6="",0,'7. Network vols'!BU32*'8. Network build cost book'!$F12*'3.General Assumptions'!BU$19)</f>
        <v>0</v>
      </c>
      <c r="BV13" s="127">
        <f>IF(BV$6="",0,'7. Network vols'!BV32*'8. Network build cost book'!$F12*'3.General Assumptions'!BV$19)</f>
        <v>0</v>
      </c>
      <c r="BW13" s="127">
        <f>IF(BW$6="",0,'7. Network vols'!BW32*'8. Network build cost book'!$F12*'3.General Assumptions'!BW$19)</f>
        <v>0</v>
      </c>
      <c r="BX13" s="127">
        <f>IF(BX$6="",0,'7. Network vols'!BX32*'8. Network build cost book'!$F12*'3.General Assumptions'!BX$19)</f>
        <v>0</v>
      </c>
      <c r="BY13" s="127">
        <f>IF(BY$6="",0,'7. Network vols'!BY32*'8. Network build cost book'!$F12*'3.General Assumptions'!BY$19)</f>
        <v>0</v>
      </c>
      <c r="BZ13" s="127">
        <f>IF(BZ$6="",0,'7. Network vols'!BZ32*'8. Network build cost book'!$F12*'3.General Assumptions'!BZ$19)</f>
        <v>0</v>
      </c>
      <c r="CA13" s="127">
        <f>IF(CA$6="",0,'7. Network vols'!CA32*'8. Network build cost book'!$F12*'3.General Assumptions'!CA$19)</f>
        <v>0</v>
      </c>
      <c r="CB13" s="127">
        <f>IF(CB$6="",0,'7. Network vols'!CB32*'8. Network build cost book'!$F12*'3.General Assumptions'!CB$19)</f>
        <v>0</v>
      </c>
      <c r="CC13" s="127">
        <f>IF(CC$6="",0,'7. Network vols'!CC32*'8. Network build cost book'!$F12*'3.General Assumptions'!CC$19)</f>
        <v>0</v>
      </c>
      <c r="CD13" s="127">
        <f>IF(CD$6="",0,'7. Network vols'!CD32*'8. Network build cost book'!$F12*'3.General Assumptions'!CD$19)</f>
        <v>0</v>
      </c>
      <c r="CE13" s="127">
        <f>IF(CE$6="",0,'7. Network vols'!CE32*'8. Network build cost book'!$F12*'3.General Assumptions'!CE$19)</f>
        <v>0</v>
      </c>
      <c r="CF13" s="127">
        <f>IF(CF$6="",0,'7. Network vols'!CF32*'8. Network build cost book'!$F12*'3.General Assumptions'!CF$19)</f>
        <v>0</v>
      </c>
      <c r="CG13" s="127">
        <f>IF(CG$6="",0,'7. Network vols'!CG32*'8. Network build cost book'!$F12*'3.General Assumptions'!CG$19)</f>
        <v>0</v>
      </c>
      <c r="CH13" s="127">
        <f>IF(CH$6="",0,'7. Network vols'!CH32*'8. Network build cost book'!$F12*'3.General Assumptions'!CH$19)</f>
        <v>0</v>
      </c>
      <c r="CI13" s="127">
        <f>IF(CI$6="",0,'7. Network vols'!CI32*'8. Network build cost book'!$F12*'3.General Assumptions'!CI$19)</f>
        <v>0</v>
      </c>
      <c r="CJ13" s="127">
        <f>IF(CJ$6="",0,'7. Network vols'!CJ32*'8. Network build cost book'!$F12*'3.General Assumptions'!CJ$19)</f>
        <v>0</v>
      </c>
      <c r="CK13" s="127">
        <f>IF(CK$6="",0,'7. Network vols'!CK32*'8. Network build cost book'!$F12*'3.General Assumptions'!CK$19)</f>
        <v>0</v>
      </c>
      <c r="CL13" s="127">
        <f>IF(CL$6="",0,'7. Network vols'!CL32*'8. Network build cost book'!$F12*'3.General Assumptions'!CL$19)</f>
        <v>0</v>
      </c>
      <c r="CM13" s="127">
        <f>IF(CM$6="",0,'7. Network vols'!CM32*'8. Network build cost book'!$F12*'3.General Assumptions'!CM$19)</f>
        <v>0</v>
      </c>
      <c r="CN13" s="127">
        <f>IF(CN$6="",0,'7. Network vols'!CN32*'8. Network build cost book'!$F12*'3.General Assumptions'!CN$19)</f>
        <v>0</v>
      </c>
      <c r="CO13" s="127">
        <f>IF(CO$6="",0,'7. Network vols'!CO32*'8. Network build cost book'!$F12*'3.General Assumptions'!CO$19)</f>
        <v>0</v>
      </c>
      <c r="CP13" s="127">
        <f>IF(CP$6="",0,'7. Network vols'!CP32*'8. Network build cost book'!$F12*'3.General Assumptions'!CP$19)</f>
        <v>0</v>
      </c>
      <c r="CR13" s="127">
        <f t="shared" si="0"/>
        <v>57920</v>
      </c>
    </row>
    <row r="14" spans="1:96" s="104" customFormat="1" x14ac:dyDescent="0.3">
      <c r="A14" s="159"/>
      <c r="D14" s="109"/>
      <c r="E14" s="109"/>
      <c r="F14" s="249"/>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row>
    <row r="15" spans="1:96" s="104" customFormat="1" x14ac:dyDescent="0.3">
      <c r="A15" s="159"/>
      <c r="D15" s="109"/>
      <c r="E15" s="154" t="s">
        <v>451</v>
      </c>
      <c r="F15" s="109"/>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row>
    <row r="16" spans="1:96" s="104" customFormat="1" x14ac:dyDescent="0.3">
      <c r="A16" s="159"/>
      <c r="D16" s="109" t="s">
        <v>282</v>
      </c>
      <c r="E16" s="154"/>
      <c r="F16" s="249" t="s">
        <v>293</v>
      </c>
      <c r="G16" s="127">
        <f>IF(G$6="",0,'7. Network vols'!G35*'8. Network build cost book'!$F15*'3.General Assumptions'!G$19)</f>
        <v>0</v>
      </c>
      <c r="H16" s="127">
        <f>IF(H$6="",0,'7. Network vols'!H35*'8. Network build cost book'!$F15*'3.General Assumptions'!H$19)</f>
        <v>0</v>
      </c>
      <c r="I16" s="127">
        <f>IF(I$6="",0,'7. Network vols'!I35*'8. Network build cost book'!$F15*'3.General Assumptions'!I$19)</f>
        <v>18552</v>
      </c>
      <c r="J16" s="127">
        <f>IF(J$6="",0,'7. Network vols'!J35*'8. Network build cost book'!$F15*'3.General Assumptions'!J$19)</f>
        <v>6184</v>
      </c>
      <c r="K16" s="127">
        <f>IF(K$6="",0,'7. Network vols'!K35*'8. Network build cost book'!$F15*'3.General Assumptions'!K$19)</f>
        <v>0</v>
      </c>
      <c r="L16" s="127">
        <f>IF(L$6="",0,'7. Network vols'!L35*'8. Network build cost book'!$F15*'3.General Assumptions'!L$19)</f>
        <v>6184</v>
      </c>
      <c r="M16" s="127">
        <f>IF(M$6="",0,'7. Network vols'!M35*'8. Network build cost book'!$F15*'3.General Assumptions'!M$19)</f>
        <v>0</v>
      </c>
      <c r="N16" s="127">
        <f>IF(N$6="",0,'7. Network vols'!N35*'8. Network build cost book'!$F15*'3.General Assumptions'!N$19)</f>
        <v>0</v>
      </c>
      <c r="O16" s="127">
        <f>IF(O$6="",0,'7. Network vols'!O35*'8. Network build cost book'!$F15*'3.General Assumptions'!O$19)</f>
        <v>0</v>
      </c>
      <c r="P16" s="127">
        <f>IF(P$6="",0,'7. Network vols'!P35*'8. Network build cost book'!$F15*'3.General Assumptions'!P$19)</f>
        <v>0</v>
      </c>
      <c r="Q16" s="127">
        <f>IF(Q$6="",0,'7. Network vols'!Q35*'8. Network build cost book'!$F15*'3.General Assumptions'!Q$19)</f>
        <v>0</v>
      </c>
      <c r="R16" s="127">
        <f>IF(R$6="",0,'7. Network vols'!R35*'8. Network build cost book'!$F15*'3.General Assumptions'!R$19)</f>
        <v>0</v>
      </c>
      <c r="S16" s="127">
        <f>IF(S$6="",0,'7. Network vols'!S35*'8. Network build cost book'!$F15*'3.General Assumptions'!S$19)</f>
        <v>0</v>
      </c>
      <c r="T16" s="127">
        <f>IF(T$6="",0,'7. Network vols'!T35*'8. Network build cost book'!$F15*'3.General Assumptions'!T$19)</f>
        <v>0</v>
      </c>
      <c r="U16" s="127">
        <f>IF(U$6="",0,'7. Network vols'!U35*'8. Network build cost book'!$F15*'3.General Assumptions'!U$19)</f>
        <v>0</v>
      </c>
      <c r="V16" s="127">
        <f>IF(V$6="",0,'7. Network vols'!V35*'8. Network build cost book'!$F15*'3.General Assumptions'!V$19)</f>
        <v>0</v>
      </c>
      <c r="W16" s="127">
        <f>IF(W$6="",0,'7. Network vols'!W35*'8. Network build cost book'!$F15*'3.General Assumptions'!W$19)</f>
        <v>0</v>
      </c>
      <c r="X16" s="127">
        <f>IF(X$6="",0,'7. Network vols'!X35*'8. Network build cost book'!$F15*'3.General Assumptions'!X$19)</f>
        <v>0</v>
      </c>
      <c r="Y16" s="127">
        <f>IF(Y$6="",0,'7. Network vols'!Y35*'8. Network build cost book'!$F15*'3.General Assumptions'!Y$19)</f>
        <v>0</v>
      </c>
      <c r="Z16" s="127">
        <f>IF(Z$6="",0,'7. Network vols'!Z35*'8. Network build cost book'!$F15*'3.General Assumptions'!Z$19)</f>
        <v>0</v>
      </c>
      <c r="AA16" s="127">
        <f>IF(AA$6="",0,'7. Network vols'!AA35*'8. Network build cost book'!$F15*'3.General Assumptions'!AA$19)</f>
        <v>0</v>
      </c>
      <c r="AB16" s="127">
        <f>IF(AB$6="",0,'7. Network vols'!AB35*'8. Network build cost book'!$F15*'3.General Assumptions'!AB$19)</f>
        <v>0</v>
      </c>
      <c r="AC16" s="127">
        <f>IF(AC$6="",0,'7. Network vols'!AC35*'8. Network build cost book'!$F15*'3.General Assumptions'!AC$19)</f>
        <v>0</v>
      </c>
      <c r="AD16" s="127">
        <f>IF(AD$6="",0,'7. Network vols'!AD35*'8. Network build cost book'!$F15*'3.General Assumptions'!AD$19)</f>
        <v>0</v>
      </c>
      <c r="AE16" s="127">
        <f>IF(AE$6="",0,'7. Network vols'!AE35*'8. Network build cost book'!$F15*'3.General Assumptions'!AE$19)</f>
        <v>0</v>
      </c>
      <c r="AF16" s="127">
        <f>IF(AF$6="",0,'7. Network vols'!AF35*'8. Network build cost book'!$F15*'3.General Assumptions'!AF$19)</f>
        <v>0</v>
      </c>
      <c r="AG16" s="127">
        <f>IF(AG$6="",0,'7. Network vols'!AG35*'8. Network build cost book'!$F15*'3.General Assumptions'!AG$19)</f>
        <v>0</v>
      </c>
      <c r="AH16" s="127">
        <f>IF(AH$6="",0,'7. Network vols'!AH35*'8. Network build cost book'!$F15*'3.General Assumptions'!AH$19)</f>
        <v>0</v>
      </c>
      <c r="AI16" s="127">
        <f>IF(AI$6="",0,'7. Network vols'!AI35*'8. Network build cost book'!$F15*'3.General Assumptions'!AI$19)</f>
        <v>0</v>
      </c>
      <c r="AJ16" s="127">
        <f>IF(AJ$6="",0,'7. Network vols'!AJ35*'8. Network build cost book'!$F15*'3.General Assumptions'!AJ$19)</f>
        <v>0</v>
      </c>
      <c r="AK16" s="127">
        <f>IF(AK$6="",0,'7. Network vols'!AK35*'8. Network build cost book'!$F15*'3.General Assumptions'!AK$19)</f>
        <v>0</v>
      </c>
      <c r="AL16" s="127">
        <f>IF(AL$6="",0,'7. Network vols'!AL35*'8. Network build cost book'!$F15*'3.General Assumptions'!AL$19)</f>
        <v>0</v>
      </c>
      <c r="AM16" s="127">
        <f>IF(AM$6="",0,'7. Network vols'!AM35*'8. Network build cost book'!$F15*'3.General Assumptions'!AM$19)</f>
        <v>0</v>
      </c>
      <c r="AN16" s="127">
        <f>IF(AN$6="",0,'7. Network vols'!AN35*'8. Network build cost book'!$F15*'3.General Assumptions'!AN$19)</f>
        <v>0</v>
      </c>
      <c r="AO16" s="127">
        <f>IF(AO$6="",0,'7. Network vols'!AO35*'8. Network build cost book'!$F15*'3.General Assumptions'!AO$19)</f>
        <v>0</v>
      </c>
      <c r="AP16" s="127">
        <f>IF(AP$6="",0,'7. Network vols'!AP35*'8. Network build cost book'!$F15*'3.General Assumptions'!AP$19)</f>
        <v>0</v>
      </c>
      <c r="AQ16" s="127">
        <f>IF(AQ$6="",0,'7. Network vols'!AQ35*'8. Network build cost book'!$F15*'3.General Assumptions'!AQ$19)</f>
        <v>0</v>
      </c>
      <c r="AR16" s="127">
        <f>IF(AR$6="",0,'7. Network vols'!AR35*'8. Network build cost book'!$F15*'3.General Assumptions'!AR$19)</f>
        <v>0</v>
      </c>
      <c r="AS16" s="127">
        <f>IF(AS$6="",0,'7. Network vols'!AS35*'8. Network build cost book'!$F15*'3.General Assumptions'!AS$19)</f>
        <v>0</v>
      </c>
      <c r="AT16" s="127">
        <f>IF(AT$6="",0,'7. Network vols'!AT35*'8. Network build cost book'!$F15*'3.General Assumptions'!AT$19)</f>
        <v>0</v>
      </c>
      <c r="AU16" s="127">
        <f>IF(AU$6="",0,'7. Network vols'!AU35*'8. Network build cost book'!$F15*'3.General Assumptions'!AU$19)</f>
        <v>0</v>
      </c>
      <c r="AV16" s="127">
        <f>IF(AV$6="",0,'7. Network vols'!AV35*'8. Network build cost book'!$F15*'3.General Assumptions'!AV$19)</f>
        <v>0</v>
      </c>
      <c r="AW16" s="127">
        <f>IF(AW$6="",0,'7. Network vols'!AW35*'8. Network build cost book'!$F15*'3.General Assumptions'!AW$19)</f>
        <v>0</v>
      </c>
      <c r="AX16" s="127">
        <f>IF(AX$6="",0,'7. Network vols'!AX35*'8. Network build cost book'!$F15*'3.General Assumptions'!AX$19)</f>
        <v>0</v>
      </c>
      <c r="AY16" s="127">
        <f>IF(AY$6="",0,'7. Network vols'!AY35*'8. Network build cost book'!$F15*'3.General Assumptions'!AY$19)</f>
        <v>0</v>
      </c>
      <c r="AZ16" s="127">
        <f>IF(AZ$6="",0,'7. Network vols'!AZ35*'8. Network build cost book'!$F15*'3.General Assumptions'!AZ$19)</f>
        <v>0</v>
      </c>
      <c r="BA16" s="127">
        <f>IF(BA$6="",0,'7. Network vols'!BA35*'8. Network build cost book'!$F15*'3.General Assumptions'!BA$19)</f>
        <v>0</v>
      </c>
      <c r="BB16" s="127">
        <f>IF(BB$6="",0,'7. Network vols'!BB35*'8. Network build cost book'!$F15*'3.General Assumptions'!BB$19)</f>
        <v>0</v>
      </c>
      <c r="BC16" s="127">
        <f>IF(BC$6="",0,'7. Network vols'!BC35*'8. Network build cost book'!$F15*'3.General Assumptions'!BC$19)</f>
        <v>0</v>
      </c>
      <c r="BD16" s="127">
        <f>IF(BD$6="",0,'7. Network vols'!BD35*'8. Network build cost book'!$F15*'3.General Assumptions'!BD$19)</f>
        <v>0</v>
      </c>
      <c r="BE16" s="127">
        <f>IF(BE$6="",0,'7. Network vols'!BE35*'8. Network build cost book'!$F15*'3.General Assumptions'!BE$19)</f>
        <v>0</v>
      </c>
      <c r="BF16" s="127">
        <f>IF(BF$6="",0,'7. Network vols'!BF35*'8. Network build cost book'!$F15*'3.General Assumptions'!BF$19)</f>
        <v>0</v>
      </c>
      <c r="BG16" s="127">
        <f>IF(BG$6="",0,'7. Network vols'!BG35*'8. Network build cost book'!$F15*'3.General Assumptions'!BG$19)</f>
        <v>0</v>
      </c>
      <c r="BH16" s="127">
        <f>IF(BH$6="",0,'7. Network vols'!BH35*'8. Network build cost book'!$F15*'3.General Assumptions'!BH$19)</f>
        <v>0</v>
      </c>
      <c r="BI16" s="127">
        <f>IF(BI$6="",0,'7. Network vols'!BI35*'8. Network build cost book'!$F15*'3.General Assumptions'!BI$19)</f>
        <v>0</v>
      </c>
      <c r="BJ16" s="127">
        <f>IF(BJ$6="",0,'7. Network vols'!BJ35*'8. Network build cost book'!$F15*'3.General Assumptions'!BJ$19)</f>
        <v>0</v>
      </c>
      <c r="BK16" s="127">
        <f>IF(BK$6="",0,'7. Network vols'!BK35*'8. Network build cost book'!$F15*'3.General Assumptions'!BK$19)</f>
        <v>0</v>
      </c>
      <c r="BL16" s="127">
        <f>IF(BL$6="",0,'7. Network vols'!BL35*'8. Network build cost book'!$F15*'3.General Assumptions'!BL$19)</f>
        <v>0</v>
      </c>
      <c r="BM16" s="127">
        <f>IF(BM$6="",0,'7. Network vols'!BM35*'8. Network build cost book'!$F15*'3.General Assumptions'!BM$19)</f>
        <v>0</v>
      </c>
      <c r="BN16" s="127">
        <f>IF(BN$6="",0,'7. Network vols'!BN35*'8. Network build cost book'!$F15*'3.General Assumptions'!BN$19)</f>
        <v>0</v>
      </c>
      <c r="BO16" s="127">
        <f>IF(BO$6="",0,'7. Network vols'!BO35*'8. Network build cost book'!$F15*'3.General Assumptions'!BO$19)</f>
        <v>0</v>
      </c>
      <c r="BP16" s="127">
        <f>IF(BP$6="",0,'7. Network vols'!BP35*'8. Network build cost book'!$F15*'3.General Assumptions'!BP$19)</f>
        <v>0</v>
      </c>
      <c r="BQ16" s="127">
        <f>IF(BQ$6="",0,'7. Network vols'!BQ35*'8. Network build cost book'!$F15*'3.General Assumptions'!BQ$19)</f>
        <v>0</v>
      </c>
      <c r="BR16" s="127">
        <f>IF(BR$6="",0,'7. Network vols'!BR35*'8. Network build cost book'!$F15*'3.General Assumptions'!BR$19)</f>
        <v>0</v>
      </c>
      <c r="BS16" s="127">
        <f>IF(BS$6="",0,'7. Network vols'!BS35*'8. Network build cost book'!$F15*'3.General Assumptions'!BS$19)</f>
        <v>0</v>
      </c>
      <c r="BT16" s="127">
        <f>IF(BT$6="",0,'7. Network vols'!BT35*'8. Network build cost book'!$F15*'3.General Assumptions'!BT$19)</f>
        <v>0</v>
      </c>
      <c r="BU16" s="127">
        <f>IF(BU$6="",0,'7. Network vols'!BU35*'8. Network build cost book'!$F15*'3.General Assumptions'!BU$19)</f>
        <v>0</v>
      </c>
      <c r="BV16" s="127">
        <f>IF(BV$6="",0,'7. Network vols'!BV35*'8. Network build cost book'!$F15*'3.General Assumptions'!BV$19)</f>
        <v>0</v>
      </c>
      <c r="BW16" s="127">
        <f>IF(BW$6="",0,'7. Network vols'!BW35*'8. Network build cost book'!$F15*'3.General Assumptions'!BW$19)</f>
        <v>0</v>
      </c>
      <c r="BX16" s="127">
        <f>IF(BX$6="",0,'7. Network vols'!BX35*'8. Network build cost book'!$F15*'3.General Assumptions'!BX$19)</f>
        <v>0</v>
      </c>
      <c r="BY16" s="127">
        <f>IF(BY$6="",0,'7. Network vols'!BY35*'8. Network build cost book'!$F15*'3.General Assumptions'!BY$19)</f>
        <v>0</v>
      </c>
      <c r="BZ16" s="127">
        <f>IF(BZ$6="",0,'7. Network vols'!BZ35*'8. Network build cost book'!$F15*'3.General Assumptions'!BZ$19)</f>
        <v>0</v>
      </c>
      <c r="CA16" s="127">
        <f>IF(CA$6="",0,'7. Network vols'!CA35*'8. Network build cost book'!$F15*'3.General Assumptions'!CA$19)</f>
        <v>0</v>
      </c>
      <c r="CB16" s="127">
        <f>IF(CB$6="",0,'7. Network vols'!CB35*'8. Network build cost book'!$F15*'3.General Assumptions'!CB$19)</f>
        <v>0</v>
      </c>
      <c r="CC16" s="127">
        <f>IF(CC$6="",0,'7. Network vols'!CC35*'8. Network build cost book'!$F15*'3.General Assumptions'!CC$19)</f>
        <v>0</v>
      </c>
      <c r="CD16" s="127">
        <f>IF(CD$6="",0,'7. Network vols'!CD35*'8. Network build cost book'!$F15*'3.General Assumptions'!CD$19)</f>
        <v>0</v>
      </c>
      <c r="CE16" s="127">
        <f>IF(CE$6="",0,'7. Network vols'!CE35*'8. Network build cost book'!$F15*'3.General Assumptions'!CE$19)</f>
        <v>0</v>
      </c>
      <c r="CF16" s="127">
        <f>IF(CF$6="",0,'7. Network vols'!CF35*'8. Network build cost book'!$F15*'3.General Assumptions'!CF$19)</f>
        <v>0</v>
      </c>
      <c r="CG16" s="127">
        <f>IF(CG$6="",0,'7. Network vols'!CG35*'8. Network build cost book'!$F15*'3.General Assumptions'!CG$19)</f>
        <v>0</v>
      </c>
      <c r="CH16" s="127">
        <f>IF(CH$6="",0,'7. Network vols'!CH35*'8. Network build cost book'!$F15*'3.General Assumptions'!CH$19)</f>
        <v>0</v>
      </c>
      <c r="CI16" s="127">
        <f>IF(CI$6="",0,'7. Network vols'!CI35*'8. Network build cost book'!$F15*'3.General Assumptions'!CI$19)</f>
        <v>0</v>
      </c>
      <c r="CJ16" s="127">
        <f>IF(CJ$6="",0,'7. Network vols'!CJ35*'8. Network build cost book'!$F15*'3.General Assumptions'!CJ$19)</f>
        <v>0</v>
      </c>
      <c r="CK16" s="127">
        <f>IF(CK$6="",0,'7. Network vols'!CK35*'8. Network build cost book'!$F15*'3.General Assumptions'!CK$19)</f>
        <v>0</v>
      </c>
      <c r="CL16" s="127">
        <f>IF(CL$6="",0,'7. Network vols'!CL35*'8. Network build cost book'!$F15*'3.General Assumptions'!CL$19)</f>
        <v>0</v>
      </c>
      <c r="CM16" s="127">
        <f>IF(CM$6="",0,'7. Network vols'!CM35*'8. Network build cost book'!$F15*'3.General Assumptions'!CM$19)</f>
        <v>0</v>
      </c>
      <c r="CN16" s="127">
        <f>IF(CN$6="",0,'7. Network vols'!CN35*'8. Network build cost book'!$F15*'3.General Assumptions'!CN$19)</f>
        <v>0</v>
      </c>
      <c r="CO16" s="127">
        <f>IF(CO$6="",0,'7. Network vols'!CO35*'8. Network build cost book'!$F15*'3.General Assumptions'!CO$19)</f>
        <v>0</v>
      </c>
      <c r="CP16" s="127">
        <f>IF(CP$6="",0,'7. Network vols'!CP35*'8. Network build cost book'!$F15*'3.General Assumptions'!CP$19)</f>
        <v>0</v>
      </c>
      <c r="CR16" s="127">
        <f t="shared" ref="CR16:CR19" si="1">SUM(G16:CP16)</f>
        <v>30920</v>
      </c>
    </row>
    <row r="17" spans="1:96" s="104" customFormat="1" x14ac:dyDescent="0.3">
      <c r="A17" s="159"/>
      <c r="D17" s="109" t="s">
        <v>282</v>
      </c>
      <c r="E17" s="109"/>
      <c r="F17" s="249" t="s">
        <v>132</v>
      </c>
      <c r="G17" s="127">
        <f>IF(G$6="",0,'7. Network vols'!G36*'8. Network build cost book'!$F16*'3.General Assumptions'!G$19)</f>
        <v>0</v>
      </c>
      <c r="H17" s="127">
        <f>IF(H$6="",0,'7. Network vols'!H36*'8. Network build cost book'!$F16*'3.General Assumptions'!H$19)</f>
        <v>0</v>
      </c>
      <c r="I17" s="127">
        <f>IF(I$6="",0,'7. Network vols'!I36*'8. Network build cost book'!$F16*'3.General Assumptions'!I$19)</f>
        <v>0</v>
      </c>
      <c r="J17" s="127">
        <f>IF(J$6="",0,'7. Network vols'!J36*'8. Network build cost book'!$F16*'3.General Assumptions'!J$19)</f>
        <v>45024</v>
      </c>
      <c r="K17" s="127">
        <f>IF(K$6="",0,'7. Network vols'!K36*'8. Network build cost book'!$F16*'3.General Assumptions'!K$19)</f>
        <v>15008</v>
      </c>
      <c r="L17" s="127">
        <f>IF(L$6="",0,'7. Network vols'!L36*'8. Network build cost book'!$F16*'3.General Assumptions'!L$19)</f>
        <v>0</v>
      </c>
      <c r="M17" s="127">
        <f>IF(M$6="",0,'7. Network vols'!M36*'8. Network build cost book'!$F16*'3.General Assumptions'!M$19)</f>
        <v>15008</v>
      </c>
      <c r="N17" s="127">
        <f>IF(N$6="",0,'7. Network vols'!N36*'8. Network build cost book'!$F16*'3.General Assumptions'!N$19)</f>
        <v>0</v>
      </c>
      <c r="O17" s="127">
        <f>IF(O$6="",0,'7. Network vols'!O36*'8. Network build cost book'!$F16*'3.General Assumptions'!O$19)</f>
        <v>0</v>
      </c>
      <c r="P17" s="127">
        <f>IF(P$6="",0,'7. Network vols'!P36*'8. Network build cost book'!$F16*'3.General Assumptions'!P$19)</f>
        <v>0</v>
      </c>
      <c r="Q17" s="127">
        <f>IF(Q$6="",0,'7. Network vols'!Q36*'8. Network build cost book'!$F16*'3.General Assumptions'!Q$19)</f>
        <v>0</v>
      </c>
      <c r="R17" s="127">
        <f>IF(R$6="",0,'7. Network vols'!R36*'8. Network build cost book'!$F16*'3.General Assumptions'!R$19)</f>
        <v>0</v>
      </c>
      <c r="S17" s="127">
        <f>IF(S$6="",0,'7. Network vols'!S36*'8. Network build cost book'!$F16*'3.General Assumptions'!S$19)</f>
        <v>0</v>
      </c>
      <c r="T17" s="127">
        <f>IF(T$6="",0,'7. Network vols'!T36*'8. Network build cost book'!$F16*'3.General Assumptions'!T$19)</f>
        <v>0</v>
      </c>
      <c r="U17" s="127">
        <f>IF(U$6="",0,'7. Network vols'!U36*'8. Network build cost book'!$F16*'3.General Assumptions'!U$19)</f>
        <v>0</v>
      </c>
      <c r="V17" s="127">
        <f>IF(V$6="",0,'7. Network vols'!V36*'8. Network build cost book'!$F16*'3.General Assumptions'!V$19)</f>
        <v>0</v>
      </c>
      <c r="W17" s="127">
        <f>IF(W$6="",0,'7. Network vols'!W36*'8. Network build cost book'!$F16*'3.General Assumptions'!W$19)</f>
        <v>0</v>
      </c>
      <c r="X17" s="127">
        <f>IF(X$6="",0,'7. Network vols'!X36*'8. Network build cost book'!$F16*'3.General Assumptions'!X$19)</f>
        <v>0</v>
      </c>
      <c r="Y17" s="127">
        <f>IF(Y$6="",0,'7. Network vols'!Y36*'8. Network build cost book'!$F16*'3.General Assumptions'!Y$19)</f>
        <v>0</v>
      </c>
      <c r="Z17" s="127">
        <f>IF(Z$6="",0,'7. Network vols'!Z36*'8. Network build cost book'!$F16*'3.General Assumptions'!Z$19)</f>
        <v>0</v>
      </c>
      <c r="AA17" s="127">
        <f>IF(AA$6="",0,'7. Network vols'!AA36*'8. Network build cost book'!$F16*'3.General Assumptions'!AA$19)</f>
        <v>0</v>
      </c>
      <c r="AB17" s="127">
        <f>IF(AB$6="",0,'7. Network vols'!AB36*'8. Network build cost book'!$F16*'3.General Assumptions'!AB$19)</f>
        <v>0</v>
      </c>
      <c r="AC17" s="127">
        <f>IF(AC$6="",0,'7. Network vols'!AC36*'8. Network build cost book'!$F16*'3.General Assumptions'!AC$19)</f>
        <v>0</v>
      </c>
      <c r="AD17" s="127">
        <f>IF(AD$6="",0,'7. Network vols'!AD36*'8. Network build cost book'!$F16*'3.General Assumptions'!AD$19)</f>
        <v>0</v>
      </c>
      <c r="AE17" s="127">
        <f>IF(AE$6="",0,'7. Network vols'!AE36*'8. Network build cost book'!$F16*'3.General Assumptions'!AE$19)</f>
        <v>0</v>
      </c>
      <c r="AF17" s="127">
        <f>IF(AF$6="",0,'7. Network vols'!AF36*'8. Network build cost book'!$F16*'3.General Assumptions'!AF$19)</f>
        <v>0</v>
      </c>
      <c r="AG17" s="127">
        <f>IF(AG$6="",0,'7. Network vols'!AG36*'8. Network build cost book'!$F16*'3.General Assumptions'!AG$19)</f>
        <v>0</v>
      </c>
      <c r="AH17" s="127">
        <f>IF(AH$6="",0,'7. Network vols'!AH36*'8. Network build cost book'!$F16*'3.General Assumptions'!AH$19)</f>
        <v>0</v>
      </c>
      <c r="AI17" s="127">
        <f>IF(AI$6="",0,'7. Network vols'!AI36*'8. Network build cost book'!$F16*'3.General Assumptions'!AI$19)</f>
        <v>0</v>
      </c>
      <c r="AJ17" s="127">
        <f>IF(AJ$6="",0,'7. Network vols'!AJ36*'8. Network build cost book'!$F16*'3.General Assumptions'!AJ$19)</f>
        <v>0</v>
      </c>
      <c r="AK17" s="127">
        <f>IF(AK$6="",0,'7. Network vols'!AK36*'8. Network build cost book'!$F16*'3.General Assumptions'!AK$19)</f>
        <v>0</v>
      </c>
      <c r="AL17" s="127">
        <f>IF(AL$6="",0,'7. Network vols'!AL36*'8. Network build cost book'!$F16*'3.General Assumptions'!AL$19)</f>
        <v>0</v>
      </c>
      <c r="AM17" s="127">
        <f>IF(AM$6="",0,'7. Network vols'!AM36*'8. Network build cost book'!$F16*'3.General Assumptions'!AM$19)</f>
        <v>0</v>
      </c>
      <c r="AN17" s="127">
        <f>IF(AN$6="",0,'7. Network vols'!AN36*'8. Network build cost book'!$F16*'3.General Assumptions'!AN$19)</f>
        <v>0</v>
      </c>
      <c r="AO17" s="127">
        <f>IF(AO$6="",0,'7. Network vols'!AO36*'8. Network build cost book'!$F16*'3.General Assumptions'!AO$19)</f>
        <v>0</v>
      </c>
      <c r="AP17" s="127">
        <f>IF(AP$6="",0,'7. Network vols'!AP36*'8. Network build cost book'!$F16*'3.General Assumptions'!AP$19)</f>
        <v>0</v>
      </c>
      <c r="AQ17" s="127">
        <f>IF(AQ$6="",0,'7. Network vols'!AQ36*'8. Network build cost book'!$F16*'3.General Assumptions'!AQ$19)</f>
        <v>0</v>
      </c>
      <c r="AR17" s="127">
        <f>IF(AR$6="",0,'7. Network vols'!AR36*'8. Network build cost book'!$F16*'3.General Assumptions'!AR$19)</f>
        <v>0</v>
      </c>
      <c r="AS17" s="127">
        <f>IF(AS$6="",0,'7. Network vols'!AS36*'8. Network build cost book'!$F16*'3.General Assumptions'!AS$19)</f>
        <v>0</v>
      </c>
      <c r="AT17" s="127">
        <f>IF(AT$6="",0,'7. Network vols'!AT36*'8. Network build cost book'!$F16*'3.General Assumptions'!AT$19)</f>
        <v>0</v>
      </c>
      <c r="AU17" s="127">
        <f>IF(AU$6="",0,'7. Network vols'!AU36*'8. Network build cost book'!$F16*'3.General Assumptions'!AU$19)</f>
        <v>0</v>
      </c>
      <c r="AV17" s="127">
        <f>IF(AV$6="",0,'7. Network vols'!AV36*'8. Network build cost book'!$F16*'3.General Assumptions'!AV$19)</f>
        <v>0</v>
      </c>
      <c r="AW17" s="127">
        <f>IF(AW$6="",0,'7. Network vols'!AW36*'8. Network build cost book'!$F16*'3.General Assumptions'!AW$19)</f>
        <v>0</v>
      </c>
      <c r="AX17" s="127">
        <f>IF(AX$6="",0,'7. Network vols'!AX36*'8. Network build cost book'!$F16*'3.General Assumptions'!AX$19)</f>
        <v>0</v>
      </c>
      <c r="AY17" s="127">
        <f>IF(AY$6="",0,'7. Network vols'!AY36*'8. Network build cost book'!$F16*'3.General Assumptions'!AY$19)</f>
        <v>0</v>
      </c>
      <c r="AZ17" s="127">
        <f>IF(AZ$6="",0,'7. Network vols'!AZ36*'8. Network build cost book'!$F16*'3.General Assumptions'!AZ$19)</f>
        <v>0</v>
      </c>
      <c r="BA17" s="127">
        <f>IF(BA$6="",0,'7. Network vols'!BA36*'8. Network build cost book'!$F16*'3.General Assumptions'!BA$19)</f>
        <v>0</v>
      </c>
      <c r="BB17" s="127">
        <f>IF(BB$6="",0,'7. Network vols'!BB36*'8. Network build cost book'!$F16*'3.General Assumptions'!BB$19)</f>
        <v>0</v>
      </c>
      <c r="BC17" s="127">
        <f>IF(BC$6="",0,'7. Network vols'!BC36*'8. Network build cost book'!$F16*'3.General Assumptions'!BC$19)</f>
        <v>0</v>
      </c>
      <c r="BD17" s="127">
        <f>IF(BD$6="",0,'7. Network vols'!BD36*'8. Network build cost book'!$F16*'3.General Assumptions'!BD$19)</f>
        <v>0</v>
      </c>
      <c r="BE17" s="127">
        <f>IF(BE$6="",0,'7. Network vols'!BE36*'8. Network build cost book'!$F16*'3.General Assumptions'!BE$19)</f>
        <v>0</v>
      </c>
      <c r="BF17" s="127">
        <f>IF(BF$6="",0,'7. Network vols'!BF36*'8. Network build cost book'!$F16*'3.General Assumptions'!BF$19)</f>
        <v>0</v>
      </c>
      <c r="BG17" s="127">
        <f>IF(BG$6="",0,'7. Network vols'!BG36*'8. Network build cost book'!$F16*'3.General Assumptions'!BG$19)</f>
        <v>0</v>
      </c>
      <c r="BH17" s="127">
        <f>IF(BH$6="",0,'7. Network vols'!BH36*'8. Network build cost book'!$F16*'3.General Assumptions'!BH$19)</f>
        <v>0</v>
      </c>
      <c r="BI17" s="127">
        <f>IF(BI$6="",0,'7. Network vols'!BI36*'8. Network build cost book'!$F16*'3.General Assumptions'!BI$19)</f>
        <v>0</v>
      </c>
      <c r="BJ17" s="127">
        <f>IF(BJ$6="",0,'7. Network vols'!BJ36*'8. Network build cost book'!$F16*'3.General Assumptions'!BJ$19)</f>
        <v>0</v>
      </c>
      <c r="BK17" s="127">
        <f>IF(BK$6="",0,'7. Network vols'!BK36*'8. Network build cost book'!$F16*'3.General Assumptions'!BK$19)</f>
        <v>0</v>
      </c>
      <c r="BL17" s="127">
        <f>IF(BL$6="",0,'7. Network vols'!BL36*'8. Network build cost book'!$F16*'3.General Assumptions'!BL$19)</f>
        <v>0</v>
      </c>
      <c r="BM17" s="127">
        <f>IF(BM$6="",0,'7. Network vols'!BM36*'8. Network build cost book'!$F16*'3.General Assumptions'!BM$19)</f>
        <v>0</v>
      </c>
      <c r="BN17" s="127">
        <f>IF(BN$6="",0,'7. Network vols'!BN36*'8. Network build cost book'!$F16*'3.General Assumptions'!BN$19)</f>
        <v>0</v>
      </c>
      <c r="BO17" s="127">
        <f>IF(BO$6="",0,'7. Network vols'!BO36*'8. Network build cost book'!$F16*'3.General Assumptions'!BO$19)</f>
        <v>0</v>
      </c>
      <c r="BP17" s="127">
        <f>IF(BP$6="",0,'7. Network vols'!BP36*'8. Network build cost book'!$F16*'3.General Assumptions'!BP$19)</f>
        <v>0</v>
      </c>
      <c r="BQ17" s="127">
        <f>IF(BQ$6="",0,'7. Network vols'!BQ36*'8. Network build cost book'!$F16*'3.General Assumptions'!BQ$19)</f>
        <v>0</v>
      </c>
      <c r="BR17" s="127">
        <f>IF(BR$6="",0,'7. Network vols'!BR36*'8. Network build cost book'!$F16*'3.General Assumptions'!BR$19)</f>
        <v>0</v>
      </c>
      <c r="BS17" s="127">
        <f>IF(BS$6="",0,'7. Network vols'!BS36*'8. Network build cost book'!$F16*'3.General Assumptions'!BS$19)</f>
        <v>0</v>
      </c>
      <c r="BT17" s="127">
        <f>IF(BT$6="",0,'7. Network vols'!BT36*'8. Network build cost book'!$F16*'3.General Assumptions'!BT$19)</f>
        <v>0</v>
      </c>
      <c r="BU17" s="127">
        <f>IF(BU$6="",0,'7. Network vols'!BU36*'8. Network build cost book'!$F16*'3.General Assumptions'!BU$19)</f>
        <v>0</v>
      </c>
      <c r="BV17" s="127">
        <f>IF(BV$6="",0,'7. Network vols'!BV36*'8. Network build cost book'!$F16*'3.General Assumptions'!BV$19)</f>
        <v>0</v>
      </c>
      <c r="BW17" s="127">
        <f>IF(BW$6="",0,'7. Network vols'!BW36*'8. Network build cost book'!$F16*'3.General Assumptions'!BW$19)</f>
        <v>0</v>
      </c>
      <c r="BX17" s="127">
        <f>IF(BX$6="",0,'7. Network vols'!BX36*'8. Network build cost book'!$F16*'3.General Assumptions'!BX$19)</f>
        <v>0</v>
      </c>
      <c r="BY17" s="127">
        <f>IF(BY$6="",0,'7. Network vols'!BY36*'8. Network build cost book'!$F16*'3.General Assumptions'!BY$19)</f>
        <v>0</v>
      </c>
      <c r="BZ17" s="127">
        <f>IF(BZ$6="",0,'7. Network vols'!BZ36*'8. Network build cost book'!$F16*'3.General Assumptions'!BZ$19)</f>
        <v>0</v>
      </c>
      <c r="CA17" s="127">
        <f>IF(CA$6="",0,'7. Network vols'!CA36*'8. Network build cost book'!$F16*'3.General Assumptions'!CA$19)</f>
        <v>0</v>
      </c>
      <c r="CB17" s="127">
        <f>IF(CB$6="",0,'7. Network vols'!CB36*'8. Network build cost book'!$F16*'3.General Assumptions'!CB$19)</f>
        <v>0</v>
      </c>
      <c r="CC17" s="127">
        <f>IF(CC$6="",0,'7. Network vols'!CC36*'8. Network build cost book'!$F16*'3.General Assumptions'!CC$19)</f>
        <v>0</v>
      </c>
      <c r="CD17" s="127">
        <f>IF(CD$6="",0,'7. Network vols'!CD36*'8. Network build cost book'!$F16*'3.General Assumptions'!CD$19)</f>
        <v>0</v>
      </c>
      <c r="CE17" s="127">
        <f>IF(CE$6="",0,'7. Network vols'!CE36*'8. Network build cost book'!$F16*'3.General Assumptions'!CE$19)</f>
        <v>0</v>
      </c>
      <c r="CF17" s="127">
        <f>IF(CF$6="",0,'7. Network vols'!CF36*'8. Network build cost book'!$F16*'3.General Assumptions'!CF$19)</f>
        <v>0</v>
      </c>
      <c r="CG17" s="127">
        <f>IF(CG$6="",0,'7. Network vols'!CG36*'8. Network build cost book'!$F16*'3.General Assumptions'!CG$19)</f>
        <v>0</v>
      </c>
      <c r="CH17" s="127">
        <f>IF(CH$6="",0,'7. Network vols'!CH36*'8. Network build cost book'!$F16*'3.General Assumptions'!CH$19)</f>
        <v>0</v>
      </c>
      <c r="CI17" s="127">
        <f>IF(CI$6="",0,'7. Network vols'!CI36*'8. Network build cost book'!$F16*'3.General Assumptions'!CI$19)</f>
        <v>0</v>
      </c>
      <c r="CJ17" s="127">
        <f>IF(CJ$6="",0,'7. Network vols'!CJ36*'8. Network build cost book'!$F16*'3.General Assumptions'!CJ$19)</f>
        <v>0</v>
      </c>
      <c r="CK17" s="127">
        <f>IF(CK$6="",0,'7. Network vols'!CK36*'8. Network build cost book'!$F16*'3.General Assumptions'!CK$19)</f>
        <v>0</v>
      </c>
      <c r="CL17" s="127">
        <f>IF(CL$6="",0,'7. Network vols'!CL36*'8. Network build cost book'!$F16*'3.General Assumptions'!CL$19)</f>
        <v>0</v>
      </c>
      <c r="CM17" s="127">
        <f>IF(CM$6="",0,'7. Network vols'!CM36*'8. Network build cost book'!$F16*'3.General Assumptions'!CM$19)</f>
        <v>0</v>
      </c>
      <c r="CN17" s="127">
        <f>IF(CN$6="",0,'7. Network vols'!CN36*'8. Network build cost book'!$F16*'3.General Assumptions'!CN$19)</f>
        <v>0</v>
      </c>
      <c r="CO17" s="127">
        <f>IF(CO$6="",0,'7. Network vols'!CO36*'8. Network build cost book'!$F16*'3.General Assumptions'!CO$19)</f>
        <v>0</v>
      </c>
      <c r="CP17" s="127">
        <f>IF(CP$6="",0,'7. Network vols'!CP36*'8. Network build cost book'!$F16*'3.General Assumptions'!CP$19)</f>
        <v>0</v>
      </c>
      <c r="CR17" s="127">
        <f t="shared" si="1"/>
        <v>75040</v>
      </c>
    </row>
    <row r="18" spans="1:96" s="104" customFormat="1" x14ac:dyDescent="0.3">
      <c r="A18" s="159"/>
      <c r="D18" s="109" t="s">
        <v>282</v>
      </c>
      <c r="E18" s="109"/>
      <c r="F18" s="249" t="s">
        <v>129</v>
      </c>
      <c r="G18" s="127">
        <f>IF(G$6="",0,'7. Network vols'!G37*'8. Network build cost book'!$F17*'3.General Assumptions'!G$19)</f>
        <v>0</v>
      </c>
      <c r="H18" s="127">
        <f>IF(H$6="",0,'7. Network vols'!H37*'8. Network build cost book'!$F17*'3.General Assumptions'!H$19)</f>
        <v>0</v>
      </c>
      <c r="I18" s="127">
        <f>IF(I$6="",0,'7. Network vols'!I37*'8. Network build cost book'!$F17*'3.General Assumptions'!I$19)</f>
        <v>0</v>
      </c>
      <c r="J18" s="127">
        <f>IF(J$6="",0,'7. Network vols'!J37*'8. Network build cost book'!$F17*'3.General Assumptions'!J$19)</f>
        <v>0</v>
      </c>
      <c r="K18" s="127">
        <f>IF(K$6="",0,'7. Network vols'!K37*'8. Network build cost book'!$F17*'3.General Assumptions'!K$19)</f>
        <v>54804</v>
      </c>
      <c r="L18" s="127">
        <f>IF(L$6="",0,'7. Network vols'!L37*'8. Network build cost book'!$F17*'3.General Assumptions'!L$19)</f>
        <v>18268</v>
      </c>
      <c r="M18" s="127">
        <f>IF(M$6="",0,'7. Network vols'!M37*'8. Network build cost book'!$F17*'3.General Assumptions'!M$19)</f>
        <v>0</v>
      </c>
      <c r="N18" s="127">
        <f>IF(N$6="",0,'7. Network vols'!N37*'8. Network build cost book'!$F17*'3.General Assumptions'!N$19)</f>
        <v>18268</v>
      </c>
      <c r="O18" s="127">
        <f>IF(O$6="",0,'7. Network vols'!O37*'8. Network build cost book'!$F17*'3.General Assumptions'!O$19)</f>
        <v>0</v>
      </c>
      <c r="P18" s="127">
        <f>IF(P$6="",0,'7. Network vols'!P37*'8. Network build cost book'!$F17*'3.General Assumptions'!P$19)</f>
        <v>0</v>
      </c>
      <c r="Q18" s="127">
        <f>IF(Q$6="",0,'7. Network vols'!Q37*'8. Network build cost book'!$F17*'3.General Assumptions'!Q$19)</f>
        <v>0</v>
      </c>
      <c r="R18" s="127">
        <f>IF(R$6="",0,'7. Network vols'!R37*'8. Network build cost book'!$F17*'3.General Assumptions'!R$19)</f>
        <v>0</v>
      </c>
      <c r="S18" s="127">
        <f>IF(S$6="",0,'7. Network vols'!S37*'8. Network build cost book'!$F17*'3.General Assumptions'!S$19)</f>
        <v>0</v>
      </c>
      <c r="T18" s="127">
        <f>IF(T$6="",0,'7. Network vols'!T37*'8. Network build cost book'!$F17*'3.General Assumptions'!T$19)</f>
        <v>0</v>
      </c>
      <c r="U18" s="127">
        <f>IF(U$6="",0,'7. Network vols'!U37*'8. Network build cost book'!$F17*'3.General Assumptions'!U$19)</f>
        <v>0</v>
      </c>
      <c r="V18" s="127">
        <f>IF(V$6="",0,'7. Network vols'!V37*'8. Network build cost book'!$F17*'3.General Assumptions'!V$19)</f>
        <v>0</v>
      </c>
      <c r="W18" s="127">
        <f>IF(W$6="",0,'7. Network vols'!W37*'8. Network build cost book'!$F17*'3.General Assumptions'!W$19)</f>
        <v>0</v>
      </c>
      <c r="X18" s="127">
        <f>IF(X$6="",0,'7. Network vols'!X37*'8. Network build cost book'!$F17*'3.General Assumptions'!X$19)</f>
        <v>0</v>
      </c>
      <c r="Y18" s="127">
        <f>IF(Y$6="",0,'7. Network vols'!Y37*'8. Network build cost book'!$F17*'3.General Assumptions'!Y$19)</f>
        <v>0</v>
      </c>
      <c r="Z18" s="127">
        <f>IF(Z$6="",0,'7. Network vols'!Z37*'8. Network build cost book'!$F17*'3.General Assumptions'!Z$19)</f>
        <v>0</v>
      </c>
      <c r="AA18" s="127">
        <f>IF(AA$6="",0,'7. Network vols'!AA37*'8. Network build cost book'!$F17*'3.General Assumptions'!AA$19)</f>
        <v>0</v>
      </c>
      <c r="AB18" s="127">
        <f>IF(AB$6="",0,'7. Network vols'!AB37*'8. Network build cost book'!$F17*'3.General Assumptions'!AB$19)</f>
        <v>0</v>
      </c>
      <c r="AC18" s="127">
        <f>IF(AC$6="",0,'7. Network vols'!AC37*'8. Network build cost book'!$F17*'3.General Assumptions'!AC$19)</f>
        <v>0</v>
      </c>
      <c r="AD18" s="127">
        <f>IF(AD$6="",0,'7. Network vols'!AD37*'8. Network build cost book'!$F17*'3.General Assumptions'!AD$19)</f>
        <v>0</v>
      </c>
      <c r="AE18" s="127">
        <f>IF(AE$6="",0,'7. Network vols'!AE37*'8. Network build cost book'!$F17*'3.General Assumptions'!AE$19)</f>
        <v>0</v>
      </c>
      <c r="AF18" s="127">
        <f>IF(AF$6="",0,'7. Network vols'!AF37*'8. Network build cost book'!$F17*'3.General Assumptions'!AF$19)</f>
        <v>0</v>
      </c>
      <c r="AG18" s="127">
        <f>IF(AG$6="",0,'7. Network vols'!AG37*'8. Network build cost book'!$F17*'3.General Assumptions'!AG$19)</f>
        <v>0</v>
      </c>
      <c r="AH18" s="127">
        <f>IF(AH$6="",0,'7. Network vols'!AH37*'8. Network build cost book'!$F17*'3.General Assumptions'!AH$19)</f>
        <v>0</v>
      </c>
      <c r="AI18" s="127">
        <f>IF(AI$6="",0,'7. Network vols'!AI37*'8. Network build cost book'!$F17*'3.General Assumptions'!AI$19)</f>
        <v>0</v>
      </c>
      <c r="AJ18" s="127">
        <f>IF(AJ$6="",0,'7. Network vols'!AJ37*'8. Network build cost book'!$F17*'3.General Assumptions'!AJ$19)</f>
        <v>0</v>
      </c>
      <c r="AK18" s="127">
        <f>IF(AK$6="",0,'7. Network vols'!AK37*'8. Network build cost book'!$F17*'3.General Assumptions'!AK$19)</f>
        <v>0</v>
      </c>
      <c r="AL18" s="127">
        <f>IF(AL$6="",0,'7. Network vols'!AL37*'8. Network build cost book'!$F17*'3.General Assumptions'!AL$19)</f>
        <v>0</v>
      </c>
      <c r="AM18" s="127">
        <f>IF(AM$6="",0,'7. Network vols'!AM37*'8. Network build cost book'!$F17*'3.General Assumptions'!AM$19)</f>
        <v>0</v>
      </c>
      <c r="AN18" s="127">
        <f>IF(AN$6="",0,'7. Network vols'!AN37*'8. Network build cost book'!$F17*'3.General Assumptions'!AN$19)</f>
        <v>0</v>
      </c>
      <c r="AO18" s="127">
        <f>IF(AO$6="",0,'7. Network vols'!AO37*'8. Network build cost book'!$F17*'3.General Assumptions'!AO$19)</f>
        <v>0</v>
      </c>
      <c r="AP18" s="127">
        <f>IF(AP$6="",0,'7. Network vols'!AP37*'8. Network build cost book'!$F17*'3.General Assumptions'!AP$19)</f>
        <v>0</v>
      </c>
      <c r="AQ18" s="127">
        <f>IF(AQ$6="",0,'7. Network vols'!AQ37*'8. Network build cost book'!$F17*'3.General Assumptions'!AQ$19)</f>
        <v>0</v>
      </c>
      <c r="AR18" s="127">
        <f>IF(AR$6="",0,'7. Network vols'!AR37*'8. Network build cost book'!$F17*'3.General Assumptions'!AR$19)</f>
        <v>0</v>
      </c>
      <c r="AS18" s="127">
        <f>IF(AS$6="",0,'7. Network vols'!AS37*'8. Network build cost book'!$F17*'3.General Assumptions'!AS$19)</f>
        <v>0</v>
      </c>
      <c r="AT18" s="127">
        <f>IF(AT$6="",0,'7. Network vols'!AT37*'8. Network build cost book'!$F17*'3.General Assumptions'!AT$19)</f>
        <v>0</v>
      </c>
      <c r="AU18" s="127">
        <f>IF(AU$6="",0,'7. Network vols'!AU37*'8. Network build cost book'!$F17*'3.General Assumptions'!AU$19)</f>
        <v>0</v>
      </c>
      <c r="AV18" s="127">
        <f>IF(AV$6="",0,'7. Network vols'!AV37*'8. Network build cost book'!$F17*'3.General Assumptions'!AV$19)</f>
        <v>0</v>
      </c>
      <c r="AW18" s="127">
        <f>IF(AW$6="",0,'7. Network vols'!AW37*'8. Network build cost book'!$F17*'3.General Assumptions'!AW$19)</f>
        <v>0</v>
      </c>
      <c r="AX18" s="127">
        <f>IF(AX$6="",0,'7. Network vols'!AX37*'8. Network build cost book'!$F17*'3.General Assumptions'!AX$19)</f>
        <v>0</v>
      </c>
      <c r="AY18" s="127">
        <f>IF(AY$6="",0,'7. Network vols'!AY37*'8. Network build cost book'!$F17*'3.General Assumptions'!AY$19)</f>
        <v>0</v>
      </c>
      <c r="AZ18" s="127">
        <f>IF(AZ$6="",0,'7. Network vols'!AZ37*'8. Network build cost book'!$F17*'3.General Assumptions'!AZ$19)</f>
        <v>0</v>
      </c>
      <c r="BA18" s="127">
        <f>IF(BA$6="",0,'7. Network vols'!BA37*'8. Network build cost book'!$F17*'3.General Assumptions'!BA$19)</f>
        <v>0</v>
      </c>
      <c r="BB18" s="127">
        <f>IF(BB$6="",0,'7. Network vols'!BB37*'8. Network build cost book'!$F17*'3.General Assumptions'!BB$19)</f>
        <v>0</v>
      </c>
      <c r="BC18" s="127">
        <f>IF(BC$6="",0,'7. Network vols'!BC37*'8. Network build cost book'!$F17*'3.General Assumptions'!BC$19)</f>
        <v>0</v>
      </c>
      <c r="BD18" s="127">
        <f>IF(BD$6="",0,'7. Network vols'!BD37*'8. Network build cost book'!$F17*'3.General Assumptions'!BD$19)</f>
        <v>0</v>
      </c>
      <c r="BE18" s="127">
        <f>IF(BE$6="",0,'7. Network vols'!BE37*'8. Network build cost book'!$F17*'3.General Assumptions'!BE$19)</f>
        <v>0</v>
      </c>
      <c r="BF18" s="127">
        <f>IF(BF$6="",0,'7. Network vols'!BF37*'8. Network build cost book'!$F17*'3.General Assumptions'!BF$19)</f>
        <v>0</v>
      </c>
      <c r="BG18" s="127">
        <f>IF(BG$6="",0,'7. Network vols'!BG37*'8. Network build cost book'!$F17*'3.General Assumptions'!BG$19)</f>
        <v>0</v>
      </c>
      <c r="BH18" s="127">
        <f>IF(BH$6="",0,'7. Network vols'!BH37*'8. Network build cost book'!$F17*'3.General Assumptions'!BH$19)</f>
        <v>0</v>
      </c>
      <c r="BI18" s="127">
        <f>IF(BI$6="",0,'7. Network vols'!BI37*'8. Network build cost book'!$F17*'3.General Assumptions'!BI$19)</f>
        <v>0</v>
      </c>
      <c r="BJ18" s="127">
        <f>IF(BJ$6="",0,'7. Network vols'!BJ37*'8. Network build cost book'!$F17*'3.General Assumptions'!BJ$19)</f>
        <v>0</v>
      </c>
      <c r="BK18" s="127">
        <f>IF(BK$6="",0,'7. Network vols'!BK37*'8. Network build cost book'!$F17*'3.General Assumptions'!BK$19)</f>
        <v>0</v>
      </c>
      <c r="BL18" s="127">
        <f>IF(BL$6="",0,'7. Network vols'!BL37*'8. Network build cost book'!$F17*'3.General Assumptions'!BL$19)</f>
        <v>0</v>
      </c>
      <c r="BM18" s="127">
        <f>IF(BM$6="",0,'7. Network vols'!BM37*'8. Network build cost book'!$F17*'3.General Assumptions'!BM$19)</f>
        <v>0</v>
      </c>
      <c r="BN18" s="127">
        <f>IF(BN$6="",0,'7. Network vols'!BN37*'8. Network build cost book'!$F17*'3.General Assumptions'!BN$19)</f>
        <v>0</v>
      </c>
      <c r="BO18" s="127">
        <f>IF(BO$6="",0,'7. Network vols'!BO37*'8. Network build cost book'!$F17*'3.General Assumptions'!BO$19)</f>
        <v>0</v>
      </c>
      <c r="BP18" s="127">
        <f>IF(BP$6="",0,'7. Network vols'!BP37*'8. Network build cost book'!$F17*'3.General Assumptions'!BP$19)</f>
        <v>0</v>
      </c>
      <c r="BQ18" s="127">
        <f>IF(BQ$6="",0,'7. Network vols'!BQ37*'8. Network build cost book'!$F17*'3.General Assumptions'!BQ$19)</f>
        <v>0</v>
      </c>
      <c r="BR18" s="127">
        <f>IF(BR$6="",0,'7. Network vols'!BR37*'8. Network build cost book'!$F17*'3.General Assumptions'!BR$19)</f>
        <v>0</v>
      </c>
      <c r="BS18" s="127">
        <f>IF(BS$6="",0,'7. Network vols'!BS37*'8. Network build cost book'!$F17*'3.General Assumptions'!BS$19)</f>
        <v>0</v>
      </c>
      <c r="BT18" s="127">
        <f>IF(BT$6="",0,'7. Network vols'!BT37*'8. Network build cost book'!$F17*'3.General Assumptions'!BT$19)</f>
        <v>0</v>
      </c>
      <c r="BU18" s="127">
        <f>IF(BU$6="",0,'7. Network vols'!BU37*'8. Network build cost book'!$F17*'3.General Assumptions'!BU$19)</f>
        <v>0</v>
      </c>
      <c r="BV18" s="127">
        <f>IF(BV$6="",0,'7. Network vols'!BV37*'8. Network build cost book'!$F17*'3.General Assumptions'!BV$19)</f>
        <v>0</v>
      </c>
      <c r="BW18" s="127">
        <f>IF(BW$6="",0,'7. Network vols'!BW37*'8. Network build cost book'!$F17*'3.General Assumptions'!BW$19)</f>
        <v>0</v>
      </c>
      <c r="BX18" s="127">
        <f>IF(BX$6="",0,'7. Network vols'!BX37*'8. Network build cost book'!$F17*'3.General Assumptions'!BX$19)</f>
        <v>0</v>
      </c>
      <c r="BY18" s="127">
        <f>IF(BY$6="",0,'7. Network vols'!BY37*'8. Network build cost book'!$F17*'3.General Assumptions'!BY$19)</f>
        <v>0</v>
      </c>
      <c r="BZ18" s="127">
        <f>IF(BZ$6="",0,'7. Network vols'!BZ37*'8. Network build cost book'!$F17*'3.General Assumptions'!BZ$19)</f>
        <v>0</v>
      </c>
      <c r="CA18" s="127">
        <f>IF(CA$6="",0,'7. Network vols'!CA37*'8. Network build cost book'!$F17*'3.General Assumptions'!CA$19)</f>
        <v>0</v>
      </c>
      <c r="CB18" s="127">
        <f>IF(CB$6="",0,'7. Network vols'!CB37*'8. Network build cost book'!$F17*'3.General Assumptions'!CB$19)</f>
        <v>0</v>
      </c>
      <c r="CC18" s="127">
        <f>IF(CC$6="",0,'7. Network vols'!CC37*'8. Network build cost book'!$F17*'3.General Assumptions'!CC$19)</f>
        <v>0</v>
      </c>
      <c r="CD18" s="127">
        <f>IF(CD$6="",0,'7. Network vols'!CD37*'8. Network build cost book'!$F17*'3.General Assumptions'!CD$19)</f>
        <v>0</v>
      </c>
      <c r="CE18" s="127">
        <f>IF(CE$6="",0,'7. Network vols'!CE37*'8. Network build cost book'!$F17*'3.General Assumptions'!CE$19)</f>
        <v>0</v>
      </c>
      <c r="CF18" s="127">
        <f>IF(CF$6="",0,'7. Network vols'!CF37*'8. Network build cost book'!$F17*'3.General Assumptions'!CF$19)</f>
        <v>0</v>
      </c>
      <c r="CG18" s="127">
        <f>IF(CG$6="",0,'7. Network vols'!CG37*'8. Network build cost book'!$F17*'3.General Assumptions'!CG$19)</f>
        <v>0</v>
      </c>
      <c r="CH18" s="127">
        <f>IF(CH$6="",0,'7. Network vols'!CH37*'8. Network build cost book'!$F17*'3.General Assumptions'!CH$19)</f>
        <v>0</v>
      </c>
      <c r="CI18" s="127">
        <f>IF(CI$6="",0,'7. Network vols'!CI37*'8. Network build cost book'!$F17*'3.General Assumptions'!CI$19)</f>
        <v>0</v>
      </c>
      <c r="CJ18" s="127">
        <f>IF(CJ$6="",0,'7. Network vols'!CJ37*'8. Network build cost book'!$F17*'3.General Assumptions'!CJ$19)</f>
        <v>0</v>
      </c>
      <c r="CK18" s="127">
        <f>IF(CK$6="",0,'7. Network vols'!CK37*'8. Network build cost book'!$F17*'3.General Assumptions'!CK$19)</f>
        <v>0</v>
      </c>
      <c r="CL18" s="127">
        <f>IF(CL$6="",0,'7. Network vols'!CL37*'8. Network build cost book'!$F17*'3.General Assumptions'!CL$19)</f>
        <v>0</v>
      </c>
      <c r="CM18" s="127">
        <f>IF(CM$6="",0,'7. Network vols'!CM37*'8. Network build cost book'!$F17*'3.General Assumptions'!CM$19)</f>
        <v>0</v>
      </c>
      <c r="CN18" s="127">
        <f>IF(CN$6="",0,'7. Network vols'!CN37*'8. Network build cost book'!$F17*'3.General Assumptions'!CN$19)</f>
        <v>0</v>
      </c>
      <c r="CO18" s="127">
        <f>IF(CO$6="",0,'7. Network vols'!CO37*'8. Network build cost book'!$F17*'3.General Assumptions'!CO$19)</f>
        <v>0</v>
      </c>
      <c r="CP18" s="127">
        <f>IF(CP$6="",0,'7. Network vols'!CP37*'8. Network build cost book'!$F17*'3.General Assumptions'!CP$19)</f>
        <v>0</v>
      </c>
      <c r="CR18" s="127">
        <f t="shared" si="1"/>
        <v>91340</v>
      </c>
    </row>
    <row r="19" spans="1:96" s="104" customFormat="1" x14ac:dyDescent="0.3">
      <c r="A19" s="159"/>
      <c r="D19" s="109" t="s">
        <v>282</v>
      </c>
      <c r="E19" s="109"/>
      <c r="F19" s="249" t="s">
        <v>130</v>
      </c>
      <c r="G19" s="127">
        <f>IF(G$6="",0,'7. Network vols'!G38*'8. Network build cost book'!$F18*'3.General Assumptions'!G$19)</f>
        <v>0</v>
      </c>
      <c r="H19" s="127">
        <f>IF(H$6="",0,'7. Network vols'!H38*'8. Network build cost book'!$F18*'3.General Assumptions'!H$19)</f>
        <v>0</v>
      </c>
      <c r="I19" s="127">
        <f>IF(I$6="",0,'7. Network vols'!I38*'8. Network build cost book'!$F18*'3.General Assumptions'!I$19)</f>
        <v>0</v>
      </c>
      <c r="J19" s="127">
        <f>IF(J$6="",0,'7. Network vols'!J38*'8. Network build cost book'!$F18*'3.General Assumptions'!J$19)</f>
        <v>0</v>
      </c>
      <c r="K19" s="127">
        <f>IF(K$6="",0,'7. Network vols'!K38*'8. Network build cost book'!$F18*'3.General Assumptions'!K$19)</f>
        <v>9468</v>
      </c>
      <c r="L19" s="127">
        <f>IF(L$6="",0,'7. Network vols'!L38*'8. Network build cost book'!$F18*'3.General Assumptions'!L$19)</f>
        <v>3156</v>
      </c>
      <c r="M19" s="127">
        <f>IF(M$6="",0,'7. Network vols'!M38*'8. Network build cost book'!$F18*'3.General Assumptions'!M$19)</f>
        <v>0</v>
      </c>
      <c r="N19" s="127">
        <f>IF(N$6="",0,'7. Network vols'!N38*'8. Network build cost book'!$F18*'3.General Assumptions'!N$19)</f>
        <v>3156</v>
      </c>
      <c r="O19" s="127">
        <f>IF(O$6="",0,'7. Network vols'!O38*'8. Network build cost book'!$F18*'3.General Assumptions'!O$19)</f>
        <v>0</v>
      </c>
      <c r="P19" s="127">
        <f>IF(P$6="",0,'7. Network vols'!P38*'8. Network build cost book'!$F18*'3.General Assumptions'!P$19)</f>
        <v>0</v>
      </c>
      <c r="Q19" s="127">
        <f>IF(Q$6="",0,'7. Network vols'!Q38*'8. Network build cost book'!$F18*'3.General Assumptions'!Q$19)</f>
        <v>0</v>
      </c>
      <c r="R19" s="127">
        <f>IF(R$6="",0,'7. Network vols'!R38*'8. Network build cost book'!$F18*'3.General Assumptions'!R$19)</f>
        <v>0</v>
      </c>
      <c r="S19" s="127">
        <f>IF(S$6="",0,'7. Network vols'!S38*'8. Network build cost book'!$F18*'3.General Assumptions'!S$19)</f>
        <v>0</v>
      </c>
      <c r="T19" s="127">
        <f>IF(T$6="",0,'7. Network vols'!T38*'8. Network build cost book'!$F18*'3.General Assumptions'!T$19)</f>
        <v>0</v>
      </c>
      <c r="U19" s="127">
        <f>IF(U$6="",0,'7. Network vols'!U38*'8. Network build cost book'!$F18*'3.General Assumptions'!U$19)</f>
        <v>0</v>
      </c>
      <c r="V19" s="127">
        <f>IF(V$6="",0,'7. Network vols'!V38*'8. Network build cost book'!$F18*'3.General Assumptions'!V$19)</f>
        <v>0</v>
      </c>
      <c r="W19" s="127">
        <f>IF(W$6="",0,'7. Network vols'!W38*'8. Network build cost book'!$F18*'3.General Assumptions'!W$19)</f>
        <v>0</v>
      </c>
      <c r="X19" s="127">
        <f>IF(X$6="",0,'7. Network vols'!X38*'8. Network build cost book'!$F18*'3.General Assumptions'!X$19)</f>
        <v>0</v>
      </c>
      <c r="Y19" s="127">
        <f>IF(Y$6="",0,'7. Network vols'!Y38*'8. Network build cost book'!$F18*'3.General Assumptions'!Y$19)</f>
        <v>0</v>
      </c>
      <c r="Z19" s="127">
        <f>IF(Z$6="",0,'7. Network vols'!Z38*'8. Network build cost book'!$F18*'3.General Assumptions'!Z$19)</f>
        <v>0</v>
      </c>
      <c r="AA19" s="127">
        <f>IF(AA$6="",0,'7. Network vols'!AA38*'8. Network build cost book'!$F18*'3.General Assumptions'!AA$19)</f>
        <v>0</v>
      </c>
      <c r="AB19" s="127">
        <f>IF(AB$6="",0,'7. Network vols'!AB38*'8. Network build cost book'!$F18*'3.General Assumptions'!AB$19)</f>
        <v>0</v>
      </c>
      <c r="AC19" s="127">
        <f>IF(AC$6="",0,'7. Network vols'!AC38*'8. Network build cost book'!$F18*'3.General Assumptions'!AC$19)</f>
        <v>0</v>
      </c>
      <c r="AD19" s="127">
        <f>IF(AD$6="",0,'7. Network vols'!AD38*'8. Network build cost book'!$F18*'3.General Assumptions'!AD$19)</f>
        <v>0</v>
      </c>
      <c r="AE19" s="127">
        <f>IF(AE$6="",0,'7. Network vols'!AE38*'8. Network build cost book'!$F18*'3.General Assumptions'!AE$19)</f>
        <v>0</v>
      </c>
      <c r="AF19" s="127">
        <f>IF(AF$6="",0,'7. Network vols'!AF38*'8. Network build cost book'!$F18*'3.General Assumptions'!AF$19)</f>
        <v>0</v>
      </c>
      <c r="AG19" s="127">
        <f>IF(AG$6="",0,'7. Network vols'!AG38*'8. Network build cost book'!$F18*'3.General Assumptions'!AG$19)</f>
        <v>0</v>
      </c>
      <c r="AH19" s="127">
        <f>IF(AH$6="",0,'7. Network vols'!AH38*'8. Network build cost book'!$F18*'3.General Assumptions'!AH$19)</f>
        <v>0</v>
      </c>
      <c r="AI19" s="127">
        <f>IF(AI$6="",0,'7. Network vols'!AI38*'8. Network build cost book'!$F18*'3.General Assumptions'!AI$19)</f>
        <v>0</v>
      </c>
      <c r="AJ19" s="127">
        <f>IF(AJ$6="",0,'7. Network vols'!AJ38*'8. Network build cost book'!$F18*'3.General Assumptions'!AJ$19)</f>
        <v>0</v>
      </c>
      <c r="AK19" s="127">
        <f>IF(AK$6="",0,'7. Network vols'!AK38*'8. Network build cost book'!$F18*'3.General Assumptions'!AK$19)</f>
        <v>0</v>
      </c>
      <c r="AL19" s="127">
        <f>IF(AL$6="",0,'7. Network vols'!AL38*'8. Network build cost book'!$F18*'3.General Assumptions'!AL$19)</f>
        <v>0</v>
      </c>
      <c r="AM19" s="127">
        <f>IF(AM$6="",0,'7. Network vols'!AM38*'8. Network build cost book'!$F18*'3.General Assumptions'!AM$19)</f>
        <v>0</v>
      </c>
      <c r="AN19" s="127">
        <f>IF(AN$6="",0,'7. Network vols'!AN38*'8. Network build cost book'!$F18*'3.General Assumptions'!AN$19)</f>
        <v>0</v>
      </c>
      <c r="AO19" s="127">
        <f>IF(AO$6="",0,'7. Network vols'!AO38*'8. Network build cost book'!$F18*'3.General Assumptions'!AO$19)</f>
        <v>0</v>
      </c>
      <c r="AP19" s="127">
        <f>IF(AP$6="",0,'7. Network vols'!AP38*'8. Network build cost book'!$F18*'3.General Assumptions'!AP$19)</f>
        <v>0</v>
      </c>
      <c r="AQ19" s="127">
        <f>IF(AQ$6="",0,'7. Network vols'!AQ38*'8. Network build cost book'!$F18*'3.General Assumptions'!AQ$19)</f>
        <v>0</v>
      </c>
      <c r="AR19" s="127">
        <f>IF(AR$6="",0,'7. Network vols'!AR38*'8. Network build cost book'!$F18*'3.General Assumptions'!AR$19)</f>
        <v>0</v>
      </c>
      <c r="AS19" s="127">
        <f>IF(AS$6="",0,'7. Network vols'!AS38*'8. Network build cost book'!$F18*'3.General Assumptions'!AS$19)</f>
        <v>0</v>
      </c>
      <c r="AT19" s="127">
        <f>IF(AT$6="",0,'7. Network vols'!AT38*'8. Network build cost book'!$F18*'3.General Assumptions'!AT$19)</f>
        <v>0</v>
      </c>
      <c r="AU19" s="127">
        <f>IF(AU$6="",0,'7. Network vols'!AU38*'8. Network build cost book'!$F18*'3.General Assumptions'!AU$19)</f>
        <v>0</v>
      </c>
      <c r="AV19" s="127">
        <f>IF(AV$6="",0,'7. Network vols'!AV38*'8. Network build cost book'!$F18*'3.General Assumptions'!AV$19)</f>
        <v>0</v>
      </c>
      <c r="AW19" s="127">
        <f>IF(AW$6="",0,'7. Network vols'!AW38*'8. Network build cost book'!$F18*'3.General Assumptions'!AW$19)</f>
        <v>0</v>
      </c>
      <c r="AX19" s="127">
        <f>IF(AX$6="",0,'7. Network vols'!AX38*'8. Network build cost book'!$F18*'3.General Assumptions'!AX$19)</f>
        <v>0</v>
      </c>
      <c r="AY19" s="127">
        <f>IF(AY$6="",0,'7. Network vols'!AY38*'8. Network build cost book'!$F18*'3.General Assumptions'!AY$19)</f>
        <v>0</v>
      </c>
      <c r="AZ19" s="127">
        <f>IF(AZ$6="",0,'7. Network vols'!AZ38*'8. Network build cost book'!$F18*'3.General Assumptions'!AZ$19)</f>
        <v>0</v>
      </c>
      <c r="BA19" s="127">
        <f>IF(BA$6="",0,'7. Network vols'!BA38*'8. Network build cost book'!$F18*'3.General Assumptions'!BA$19)</f>
        <v>0</v>
      </c>
      <c r="BB19" s="127">
        <f>IF(BB$6="",0,'7. Network vols'!BB38*'8. Network build cost book'!$F18*'3.General Assumptions'!BB$19)</f>
        <v>0</v>
      </c>
      <c r="BC19" s="127">
        <f>IF(BC$6="",0,'7. Network vols'!BC38*'8. Network build cost book'!$F18*'3.General Assumptions'!BC$19)</f>
        <v>0</v>
      </c>
      <c r="BD19" s="127">
        <f>IF(BD$6="",0,'7. Network vols'!BD38*'8. Network build cost book'!$F18*'3.General Assumptions'!BD$19)</f>
        <v>0</v>
      </c>
      <c r="BE19" s="127">
        <f>IF(BE$6="",0,'7. Network vols'!BE38*'8. Network build cost book'!$F18*'3.General Assumptions'!BE$19)</f>
        <v>0</v>
      </c>
      <c r="BF19" s="127">
        <f>IF(BF$6="",0,'7. Network vols'!BF38*'8. Network build cost book'!$F18*'3.General Assumptions'!BF$19)</f>
        <v>0</v>
      </c>
      <c r="BG19" s="127">
        <f>IF(BG$6="",0,'7. Network vols'!BG38*'8. Network build cost book'!$F18*'3.General Assumptions'!BG$19)</f>
        <v>0</v>
      </c>
      <c r="BH19" s="127">
        <f>IF(BH$6="",0,'7. Network vols'!BH38*'8. Network build cost book'!$F18*'3.General Assumptions'!BH$19)</f>
        <v>0</v>
      </c>
      <c r="BI19" s="127">
        <f>IF(BI$6="",0,'7. Network vols'!BI38*'8. Network build cost book'!$F18*'3.General Assumptions'!BI$19)</f>
        <v>0</v>
      </c>
      <c r="BJ19" s="127">
        <f>IF(BJ$6="",0,'7. Network vols'!BJ38*'8. Network build cost book'!$F18*'3.General Assumptions'!BJ$19)</f>
        <v>0</v>
      </c>
      <c r="BK19" s="127">
        <f>IF(BK$6="",0,'7. Network vols'!BK38*'8. Network build cost book'!$F18*'3.General Assumptions'!BK$19)</f>
        <v>0</v>
      </c>
      <c r="BL19" s="127">
        <f>IF(BL$6="",0,'7. Network vols'!BL38*'8. Network build cost book'!$F18*'3.General Assumptions'!BL$19)</f>
        <v>0</v>
      </c>
      <c r="BM19" s="127">
        <f>IF(BM$6="",0,'7. Network vols'!BM38*'8. Network build cost book'!$F18*'3.General Assumptions'!BM$19)</f>
        <v>0</v>
      </c>
      <c r="BN19" s="127">
        <f>IF(BN$6="",0,'7. Network vols'!BN38*'8. Network build cost book'!$F18*'3.General Assumptions'!BN$19)</f>
        <v>0</v>
      </c>
      <c r="BO19" s="127">
        <f>IF(BO$6="",0,'7. Network vols'!BO38*'8. Network build cost book'!$F18*'3.General Assumptions'!BO$19)</f>
        <v>0</v>
      </c>
      <c r="BP19" s="127">
        <f>IF(BP$6="",0,'7. Network vols'!BP38*'8. Network build cost book'!$F18*'3.General Assumptions'!BP$19)</f>
        <v>0</v>
      </c>
      <c r="BQ19" s="127">
        <f>IF(BQ$6="",0,'7. Network vols'!BQ38*'8. Network build cost book'!$F18*'3.General Assumptions'!BQ$19)</f>
        <v>0</v>
      </c>
      <c r="BR19" s="127">
        <f>IF(BR$6="",0,'7. Network vols'!BR38*'8. Network build cost book'!$F18*'3.General Assumptions'!BR$19)</f>
        <v>0</v>
      </c>
      <c r="BS19" s="127">
        <f>IF(BS$6="",0,'7. Network vols'!BS38*'8. Network build cost book'!$F18*'3.General Assumptions'!BS$19)</f>
        <v>0</v>
      </c>
      <c r="BT19" s="127">
        <f>IF(BT$6="",0,'7. Network vols'!BT38*'8. Network build cost book'!$F18*'3.General Assumptions'!BT$19)</f>
        <v>0</v>
      </c>
      <c r="BU19" s="127">
        <f>IF(BU$6="",0,'7. Network vols'!BU38*'8. Network build cost book'!$F18*'3.General Assumptions'!BU$19)</f>
        <v>0</v>
      </c>
      <c r="BV19" s="127">
        <f>IF(BV$6="",0,'7. Network vols'!BV38*'8. Network build cost book'!$F18*'3.General Assumptions'!BV$19)</f>
        <v>0</v>
      </c>
      <c r="BW19" s="127">
        <f>IF(BW$6="",0,'7. Network vols'!BW38*'8. Network build cost book'!$F18*'3.General Assumptions'!BW$19)</f>
        <v>0</v>
      </c>
      <c r="BX19" s="127">
        <f>IF(BX$6="",0,'7. Network vols'!BX38*'8. Network build cost book'!$F18*'3.General Assumptions'!BX$19)</f>
        <v>0</v>
      </c>
      <c r="BY19" s="127">
        <f>IF(BY$6="",0,'7. Network vols'!BY38*'8. Network build cost book'!$F18*'3.General Assumptions'!BY$19)</f>
        <v>0</v>
      </c>
      <c r="BZ19" s="127">
        <f>IF(BZ$6="",0,'7. Network vols'!BZ38*'8. Network build cost book'!$F18*'3.General Assumptions'!BZ$19)</f>
        <v>0</v>
      </c>
      <c r="CA19" s="127">
        <f>IF(CA$6="",0,'7. Network vols'!CA38*'8. Network build cost book'!$F18*'3.General Assumptions'!CA$19)</f>
        <v>0</v>
      </c>
      <c r="CB19" s="127">
        <f>IF(CB$6="",0,'7. Network vols'!CB38*'8. Network build cost book'!$F18*'3.General Assumptions'!CB$19)</f>
        <v>0</v>
      </c>
      <c r="CC19" s="127">
        <f>IF(CC$6="",0,'7. Network vols'!CC38*'8. Network build cost book'!$F18*'3.General Assumptions'!CC$19)</f>
        <v>0</v>
      </c>
      <c r="CD19" s="127">
        <f>IF(CD$6="",0,'7. Network vols'!CD38*'8. Network build cost book'!$F18*'3.General Assumptions'!CD$19)</f>
        <v>0</v>
      </c>
      <c r="CE19" s="127">
        <f>IF(CE$6="",0,'7. Network vols'!CE38*'8. Network build cost book'!$F18*'3.General Assumptions'!CE$19)</f>
        <v>0</v>
      </c>
      <c r="CF19" s="127">
        <f>IF(CF$6="",0,'7. Network vols'!CF38*'8. Network build cost book'!$F18*'3.General Assumptions'!CF$19)</f>
        <v>0</v>
      </c>
      <c r="CG19" s="127">
        <f>IF(CG$6="",0,'7. Network vols'!CG38*'8. Network build cost book'!$F18*'3.General Assumptions'!CG$19)</f>
        <v>0</v>
      </c>
      <c r="CH19" s="127">
        <f>IF(CH$6="",0,'7. Network vols'!CH38*'8. Network build cost book'!$F18*'3.General Assumptions'!CH$19)</f>
        <v>0</v>
      </c>
      <c r="CI19" s="127">
        <f>IF(CI$6="",0,'7. Network vols'!CI38*'8. Network build cost book'!$F18*'3.General Assumptions'!CI$19)</f>
        <v>0</v>
      </c>
      <c r="CJ19" s="127">
        <f>IF(CJ$6="",0,'7. Network vols'!CJ38*'8. Network build cost book'!$F18*'3.General Assumptions'!CJ$19)</f>
        <v>0</v>
      </c>
      <c r="CK19" s="127">
        <f>IF(CK$6="",0,'7. Network vols'!CK38*'8. Network build cost book'!$F18*'3.General Assumptions'!CK$19)</f>
        <v>0</v>
      </c>
      <c r="CL19" s="127">
        <f>IF(CL$6="",0,'7. Network vols'!CL38*'8. Network build cost book'!$F18*'3.General Assumptions'!CL$19)</f>
        <v>0</v>
      </c>
      <c r="CM19" s="127">
        <f>IF(CM$6="",0,'7. Network vols'!CM38*'8. Network build cost book'!$F18*'3.General Assumptions'!CM$19)</f>
        <v>0</v>
      </c>
      <c r="CN19" s="127">
        <f>IF(CN$6="",0,'7. Network vols'!CN38*'8. Network build cost book'!$F18*'3.General Assumptions'!CN$19)</f>
        <v>0</v>
      </c>
      <c r="CO19" s="127">
        <f>IF(CO$6="",0,'7. Network vols'!CO38*'8. Network build cost book'!$F18*'3.General Assumptions'!CO$19)</f>
        <v>0</v>
      </c>
      <c r="CP19" s="127">
        <f>IF(CP$6="",0,'7. Network vols'!CP38*'8. Network build cost book'!$F18*'3.General Assumptions'!CP$19)</f>
        <v>0</v>
      </c>
      <c r="CR19" s="127">
        <f t="shared" si="1"/>
        <v>15780</v>
      </c>
    </row>
    <row r="20" spans="1:96" s="104" customFormat="1" x14ac:dyDescent="0.3">
      <c r="A20" s="159"/>
      <c r="D20" s="109"/>
      <c r="E20" s="109"/>
      <c r="F20" s="249"/>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row>
    <row r="21" spans="1:96" s="104" customFormat="1" x14ac:dyDescent="0.3">
      <c r="A21" s="159"/>
      <c r="D21" s="109" t="s">
        <v>282</v>
      </c>
      <c r="E21" s="154" t="s">
        <v>452</v>
      </c>
      <c r="F21" s="109"/>
      <c r="G21" s="127">
        <f>IF(G$6="",0,'7. Network vols'!G40*'8. Network build cost book'!$F20*'3.General Assumptions'!G$19)</f>
        <v>0</v>
      </c>
      <c r="H21" s="127">
        <f>IF(H$6="",0,'7. Network vols'!H40*'8. Network build cost book'!$F20*'3.General Assumptions'!H$19)</f>
        <v>0</v>
      </c>
      <c r="I21" s="127">
        <f>IF(I$6="",0,'7. Network vols'!I40*'8. Network build cost book'!$F20*'3.General Assumptions'!I$19)</f>
        <v>0</v>
      </c>
      <c r="J21" s="127">
        <f>IF(J$6="",0,'7. Network vols'!J40*'8. Network build cost book'!$F20*'3.General Assumptions'!J$19)</f>
        <v>75000</v>
      </c>
      <c r="K21" s="127">
        <f>IF(K$6="",0,'7. Network vols'!K40*'8. Network build cost book'!$F20*'3.General Assumptions'!K$19)</f>
        <v>0</v>
      </c>
      <c r="L21" s="127">
        <f>IF(L$6="",0,'7. Network vols'!L40*'8. Network build cost book'!$F20*'3.General Assumptions'!L$19)</f>
        <v>0</v>
      </c>
      <c r="M21" s="127">
        <f>IF(M$6="",0,'7. Network vols'!M40*'8. Network build cost book'!$F20*'3.General Assumptions'!M$19)</f>
        <v>0</v>
      </c>
      <c r="N21" s="127">
        <f>IF(N$6="",0,'7. Network vols'!N40*'8. Network build cost book'!$F20*'3.General Assumptions'!N$19)</f>
        <v>0</v>
      </c>
      <c r="O21" s="127">
        <f>IF(O$6="",0,'7. Network vols'!O40*'8. Network build cost book'!$F20*'3.General Assumptions'!O$19)</f>
        <v>0</v>
      </c>
      <c r="P21" s="127">
        <f>IF(P$6="",0,'7. Network vols'!P40*'8. Network build cost book'!$F20*'3.General Assumptions'!P$19)</f>
        <v>0</v>
      </c>
      <c r="Q21" s="127">
        <f>IF(Q$6="",0,'7. Network vols'!Q40*'8. Network build cost book'!$F20*'3.General Assumptions'!Q$19)</f>
        <v>0</v>
      </c>
      <c r="R21" s="127">
        <f>IF(R$6="",0,'7. Network vols'!R40*'8. Network build cost book'!$F20*'3.General Assumptions'!R$19)</f>
        <v>0</v>
      </c>
      <c r="S21" s="127">
        <f>IF(S$6="",0,'7. Network vols'!S40*'8. Network build cost book'!$F20*'3.General Assumptions'!S$19)</f>
        <v>0</v>
      </c>
      <c r="T21" s="127">
        <f>IF(T$6="",0,'7. Network vols'!T40*'8. Network build cost book'!$F20*'3.General Assumptions'!T$19)</f>
        <v>0</v>
      </c>
      <c r="U21" s="127">
        <f>IF(U$6="",0,'7. Network vols'!U40*'8. Network build cost book'!$F20*'3.General Assumptions'!U$19)</f>
        <v>0</v>
      </c>
      <c r="V21" s="127">
        <f>IF(V$6="",0,'7. Network vols'!V40*'8. Network build cost book'!$F20*'3.General Assumptions'!V$19)</f>
        <v>0</v>
      </c>
      <c r="W21" s="127">
        <f>IF(W$6="",0,'7. Network vols'!W40*'8. Network build cost book'!$F20*'3.General Assumptions'!W$19)</f>
        <v>0</v>
      </c>
      <c r="X21" s="127">
        <f>IF(X$6="",0,'7. Network vols'!X40*'8. Network build cost book'!$F20*'3.General Assumptions'!X$19)</f>
        <v>0</v>
      </c>
      <c r="Y21" s="127">
        <f>IF(Y$6="",0,'7. Network vols'!Y40*'8. Network build cost book'!$F20*'3.General Assumptions'!Y$19)</f>
        <v>0</v>
      </c>
      <c r="Z21" s="127">
        <f>IF(Z$6="",0,'7. Network vols'!Z40*'8. Network build cost book'!$F20*'3.General Assumptions'!Z$19)</f>
        <v>0</v>
      </c>
      <c r="AA21" s="127">
        <f>IF(AA$6="",0,'7. Network vols'!AA40*'8. Network build cost book'!$F20*'3.General Assumptions'!AA$19)</f>
        <v>0</v>
      </c>
      <c r="AB21" s="127">
        <f>IF(AB$6="",0,'7. Network vols'!AB40*'8. Network build cost book'!$F20*'3.General Assumptions'!AB$19)</f>
        <v>0</v>
      </c>
      <c r="AC21" s="127">
        <f>IF(AC$6="",0,'7. Network vols'!AC40*'8. Network build cost book'!$F20*'3.General Assumptions'!AC$19)</f>
        <v>0</v>
      </c>
      <c r="AD21" s="127">
        <f>IF(AD$6="",0,'7. Network vols'!AD40*'8. Network build cost book'!$F20*'3.General Assumptions'!AD$19)</f>
        <v>0</v>
      </c>
      <c r="AE21" s="127">
        <f>IF(AE$6="",0,'7. Network vols'!AE40*'8. Network build cost book'!$F20*'3.General Assumptions'!AE$19)</f>
        <v>0</v>
      </c>
      <c r="AF21" s="127">
        <f>IF(AF$6="",0,'7. Network vols'!AF40*'8. Network build cost book'!$F20*'3.General Assumptions'!AF$19)</f>
        <v>0</v>
      </c>
      <c r="AG21" s="127">
        <f>IF(AG$6="",0,'7. Network vols'!AG40*'8. Network build cost book'!$F20*'3.General Assumptions'!AG$19)</f>
        <v>0</v>
      </c>
      <c r="AH21" s="127">
        <f>IF(AH$6="",0,'7. Network vols'!AH40*'8. Network build cost book'!$F20*'3.General Assumptions'!AH$19)</f>
        <v>0</v>
      </c>
      <c r="AI21" s="127">
        <f>IF(AI$6="",0,'7. Network vols'!AI40*'8. Network build cost book'!$F20*'3.General Assumptions'!AI$19)</f>
        <v>0</v>
      </c>
      <c r="AJ21" s="127">
        <f>IF(AJ$6="",0,'7. Network vols'!AJ40*'8. Network build cost book'!$F20*'3.General Assumptions'!AJ$19)</f>
        <v>0</v>
      </c>
      <c r="AK21" s="127">
        <f>IF(AK$6="",0,'7. Network vols'!AK40*'8. Network build cost book'!$F20*'3.General Assumptions'!AK$19)</f>
        <v>0</v>
      </c>
      <c r="AL21" s="127">
        <f>IF(AL$6="",0,'7. Network vols'!AL40*'8. Network build cost book'!$F20*'3.General Assumptions'!AL$19)</f>
        <v>0</v>
      </c>
      <c r="AM21" s="127">
        <f>IF(AM$6="",0,'7. Network vols'!AM40*'8. Network build cost book'!$F20*'3.General Assumptions'!AM$19)</f>
        <v>0</v>
      </c>
      <c r="AN21" s="127">
        <f>IF(AN$6="",0,'7. Network vols'!AN40*'8. Network build cost book'!$F20*'3.General Assumptions'!AN$19)</f>
        <v>0</v>
      </c>
      <c r="AO21" s="127">
        <f>IF(AO$6="",0,'7. Network vols'!AO40*'8. Network build cost book'!$F20*'3.General Assumptions'!AO$19)</f>
        <v>0</v>
      </c>
      <c r="AP21" s="127">
        <f>IF(AP$6="",0,'7. Network vols'!AP40*'8. Network build cost book'!$F20*'3.General Assumptions'!AP$19)</f>
        <v>0</v>
      </c>
      <c r="AQ21" s="127">
        <f>IF(AQ$6="",0,'7. Network vols'!AQ40*'8. Network build cost book'!$F20*'3.General Assumptions'!AQ$19)</f>
        <v>0</v>
      </c>
      <c r="AR21" s="127">
        <f>IF(AR$6="",0,'7. Network vols'!AR40*'8. Network build cost book'!$F20*'3.General Assumptions'!AR$19)</f>
        <v>0</v>
      </c>
      <c r="AS21" s="127">
        <f>IF(AS$6="",0,'7. Network vols'!AS40*'8. Network build cost book'!$F20*'3.General Assumptions'!AS$19)</f>
        <v>0</v>
      </c>
      <c r="AT21" s="127">
        <f>IF(AT$6="",0,'7. Network vols'!AT40*'8. Network build cost book'!$F20*'3.General Assumptions'!AT$19)</f>
        <v>0</v>
      </c>
      <c r="AU21" s="127">
        <f>IF(AU$6="",0,'7. Network vols'!AU40*'8. Network build cost book'!$F20*'3.General Assumptions'!AU$19)</f>
        <v>0</v>
      </c>
      <c r="AV21" s="127">
        <f>IF(AV$6="",0,'7. Network vols'!AV40*'8. Network build cost book'!$F20*'3.General Assumptions'!AV$19)</f>
        <v>0</v>
      </c>
      <c r="AW21" s="127">
        <f>IF(AW$6="",0,'7. Network vols'!AW40*'8. Network build cost book'!$F20*'3.General Assumptions'!AW$19)</f>
        <v>0</v>
      </c>
      <c r="AX21" s="127">
        <f>IF(AX$6="",0,'7. Network vols'!AX40*'8. Network build cost book'!$F20*'3.General Assumptions'!AX$19)</f>
        <v>0</v>
      </c>
      <c r="AY21" s="127">
        <f>IF(AY$6="",0,'7. Network vols'!AY40*'8. Network build cost book'!$F20*'3.General Assumptions'!AY$19)</f>
        <v>0</v>
      </c>
      <c r="AZ21" s="127">
        <f>IF(AZ$6="",0,'7. Network vols'!AZ40*'8. Network build cost book'!$F20*'3.General Assumptions'!AZ$19)</f>
        <v>0</v>
      </c>
      <c r="BA21" s="127">
        <f>IF(BA$6="",0,'7. Network vols'!BA40*'8. Network build cost book'!$F20*'3.General Assumptions'!BA$19)</f>
        <v>0</v>
      </c>
      <c r="BB21" s="127">
        <f>IF(BB$6="",0,'7. Network vols'!BB40*'8. Network build cost book'!$F20*'3.General Assumptions'!BB$19)</f>
        <v>0</v>
      </c>
      <c r="BC21" s="127">
        <f>IF(BC$6="",0,'7. Network vols'!BC40*'8. Network build cost book'!$F20*'3.General Assumptions'!BC$19)</f>
        <v>0</v>
      </c>
      <c r="BD21" s="127">
        <f>IF(BD$6="",0,'7. Network vols'!BD40*'8. Network build cost book'!$F20*'3.General Assumptions'!BD$19)</f>
        <v>0</v>
      </c>
      <c r="BE21" s="127">
        <f>IF(BE$6="",0,'7. Network vols'!BE40*'8. Network build cost book'!$F20*'3.General Assumptions'!BE$19)</f>
        <v>0</v>
      </c>
      <c r="BF21" s="127">
        <f>IF(BF$6="",0,'7. Network vols'!BF40*'8. Network build cost book'!$F20*'3.General Assumptions'!BF$19)</f>
        <v>0</v>
      </c>
      <c r="BG21" s="127">
        <f>IF(BG$6="",0,'7. Network vols'!BG40*'8. Network build cost book'!$F20*'3.General Assumptions'!BG$19)</f>
        <v>0</v>
      </c>
      <c r="BH21" s="127">
        <f>IF(BH$6="",0,'7. Network vols'!BH40*'8. Network build cost book'!$F20*'3.General Assumptions'!BH$19)</f>
        <v>0</v>
      </c>
      <c r="BI21" s="127">
        <f>IF(BI$6="",0,'7. Network vols'!BI40*'8. Network build cost book'!$F20*'3.General Assumptions'!BI$19)</f>
        <v>0</v>
      </c>
      <c r="BJ21" s="127">
        <f>IF(BJ$6="",0,'7. Network vols'!BJ40*'8. Network build cost book'!$F20*'3.General Assumptions'!BJ$19)</f>
        <v>0</v>
      </c>
      <c r="BK21" s="127">
        <f>IF(BK$6="",0,'7. Network vols'!BK40*'8. Network build cost book'!$F20*'3.General Assumptions'!BK$19)</f>
        <v>0</v>
      </c>
      <c r="BL21" s="127">
        <f>IF(BL$6="",0,'7. Network vols'!BL40*'8. Network build cost book'!$F20*'3.General Assumptions'!BL$19)</f>
        <v>0</v>
      </c>
      <c r="BM21" s="127">
        <f>IF(BM$6="",0,'7. Network vols'!BM40*'8. Network build cost book'!$F20*'3.General Assumptions'!BM$19)</f>
        <v>0</v>
      </c>
      <c r="BN21" s="127">
        <f>IF(BN$6="",0,'7. Network vols'!BN40*'8. Network build cost book'!$F20*'3.General Assumptions'!BN$19)</f>
        <v>0</v>
      </c>
      <c r="BO21" s="127">
        <f>IF(BO$6="",0,'7. Network vols'!BO40*'8. Network build cost book'!$F20*'3.General Assumptions'!BO$19)</f>
        <v>0</v>
      </c>
      <c r="BP21" s="127">
        <f>IF(BP$6="",0,'7. Network vols'!BP40*'8. Network build cost book'!$F20*'3.General Assumptions'!BP$19)</f>
        <v>0</v>
      </c>
      <c r="BQ21" s="127">
        <f>IF(BQ$6="",0,'7. Network vols'!BQ40*'8. Network build cost book'!$F20*'3.General Assumptions'!BQ$19)</f>
        <v>0</v>
      </c>
      <c r="BR21" s="127">
        <f>IF(BR$6="",0,'7. Network vols'!BR40*'8. Network build cost book'!$F20*'3.General Assumptions'!BR$19)</f>
        <v>0</v>
      </c>
      <c r="BS21" s="127">
        <f>IF(BS$6="",0,'7. Network vols'!BS40*'8. Network build cost book'!$F20*'3.General Assumptions'!BS$19)</f>
        <v>0</v>
      </c>
      <c r="BT21" s="127">
        <f>IF(BT$6="",0,'7. Network vols'!BT40*'8. Network build cost book'!$F20*'3.General Assumptions'!BT$19)</f>
        <v>0</v>
      </c>
      <c r="BU21" s="127">
        <f>IF(BU$6="",0,'7. Network vols'!BU40*'8. Network build cost book'!$F20*'3.General Assumptions'!BU$19)</f>
        <v>0</v>
      </c>
      <c r="BV21" s="127">
        <f>IF(BV$6="",0,'7. Network vols'!BV40*'8. Network build cost book'!$F20*'3.General Assumptions'!BV$19)</f>
        <v>0</v>
      </c>
      <c r="BW21" s="127">
        <f>IF(BW$6="",0,'7. Network vols'!BW40*'8. Network build cost book'!$F20*'3.General Assumptions'!BW$19)</f>
        <v>0</v>
      </c>
      <c r="BX21" s="127">
        <f>IF(BX$6="",0,'7. Network vols'!BX40*'8. Network build cost book'!$F20*'3.General Assumptions'!BX$19)</f>
        <v>0</v>
      </c>
      <c r="BY21" s="127">
        <f>IF(BY$6="",0,'7. Network vols'!BY40*'8. Network build cost book'!$F20*'3.General Assumptions'!BY$19)</f>
        <v>0</v>
      </c>
      <c r="BZ21" s="127">
        <f>IF(BZ$6="",0,'7. Network vols'!BZ40*'8. Network build cost book'!$F20*'3.General Assumptions'!BZ$19)</f>
        <v>0</v>
      </c>
      <c r="CA21" s="127">
        <f>IF(CA$6="",0,'7. Network vols'!CA40*'8. Network build cost book'!$F20*'3.General Assumptions'!CA$19)</f>
        <v>0</v>
      </c>
      <c r="CB21" s="127">
        <f>IF(CB$6="",0,'7. Network vols'!CB40*'8. Network build cost book'!$F20*'3.General Assumptions'!CB$19)</f>
        <v>0</v>
      </c>
      <c r="CC21" s="127">
        <f>IF(CC$6="",0,'7. Network vols'!CC40*'8. Network build cost book'!$F20*'3.General Assumptions'!CC$19)</f>
        <v>0</v>
      </c>
      <c r="CD21" s="127">
        <f>IF(CD$6="",0,'7. Network vols'!CD40*'8. Network build cost book'!$F20*'3.General Assumptions'!CD$19)</f>
        <v>0</v>
      </c>
      <c r="CE21" s="127">
        <f>IF(CE$6="",0,'7. Network vols'!CE40*'8. Network build cost book'!$F20*'3.General Assumptions'!CE$19)</f>
        <v>0</v>
      </c>
      <c r="CF21" s="127">
        <f>IF(CF$6="",0,'7. Network vols'!CF40*'8. Network build cost book'!$F20*'3.General Assumptions'!CF$19)</f>
        <v>0</v>
      </c>
      <c r="CG21" s="127">
        <f>IF(CG$6="",0,'7. Network vols'!CG40*'8. Network build cost book'!$F20*'3.General Assumptions'!CG$19)</f>
        <v>0</v>
      </c>
      <c r="CH21" s="127">
        <f>IF(CH$6="",0,'7. Network vols'!CH40*'8. Network build cost book'!$F20*'3.General Assumptions'!CH$19)</f>
        <v>0</v>
      </c>
      <c r="CI21" s="127">
        <f>IF(CI$6="",0,'7. Network vols'!CI40*'8. Network build cost book'!$F20*'3.General Assumptions'!CI$19)</f>
        <v>0</v>
      </c>
      <c r="CJ21" s="127">
        <f>IF(CJ$6="",0,'7. Network vols'!CJ40*'8. Network build cost book'!$F20*'3.General Assumptions'!CJ$19)</f>
        <v>0</v>
      </c>
      <c r="CK21" s="127">
        <f>IF(CK$6="",0,'7. Network vols'!CK40*'8. Network build cost book'!$F20*'3.General Assumptions'!CK$19)</f>
        <v>0</v>
      </c>
      <c r="CL21" s="127">
        <f>IF(CL$6="",0,'7. Network vols'!CL40*'8. Network build cost book'!$F20*'3.General Assumptions'!CL$19)</f>
        <v>0</v>
      </c>
      <c r="CM21" s="127">
        <f>IF(CM$6="",0,'7. Network vols'!CM40*'8. Network build cost book'!$F20*'3.General Assumptions'!CM$19)</f>
        <v>0</v>
      </c>
      <c r="CN21" s="127">
        <f>IF(CN$6="",0,'7. Network vols'!CN40*'8. Network build cost book'!$F20*'3.General Assumptions'!CN$19)</f>
        <v>0</v>
      </c>
      <c r="CO21" s="127">
        <f>IF(CO$6="",0,'7. Network vols'!CO40*'8. Network build cost book'!$F20*'3.General Assumptions'!CO$19)</f>
        <v>0</v>
      </c>
      <c r="CP21" s="127">
        <f>IF(CP$6="",0,'7. Network vols'!CP40*'8. Network build cost book'!$F20*'3.General Assumptions'!CP$19)</f>
        <v>0</v>
      </c>
      <c r="CR21" s="127">
        <f>SUM(G21:CP21)</f>
        <v>75000</v>
      </c>
    </row>
    <row r="22" spans="1:96" s="104" customFormat="1" x14ac:dyDescent="0.3">
      <c r="A22" s="159"/>
      <c r="D22" s="109"/>
      <c r="E22" s="154"/>
      <c r="F22" s="109"/>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row>
    <row r="23" spans="1:96" s="104" customFormat="1" x14ac:dyDescent="0.3">
      <c r="A23" s="159"/>
      <c r="D23" s="109" t="s">
        <v>282</v>
      </c>
      <c r="E23" s="154" t="s">
        <v>453</v>
      </c>
      <c r="F23" s="109"/>
      <c r="G23" s="127">
        <f>IF(G$6="",0,'7. Network vols'!G42*'8. Network build cost book'!$F22*'3.General Assumptions'!G$19)</f>
        <v>0</v>
      </c>
      <c r="H23" s="127">
        <f>IF(H$6="",0,'7. Network vols'!H42*'8. Network build cost book'!$F22*'3.General Assumptions'!H$19)</f>
        <v>0</v>
      </c>
      <c r="I23" s="127">
        <f>IF(I$6="",0,'7. Network vols'!I42*'8. Network build cost book'!$F22*'3.General Assumptions'!I$19)</f>
        <v>0</v>
      </c>
      <c r="J23" s="127">
        <f>IF(J$6="",0,'7. Network vols'!J42*'8. Network build cost book'!$F22*'3.General Assumptions'!J$19)</f>
        <v>0</v>
      </c>
      <c r="K23" s="127">
        <f>IF(K$6="",0,'7. Network vols'!K42*'8. Network build cost book'!$F22*'3.General Assumptions'!K$19)</f>
        <v>0</v>
      </c>
      <c r="L23" s="127">
        <f>IF(L$6="",0,'7. Network vols'!L42*'8. Network build cost book'!$F22*'3.General Assumptions'!L$19)</f>
        <v>0</v>
      </c>
      <c r="M23" s="127">
        <f>IF(M$6="",0,'7. Network vols'!M42*'8. Network build cost book'!$F22*'3.General Assumptions'!M$19)</f>
        <v>90000</v>
      </c>
      <c r="N23" s="127">
        <f>IF(N$6="",0,'7. Network vols'!N42*'8. Network build cost book'!$F22*'3.General Assumptions'!N$19)</f>
        <v>0</v>
      </c>
      <c r="O23" s="127">
        <f>IF(O$6="",0,'7. Network vols'!O42*'8. Network build cost book'!$F22*'3.General Assumptions'!O$19)</f>
        <v>0</v>
      </c>
      <c r="P23" s="127">
        <f>IF(P$6="",0,'7. Network vols'!P42*'8. Network build cost book'!$F22*'3.General Assumptions'!P$19)</f>
        <v>0</v>
      </c>
      <c r="Q23" s="127">
        <f>IF(Q$6="",0,'7. Network vols'!Q42*'8. Network build cost book'!$F22*'3.General Assumptions'!Q$19)</f>
        <v>0</v>
      </c>
      <c r="R23" s="127">
        <f>IF(R$6="",0,'7. Network vols'!R42*'8. Network build cost book'!$F22*'3.General Assumptions'!R$19)</f>
        <v>0</v>
      </c>
      <c r="S23" s="127">
        <f>IF(S$6="",0,'7. Network vols'!S42*'8. Network build cost book'!$F22*'3.General Assumptions'!S$19)</f>
        <v>0</v>
      </c>
      <c r="T23" s="127">
        <f>IF(T$6="",0,'7. Network vols'!T42*'8. Network build cost book'!$F22*'3.General Assumptions'!T$19)</f>
        <v>0</v>
      </c>
      <c r="U23" s="127">
        <f>IF(U$6="",0,'7. Network vols'!U42*'8. Network build cost book'!$F22*'3.General Assumptions'!U$19)</f>
        <v>0</v>
      </c>
      <c r="V23" s="127">
        <f>IF(V$6="",0,'7. Network vols'!V42*'8. Network build cost book'!$F22*'3.General Assumptions'!V$19)</f>
        <v>0</v>
      </c>
      <c r="W23" s="127">
        <f>IF(W$6="",0,'7. Network vols'!W42*'8. Network build cost book'!$F22*'3.General Assumptions'!W$19)</f>
        <v>0</v>
      </c>
      <c r="X23" s="127">
        <f>IF(X$6="",0,'7. Network vols'!X42*'8. Network build cost book'!$F22*'3.General Assumptions'!X$19)</f>
        <v>0</v>
      </c>
      <c r="Y23" s="127">
        <f>IF(Y$6="",0,'7. Network vols'!Y42*'8. Network build cost book'!$F22*'3.General Assumptions'!Y$19)</f>
        <v>0</v>
      </c>
      <c r="Z23" s="127">
        <f>IF(Z$6="",0,'7. Network vols'!Z42*'8. Network build cost book'!$F22*'3.General Assumptions'!Z$19)</f>
        <v>0</v>
      </c>
      <c r="AA23" s="127">
        <f>IF(AA$6="",0,'7. Network vols'!AA42*'8. Network build cost book'!$F22*'3.General Assumptions'!AA$19)</f>
        <v>0</v>
      </c>
      <c r="AB23" s="127">
        <f>IF(AB$6="",0,'7. Network vols'!AB42*'8. Network build cost book'!$F22*'3.General Assumptions'!AB$19)</f>
        <v>0</v>
      </c>
      <c r="AC23" s="127">
        <f>IF(AC$6="",0,'7. Network vols'!AC42*'8. Network build cost book'!$F22*'3.General Assumptions'!AC$19)</f>
        <v>0</v>
      </c>
      <c r="AD23" s="127">
        <f>IF(AD$6="",0,'7. Network vols'!AD42*'8. Network build cost book'!$F22*'3.General Assumptions'!AD$19)</f>
        <v>0</v>
      </c>
      <c r="AE23" s="127">
        <f>IF(AE$6="",0,'7. Network vols'!AE42*'8. Network build cost book'!$F22*'3.General Assumptions'!AE$19)</f>
        <v>0</v>
      </c>
      <c r="AF23" s="127">
        <f>IF(AF$6="",0,'7. Network vols'!AF42*'8. Network build cost book'!$F22*'3.General Assumptions'!AF$19)</f>
        <v>0</v>
      </c>
      <c r="AG23" s="127">
        <f>IF(AG$6="",0,'7. Network vols'!AG42*'8. Network build cost book'!$F22*'3.General Assumptions'!AG$19)</f>
        <v>0</v>
      </c>
      <c r="AH23" s="127">
        <f>IF(AH$6="",0,'7. Network vols'!AH42*'8. Network build cost book'!$F22*'3.General Assumptions'!AH$19)</f>
        <v>0</v>
      </c>
      <c r="AI23" s="127">
        <f>IF(AI$6="",0,'7. Network vols'!AI42*'8. Network build cost book'!$F22*'3.General Assumptions'!AI$19)</f>
        <v>0</v>
      </c>
      <c r="AJ23" s="127">
        <f>IF(AJ$6="",0,'7. Network vols'!AJ42*'8. Network build cost book'!$F22*'3.General Assumptions'!AJ$19)</f>
        <v>0</v>
      </c>
      <c r="AK23" s="127">
        <f>IF(AK$6="",0,'7. Network vols'!AK42*'8. Network build cost book'!$F22*'3.General Assumptions'!AK$19)</f>
        <v>0</v>
      </c>
      <c r="AL23" s="127">
        <f>IF(AL$6="",0,'7. Network vols'!AL42*'8. Network build cost book'!$F22*'3.General Assumptions'!AL$19)</f>
        <v>0</v>
      </c>
      <c r="AM23" s="127">
        <f>IF(AM$6="",0,'7. Network vols'!AM42*'8. Network build cost book'!$F22*'3.General Assumptions'!AM$19)</f>
        <v>0</v>
      </c>
      <c r="AN23" s="127">
        <f>IF(AN$6="",0,'7. Network vols'!AN42*'8. Network build cost book'!$F22*'3.General Assumptions'!AN$19)</f>
        <v>0</v>
      </c>
      <c r="AO23" s="127">
        <f>IF(AO$6="",0,'7. Network vols'!AO42*'8. Network build cost book'!$F22*'3.General Assumptions'!AO$19)</f>
        <v>0</v>
      </c>
      <c r="AP23" s="127">
        <f>IF(AP$6="",0,'7. Network vols'!AP42*'8. Network build cost book'!$F22*'3.General Assumptions'!AP$19)</f>
        <v>0</v>
      </c>
      <c r="AQ23" s="127">
        <f>IF(AQ$6="",0,'7. Network vols'!AQ42*'8. Network build cost book'!$F22*'3.General Assumptions'!AQ$19)</f>
        <v>0</v>
      </c>
      <c r="AR23" s="127">
        <f>IF(AR$6="",0,'7. Network vols'!AR42*'8. Network build cost book'!$F22*'3.General Assumptions'!AR$19)</f>
        <v>0</v>
      </c>
      <c r="AS23" s="127">
        <f>IF(AS$6="",0,'7. Network vols'!AS42*'8. Network build cost book'!$F22*'3.General Assumptions'!AS$19)</f>
        <v>0</v>
      </c>
      <c r="AT23" s="127">
        <f>IF(AT$6="",0,'7. Network vols'!AT42*'8. Network build cost book'!$F22*'3.General Assumptions'!AT$19)</f>
        <v>0</v>
      </c>
      <c r="AU23" s="127">
        <f>IF(AU$6="",0,'7. Network vols'!AU42*'8. Network build cost book'!$F22*'3.General Assumptions'!AU$19)</f>
        <v>0</v>
      </c>
      <c r="AV23" s="127">
        <f>IF(AV$6="",0,'7. Network vols'!AV42*'8. Network build cost book'!$F22*'3.General Assumptions'!AV$19)</f>
        <v>0</v>
      </c>
      <c r="AW23" s="127">
        <f>IF(AW$6="",0,'7. Network vols'!AW42*'8. Network build cost book'!$F22*'3.General Assumptions'!AW$19)</f>
        <v>0</v>
      </c>
      <c r="AX23" s="127">
        <f>IF(AX$6="",0,'7. Network vols'!AX42*'8. Network build cost book'!$F22*'3.General Assumptions'!AX$19)</f>
        <v>0</v>
      </c>
      <c r="AY23" s="127">
        <f>IF(AY$6="",0,'7. Network vols'!AY42*'8. Network build cost book'!$F22*'3.General Assumptions'!AY$19)</f>
        <v>0</v>
      </c>
      <c r="AZ23" s="127">
        <f>IF(AZ$6="",0,'7. Network vols'!AZ42*'8. Network build cost book'!$F22*'3.General Assumptions'!AZ$19)</f>
        <v>0</v>
      </c>
      <c r="BA23" s="127">
        <f>IF(BA$6="",0,'7. Network vols'!BA42*'8. Network build cost book'!$F22*'3.General Assumptions'!BA$19)</f>
        <v>0</v>
      </c>
      <c r="BB23" s="127">
        <f>IF(BB$6="",0,'7. Network vols'!BB42*'8. Network build cost book'!$F22*'3.General Assumptions'!BB$19)</f>
        <v>0</v>
      </c>
      <c r="BC23" s="127">
        <f>IF(BC$6="",0,'7. Network vols'!BC42*'8. Network build cost book'!$F22*'3.General Assumptions'!BC$19)</f>
        <v>0</v>
      </c>
      <c r="BD23" s="127">
        <f>IF(BD$6="",0,'7. Network vols'!BD42*'8. Network build cost book'!$F22*'3.General Assumptions'!BD$19)</f>
        <v>0</v>
      </c>
      <c r="BE23" s="127">
        <f>IF(BE$6="",0,'7. Network vols'!BE42*'8. Network build cost book'!$F22*'3.General Assumptions'!BE$19)</f>
        <v>0</v>
      </c>
      <c r="BF23" s="127">
        <f>IF(BF$6="",0,'7. Network vols'!BF42*'8. Network build cost book'!$F22*'3.General Assumptions'!BF$19)</f>
        <v>0</v>
      </c>
      <c r="BG23" s="127">
        <f>IF(BG$6="",0,'7. Network vols'!BG42*'8. Network build cost book'!$F22*'3.General Assumptions'!BG$19)</f>
        <v>0</v>
      </c>
      <c r="BH23" s="127">
        <f>IF(BH$6="",0,'7. Network vols'!BH42*'8. Network build cost book'!$F22*'3.General Assumptions'!BH$19)</f>
        <v>0</v>
      </c>
      <c r="BI23" s="127">
        <f>IF(BI$6="",0,'7. Network vols'!BI42*'8. Network build cost book'!$F22*'3.General Assumptions'!BI$19)</f>
        <v>0</v>
      </c>
      <c r="BJ23" s="127">
        <f>IF(BJ$6="",0,'7. Network vols'!BJ42*'8. Network build cost book'!$F22*'3.General Assumptions'!BJ$19)</f>
        <v>0</v>
      </c>
      <c r="BK23" s="127">
        <f>IF(BK$6="",0,'7. Network vols'!BK42*'8. Network build cost book'!$F22*'3.General Assumptions'!BK$19)</f>
        <v>0</v>
      </c>
      <c r="BL23" s="127">
        <f>IF(BL$6="",0,'7. Network vols'!BL42*'8. Network build cost book'!$F22*'3.General Assumptions'!BL$19)</f>
        <v>0</v>
      </c>
      <c r="BM23" s="127">
        <f>IF(BM$6="",0,'7. Network vols'!BM42*'8. Network build cost book'!$F22*'3.General Assumptions'!BM$19)</f>
        <v>0</v>
      </c>
      <c r="BN23" s="127">
        <f>IF(BN$6="",0,'7. Network vols'!BN42*'8. Network build cost book'!$F22*'3.General Assumptions'!BN$19)</f>
        <v>0</v>
      </c>
      <c r="BO23" s="127">
        <f>IF(BO$6="",0,'7. Network vols'!BO42*'8. Network build cost book'!$F22*'3.General Assumptions'!BO$19)</f>
        <v>0</v>
      </c>
      <c r="BP23" s="127">
        <f>IF(BP$6="",0,'7. Network vols'!BP42*'8. Network build cost book'!$F22*'3.General Assumptions'!BP$19)</f>
        <v>0</v>
      </c>
      <c r="BQ23" s="127">
        <f>IF(BQ$6="",0,'7. Network vols'!BQ42*'8. Network build cost book'!$F22*'3.General Assumptions'!BQ$19)</f>
        <v>0</v>
      </c>
      <c r="BR23" s="127">
        <f>IF(BR$6="",0,'7. Network vols'!BR42*'8. Network build cost book'!$F22*'3.General Assumptions'!BR$19)</f>
        <v>0</v>
      </c>
      <c r="BS23" s="127">
        <f>IF(BS$6="",0,'7. Network vols'!BS42*'8. Network build cost book'!$F22*'3.General Assumptions'!BS$19)</f>
        <v>0</v>
      </c>
      <c r="BT23" s="127">
        <f>IF(BT$6="",0,'7. Network vols'!BT42*'8. Network build cost book'!$F22*'3.General Assumptions'!BT$19)</f>
        <v>0</v>
      </c>
      <c r="BU23" s="127">
        <f>IF(BU$6="",0,'7. Network vols'!BU42*'8. Network build cost book'!$F22*'3.General Assumptions'!BU$19)</f>
        <v>0</v>
      </c>
      <c r="BV23" s="127">
        <f>IF(BV$6="",0,'7. Network vols'!BV42*'8. Network build cost book'!$F22*'3.General Assumptions'!BV$19)</f>
        <v>0</v>
      </c>
      <c r="BW23" s="127">
        <f>IF(BW$6="",0,'7. Network vols'!BW42*'8. Network build cost book'!$F22*'3.General Assumptions'!BW$19)</f>
        <v>0</v>
      </c>
      <c r="BX23" s="127">
        <f>IF(BX$6="",0,'7. Network vols'!BX42*'8. Network build cost book'!$F22*'3.General Assumptions'!BX$19)</f>
        <v>0</v>
      </c>
      <c r="BY23" s="127">
        <f>IF(BY$6="",0,'7. Network vols'!BY42*'8. Network build cost book'!$F22*'3.General Assumptions'!BY$19)</f>
        <v>0</v>
      </c>
      <c r="BZ23" s="127">
        <f>IF(BZ$6="",0,'7. Network vols'!BZ42*'8. Network build cost book'!$F22*'3.General Assumptions'!BZ$19)</f>
        <v>0</v>
      </c>
      <c r="CA23" s="127">
        <f>IF(CA$6="",0,'7. Network vols'!CA42*'8. Network build cost book'!$F22*'3.General Assumptions'!CA$19)</f>
        <v>0</v>
      </c>
      <c r="CB23" s="127">
        <f>IF(CB$6="",0,'7. Network vols'!CB42*'8. Network build cost book'!$F22*'3.General Assumptions'!CB$19)</f>
        <v>0</v>
      </c>
      <c r="CC23" s="127">
        <f>IF(CC$6="",0,'7. Network vols'!CC42*'8. Network build cost book'!$F22*'3.General Assumptions'!CC$19)</f>
        <v>0</v>
      </c>
      <c r="CD23" s="127">
        <f>IF(CD$6="",0,'7. Network vols'!CD42*'8. Network build cost book'!$F22*'3.General Assumptions'!CD$19)</f>
        <v>0</v>
      </c>
      <c r="CE23" s="127">
        <f>IF(CE$6="",0,'7. Network vols'!CE42*'8. Network build cost book'!$F22*'3.General Assumptions'!CE$19)</f>
        <v>0</v>
      </c>
      <c r="CF23" s="127">
        <f>IF(CF$6="",0,'7. Network vols'!CF42*'8. Network build cost book'!$F22*'3.General Assumptions'!CF$19)</f>
        <v>0</v>
      </c>
      <c r="CG23" s="127">
        <f>IF(CG$6="",0,'7. Network vols'!CG42*'8. Network build cost book'!$F22*'3.General Assumptions'!CG$19)</f>
        <v>0</v>
      </c>
      <c r="CH23" s="127">
        <f>IF(CH$6="",0,'7. Network vols'!CH42*'8. Network build cost book'!$F22*'3.General Assumptions'!CH$19)</f>
        <v>0</v>
      </c>
      <c r="CI23" s="127">
        <f>IF(CI$6="",0,'7. Network vols'!CI42*'8. Network build cost book'!$F22*'3.General Assumptions'!CI$19)</f>
        <v>0</v>
      </c>
      <c r="CJ23" s="127">
        <f>IF(CJ$6="",0,'7. Network vols'!CJ42*'8. Network build cost book'!$F22*'3.General Assumptions'!CJ$19)</f>
        <v>0</v>
      </c>
      <c r="CK23" s="127">
        <f>IF(CK$6="",0,'7. Network vols'!CK42*'8. Network build cost book'!$F22*'3.General Assumptions'!CK$19)</f>
        <v>0</v>
      </c>
      <c r="CL23" s="127">
        <f>IF(CL$6="",0,'7. Network vols'!CL42*'8. Network build cost book'!$F22*'3.General Assumptions'!CL$19)</f>
        <v>0</v>
      </c>
      <c r="CM23" s="127">
        <f>IF(CM$6="",0,'7. Network vols'!CM42*'8. Network build cost book'!$F22*'3.General Assumptions'!CM$19)</f>
        <v>0</v>
      </c>
      <c r="CN23" s="127">
        <f>IF(CN$6="",0,'7. Network vols'!CN42*'8. Network build cost book'!$F22*'3.General Assumptions'!CN$19)</f>
        <v>0</v>
      </c>
      <c r="CO23" s="127">
        <f>IF(CO$6="",0,'7. Network vols'!CO42*'8. Network build cost book'!$F22*'3.General Assumptions'!CO$19)</f>
        <v>0</v>
      </c>
      <c r="CP23" s="127">
        <f>IF(CP$6="",0,'7. Network vols'!CP42*'8. Network build cost book'!$F22*'3.General Assumptions'!CP$19)</f>
        <v>0</v>
      </c>
      <c r="CR23" s="127">
        <f>SUM(G23:CP23)</f>
        <v>90000</v>
      </c>
    </row>
    <row r="24" spans="1:96" s="104" customFormat="1" x14ac:dyDescent="0.3">
      <c r="A24" s="159"/>
      <c r="D24" s="109"/>
      <c r="E24" s="154"/>
      <c r="F24" s="109"/>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row>
    <row r="25" spans="1:96" s="104" customFormat="1" x14ac:dyDescent="0.3">
      <c r="A25" s="159"/>
      <c r="D25" s="109" t="s">
        <v>145</v>
      </c>
      <c r="E25" s="109" t="s">
        <v>458</v>
      </c>
      <c r="F25" s="109"/>
      <c r="G25" s="127">
        <f>IF(G$6="",0,'7. Network vols'!G25*'8. Network build cost book'!$H24*'3.General Assumptions'!G$17)</f>
        <v>0</v>
      </c>
      <c r="H25" s="127">
        <f>IF(H$6="",0,'7. Network vols'!H25*'8. Network build cost book'!$H24*'3.General Assumptions'!H$17)</f>
        <v>0</v>
      </c>
      <c r="I25" s="127">
        <f>IF(I$6="",0,'7. Network vols'!I25*'8. Network build cost book'!$H24*'3.General Assumptions'!I$17)</f>
        <v>750</v>
      </c>
      <c r="J25" s="127">
        <f>IF(J$6="",0,'7. Network vols'!J25*'8. Network build cost book'!$H24*'3.General Assumptions'!J$17)</f>
        <v>750</v>
      </c>
      <c r="K25" s="127">
        <f>IF(K$6="",0,'7. Network vols'!K25*'8. Network build cost book'!$H24*'3.General Assumptions'!K$17)</f>
        <v>1050</v>
      </c>
      <c r="L25" s="127">
        <f>IF(L$6="",0,'7. Network vols'!L25*'8. Network build cost book'!$H24*'3.General Assumptions'!L$17)</f>
        <v>1350</v>
      </c>
      <c r="M25" s="127">
        <f>IF(M$6="",0,'7. Network vols'!M25*'8. Network build cost book'!$H24*'3.General Assumptions'!M$17)</f>
        <v>1050</v>
      </c>
      <c r="N25" s="127">
        <f>IF(N$6="",0,'7. Network vols'!N25*'8. Network build cost book'!$H24*'3.General Assumptions'!N$17)</f>
        <v>450</v>
      </c>
      <c r="O25" s="127">
        <f>IF(O$6="",0,'7. Network vols'!O25*'8. Network build cost book'!$H24*'3.General Assumptions'!O$17)</f>
        <v>0</v>
      </c>
      <c r="P25" s="127">
        <f>IF(P$6="",0,'7. Network vols'!P25*'8. Network build cost book'!$H24*'3.General Assumptions'!P$17)</f>
        <v>0</v>
      </c>
      <c r="Q25" s="127">
        <f>IF(Q$6="",0,'7. Network vols'!Q25*'8. Network build cost book'!$H24*'3.General Assumptions'!Q$17)</f>
        <v>0</v>
      </c>
      <c r="R25" s="127">
        <f>IF(R$6="",0,'7. Network vols'!R25*'8. Network build cost book'!$H24*'3.General Assumptions'!R$17)</f>
        <v>0</v>
      </c>
      <c r="S25" s="127">
        <f>IF(S$6="",0,'7. Network vols'!S25*'8. Network build cost book'!$H24*'3.General Assumptions'!S$17)</f>
        <v>0</v>
      </c>
      <c r="T25" s="127">
        <f>IF(T$6="",0,'7. Network vols'!T25*'8. Network build cost book'!$H24*'3.General Assumptions'!T$17)</f>
        <v>0</v>
      </c>
      <c r="U25" s="127">
        <f>IF(U$6="",0,'7. Network vols'!U25*'8. Network build cost book'!$H24*'3.General Assumptions'!U$17)</f>
        <v>0</v>
      </c>
      <c r="V25" s="127">
        <f>IF(V$6="",0,'7. Network vols'!V25*'8. Network build cost book'!$H24*'3.General Assumptions'!V$17)</f>
        <v>0</v>
      </c>
      <c r="W25" s="127">
        <f>IF(W$6="",0,'7. Network vols'!W25*'8. Network build cost book'!$H24*'3.General Assumptions'!W$17)</f>
        <v>0</v>
      </c>
      <c r="X25" s="127">
        <f>IF(X$6="",0,'7. Network vols'!X25*'8. Network build cost book'!$H24*'3.General Assumptions'!X$17)</f>
        <v>0</v>
      </c>
      <c r="Y25" s="127">
        <f>IF(Y$6="",0,'7. Network vols'!Y25*'8. Network build cost book'!$H24*'3.General Assumptions'!Y$17)</f>
        <v>0</v>
      </c>
      <c r="Z25" s="127">
        <f>IF(Z$6="",0,'7. Network vols'!Z25*'8. Network build cost book'!$H24*'3.General Assumptions'!Z$17)</f>
        <v>0</v>
      </c>
      <c r="AA25" s="127">
        <f>IF(AA$6="",0,'7. Network vols'!AA25*'8. Network build cost book'!$H24*'3.General Assumptions'!AA$17)</f>
        <v>0</v>
      </c>
      <c r="AB25" s="127">
        <f>IF(AB$6="",0,'7. Network vols'!AB25*'8. Network build cost book'!$H24*'3.General Assumptions'!AB$17)</f>
        <v>0</v>
      </c>
      <c r="AC25" s="127">
        <f>IF(AC$6="",0,'7. Network vols'!AC25*'8. Network build cost book'!$H24*'3.General Assumptions'!AC$17)</f>
        <v>0</v>
      </c>
      <c r="AD25" s="127">
        <f>IF(AD$6="",0,'7. Network vols'!AD25*'8. Network build cost book'!$H24*'3.General Assumptions'!AD$17)</f>
        <v>0</v>
      </c>
      <c r="AE25" s="127">
        <f>IF(AE$6="",0,'7. Network vols'!AE25*'8. Network build cost book'!$H24*'3.General Assumptions'!AE$17)</f>
        <v>0</v>
      </c>
      <c r="AF25" s="127">
        <f>IF(AF$6="",0,'7. Network vols'!AF25*'8. Network build cost book'!$H24*'3.General Assumptions'!AF$17)</f>
        <v>0</v>
      </c>
      <c r="AG25" s="127">
        <f>IF(AG$6="",0,'7. Network vols'!AG25*'8. Network build cost book'!$H24*'3.General Assumptions'!AG$17)</f>
        <v>0</v>
      </c>
      <c r="AH25" s="127">
        <f>IF(AH$6="",0,'7. Network vols'!AH25*'8. Network build cost book'!$H24*'3.General Assumptions'!AH$17)</f>
        <v>0</v>
      </c>
      <c r="AI25" s="127">
        <f>IF(AI$6="",0,'7. Network vols'!AI25*'8. Network build cost book'!$H24*'3.General Assumptions'!AI$17)</f>
        <v>0</v>
      </c>
      <c r="AJ25" s="127">
        <f>IF(AJ$6="",0,'7. Network vols'!AJ25*'8. Network build cost book'!$H24*'3.General Assumptions'!AJ$17)</f>
        <v>0</v>
      </c>
      <c r="AK25" s="127">
        <f>IF(AK$6="",0,'7. Network vols'!AK25*'8. Network build cost book'!$H24*'3.General Assumptions'!AK$17)</f>
        <v>0</v>
      </c>
      <c r="AL25" s="127">
        <f>IF(AL$6="",0,'7. Network vols'!AL25*'8. Network build cost book'!$H24*'3.General Assumptions'!AL$17)</f>
        <v>0</v>
      </c>
      <c r="AM25" s="127">
        <f>IF(AM$6="",0,'7. Network vols'!AM25*'8. Network build cost book'!$H24*'3.General Assumptions'!AM$17)</f>
        <v>0</v>
      </c>
      <c r="AN25" s="127">
        <f>IF(AN$6="",0,'7. Network vols'!AN25*'8. Network build cost book'!$H24*'3.General Assumptions'!AN$17)</f>
        <v>0</v>
      </c>
      <c r="AO25" s="127">
        <f>IF(AO$6="",0,'7. Network vols'!AO25*'8. Network build cost book'!$H24*'3.General Assumptions'!AO$17)</f>
        <v>0</v>
      </c>
      <c r="AP25" s="127">
        <f>IF(AP$6="",0,'7. Network vols'!AP25*'8. Network build cost book'!$H24*'3.General Assumptions'!AP$17)</f>
        <v>0</v>
      </c>
      <c r="AQ25" s="127">
        <f>IF(AQ$6="",0,'7. Network vols'!AQ25*'8. Network build cost book'!$H24*'3.General Assumptions'!AQ$17)</f>
        <v>0</v>
      </c>
      <c r="AR25" s="127">
        <f>IF(AR$6="",0,'7. Network vols'!AR25*'8. Network build cost book'!$H24*'3.General Assumptions'!AR$17)</f>
        <v>0</v>
      </c>
      <c r="AS25" s="127">
        <f>IF(AS$6="",0,'7. Network vols'!AS25*'8. Network build cost book'!$H24*'3.General Assumptions'!AS$17)</f>
        <v>0</v>
      </c>
      <c r="AT25" s="127">
        <f>IF(AT$6="",0,'7. Network vols'!AT25*'8. Network build cost book'!$H24*'3.General Assumptions'!AT$17)</f>
        <v>0</v>
      </c>
      <c r="AU25" s="127">
        <f>IF(AU$6="",0,'7. Network vols'!AU25*'8. Network build cost book'!$H24*'3.General Assumptions'!AU$17)</f>
        <v>0</v>
      </c>
      <c r="AV25" s="127">
        <f>IF(AV$6="",0,'7. Network vols'!AV25*'8. Network build cost book'!$H24*'3.General Assumptions'!AV$17)</f>
        <v>0</v>
      </c>
      <c r="AW25" s="127">
        <f>IF(AW$6="",0,'7. Network vols'!AW25*'8. Network build cost book'!$H24*'3.General Assumptions'!AW$17)</f>
        <v>0</v>
      </c>
      <c r="AX25" s="127">
        <f>IF(AX$6="",0,'7. Network vols'!AX25*'8. Network build cost book'!$H24*'3.General Assumptions'!AX$17)</f>
        <v>0</v>
      </c>
      <c r="AY25" s="127">
        <f>IF(AY$6="",0,'7. Network vols'!AY25*'8. Network build cost book'!$H24*'3.General Assumptions'!AY$17)</f>
        <v>0</v>
      </c>
      <c r="AZ25" s="127">
        <f>IF(AZ$6="",0,'7. Network vols'!AZ25*'8. Network build cost book'!$H24*'3.General Assumptions'!AZ$17)</f>
        <v>0</v>
      </c>
      <c r="BA25" s="127">
        <f>IF(BA$6="",0,'7. Network vols'!BA25*'8. Network build cost book'!$H24*'3.General Assumptions'!BA$17)</f>
        <v>0</v>
      </c>
      <c r="BB25" s="127">
        <f>IF(BB$6="",0,'7. Network vols'!BB25*'8. Network build cost book'!$H24*'3.General Assumptions'!BB$17)</f>
        <v>0</v>
      </c>
      <c r="BC25" s="127">
        <f>IF(BC$6="",0,'7. Network vols'!BC25*'8. Network build cost book'!$H24*'3.General Assumptions'!BC$17)</f>
        <v>0</v>
      </c>
      <c r="BD25" s="127">
        <f>IF(BD$6="",0,'7. Network vols'!BD25*'8. Network build cost book'!$H24*'3.General Assumptions'!BD$17)</f>
        <v>0</v>
      </c>
      <c r="BE25" s="127">
        <f>IF(BE$6="",0,'7. Network vols'!BE25*'8. Network build cost book'!$H24*'3.General Assumptions'!BE$17)</f>
        <v>0</v>
      </c>
      <c r="BF25" s="127">
        <f>IF(BF$6="",0,'7. Network vols'!BF25*'8. Network build cost book'!$H24*'3.General Assumptions'!BF$17)</f>
        <v>0</v>
      </c>
      <c r="BG25" s="127">
        <f>IF(BG$6="",0,'7. Network vols'!BG25*'8. Network build cost book'!$H24*'3.General Assumptions'!BG$17)</f>
        <v>0</v>
      </c>
      <c r="BH25" s="127">
        <f>IF(BH$6="",0,'7. Network vols'!BH25*'8. Network build cost book'!$H24*'3.General Assumptions'!BH$17)</f>
        <v>0</v>
      </c>
      <c r="BI25" s="127">
        <f>IF(BI$6="",0,'7. Network vols'!BI25*'8. Network build cost book'!$H24*'3.General Assumptions'!BI$17)</f>
        <v>0</v>
      </c>
      <c r="BJ25" s="127">
        <f>IF(BJ$6="",0,'7. Network vols'!BJ25*'8. Network build cost book'!$H24*'3.General Assumptions'!BJ$17)</f>
        <v>0</v>
      </c>
      <c r="BK25" s="127">
        <f>IF(BK$6="",0,'7. Network vols'!BK25*'8. Network build cost book'!$H24*'3.General Assumptions'!BK$17)</f>
        <v>0</v>
      </c>
      <c r="BL25" s="127">
        <f>IF(BL$6="",0,'7. Network vols'!BL25*'8. Network build cost book'!$H24*'3.General Assumptions'!BL$17)</f>
        <v>0</v>
      </c>
      <c r="BM25" s="127">
        <f>IF(BM$6="",0,'7. Network vols'!BM25*'8. Network build cost book'!$H24*'3.General Assumptions'!BM$17)</f>
        <v>0</v>
      </c>
      <c r="BN25" s="127">
        <f>IF(BN$6="",0,'7. Network vols'!BN25*'8. Network build cost book'!$H24*'3.General Assumptions'!BN$17)</f>
        <v>0</v>
      </c>
      <c r="BO25" s="127">
        <f>IF(BO$6="",0,'7. Network vols'!BO25*'8. Network build cost book'!$H24*'3.General Assumptions'!BO$17)</f>
        <v>0</v>
      </c>
      <c r="BP25" s="127">
        <f>IF(BP$6="",0,'7. Network vols'!BP25*'8. Network build cost book'!$H24*'3.General Assumptions'!BP$17)</f>
        <v>0</v>
      </c>
      <c r="BQ25" s="127">
        <f>IF(BQ$6="",0,'7. Network vols'!BQ25*'8. Network build cost book'!$H24*'3.General Assumptions'!BQ$17)</f>
        <v>0</v>
      </c>
      <c r="BR25" s="127">
        <f>IF(BR$6="",0,'7. Network vols'!BR25*'8. Network build cost book'!$H24*'3.General Assumptions'!BR$17)</f>
        <v>0</v>
      </c>
      <c r="BS25" s="127">
        <f>IF(BS$6="",0,'7. Network vols'!BS25*'8. Network build cost book'!$H24*'3.General Assumptions'!BS$17)</f>
        <v>0</v>
      </c>
      <c r="BT25" s="127">
        <f>IF(BT$6="",0,'7. Network vols'!BT25*'8. Network build cost book'!$H24*'3.General Assumptions'!BT$17)</f>
        <v>0</v>
      </c>
      <c r="BU25" s="127">
        <f>IF(BU$6="",0,'7. Network vols'!BU25*'8. Network build cost book'!$H24*'3.General Assumptions'!BU$17)</f>
        <v>0</v>
      </c>
      <c r="BV25" s="127">
        <f>IF(BV$6="",0,'7. Network vols'!BV25*'8. Network build cost book'!$H24*'3.General Assumptions'!BV$17)</f>
        <v>0</v>
      </c>
      <c r="BW25" s="127">
        <f>IF(BW$6="",0,'7. Network vols'!BW25*'8. Network build cost book'!$H24*'3.General Assumptions'!BW$17)</f>
        <v>0</v>
      </c>
      <c r="BX25" s="127">
        <f>IF(BX$6="",0,'7. Network vols'!BX25*'8. Network build cost book'!$H24*'3.General Assumptions'!BX$17)</f>
        <v>0</v>
      </c>
      <c r="BY25" s="127">
        <f>IF(BY$6="",0,'7. Network vols'!BY25*'8. Network build cost book'!$H24*'3.General Assumptions'!BY$17)</f>
        <v>0</v>
      </c>
      <c r="BZ25" s="127">
        <f>IF(BZ$6="",0,'7. Network vols'!BZ25*'8. Network build cost book'!$H24*'3.General Assumptions'!BZ$17)</f>
        <v>0</v>
      </c>
      <c r="CA25" s="127">
        <f>IF(CA$6="",0,'7. Network vols'!CA25*'8. Network build cost book'!$H24*'3.General Assumptions'!CA$17)</f>
        <v>0</v>
      </c>
      <c r="CB25" s="127">
        <f>IF(CB$6="",0,'7. Network vols'!CB25*'8. Network build cost book'!$H24*'3.General Assumptions'!CB$17)</f>
        <v>0</v>
      </c>
      <c r="CC25" s="127">
        <f>IF(CC$6="",0,'7. Network vols'!CC25*'8. Network build cost book'!$H24*'3.General Assumptions'!CC$17)</f>
        <v>0</v>
      </c>
      <c r="CD25" s="127">
        <f>IF(CD$6="",0,'7. Network vols'!CD25*'8. Network build cost book'!$H24*'3.General Assumptions'!CD$17)</f>
        <v>0</v>
      </c>
      <c r="CE25" s="127">
        <f>IF(CE$6="",0,'7. Network vols'!CE25*'8. Network build cost book'!$H24*'3.General Assumptions'!CE$17)</f>
        <v>0</v>
      </c>
      <c r="CF25" s="127">
        <f>IF(CF$6="",0,'7. Network vols'!CF25*'8. Network build cost book'!$H24*'3.General Assumptions'!CF$17)</f>
        <v>0</v>
      </c>
      <c r="CG25" s="127">
        <f>IF(CG$6="",0,'7. Network vols'!CG25*'8. Network build cost book'!$H24*'3.General Assumptions'!CG$17)</f>
        <v>0</v>
      </c>
      <c r="CH25" s="127">
        <f>IF(CH$6="",0,'7. Network vols'!CH25*'8. Network build cost book'!$H24*'3.General Assumptions'!CH$17)</f>
        <v>0</v>
      </c>
      <c r="CI25" s="127">
        <f>IF(CI$6="",0,'7. Network vols'!CI25*'8. Network build cost book'!$H24*'3.General Assumptions'!CI$17)</f>
        <v>0</v>
      </c>
      <c r="CJ25" s="127">
        <f>IF(CJ$6="",0,'7. Network vols'!CJ25*'8. Network build cost book'!$H24*'3.General Assumptions'!CJ$17)</f>
        <v>0</v>
      </c>
      <c r="CK25" s="127">
        <f>IF(CK$6="",0,'7. Network vols'!CK25*'8. Network build cost book'!$H24*'3.General Assumptions'!CK$17)</f>
        <v>0</v>
      </c>
      <c r="CL25" s="127">
        <f>IF(CL$6="",0,'7. Network vols'!CL25*'8. Network build cost book'!$H24*'3.General Assumptions'!CL$17)</f>
        <v>0</v>
      </c>
      <c r="CM25" s="127">
        <f>IF(CM$6="",0,'7. Network vols'!CM25*'8. Network build cost book'!$H24*'3.General Assumptions'!CM$17)</f>
        <v>0</v>
      </c>
      <c r="CN25" s="127">
        <f>IF(CN$6="",0,'7. Network vols'!CN25*'8. Network build cost book'!$H24*'3.General Assumptions'!CN$17)</f>
        <v>0</v>
      </c>
      <c r="CO25" s="127">
        <f>IF(CO$6="",0,'7. Network vols'!CO25*'8. Network build cost book'!$H24*'3.General Assumptions'!CO$17)</f>
        <v>0</v>
      </c>
      <c r="CP25" s="127">
        <f>IF(CP$6="",0,'7. Network vols'!CP25*'8. Network build cost book'!$H24*'3.General Assumptions'!CP$17)</f>
        <v>0</v>
      </c>
      <c r="CR25" s="127">
        <f>SUM(G25:CP25)</f>
        <v>5400</v>
      </c>
    </row>
    <row r="26" spans="1:96" s="104" customFormat="1" x14ac:dyDescent="0.3">
      <c r="A26" s="159"/>
      <c r="D26" s="109"/>
      <c r="E26" s="109"/>
      <c r="F26" s="109"/>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row>
    <row r="27" spans="1:96" x14ac:dyDescent="0.3">
      <c r="D27" s="109"/>
      <c r="E27" s="99" t="s">
        <v>124</v>
      </c>
      <c r="F27" s="109"/>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row>
    <row r="28" spans="1:96" x14ac:dyDescent="0.3">
      <c r="D28" s="109" t="s">
        <v>283</v>
      </c>
      <c r="E28" s="109" t="s">
        <v>467</v>
      </c>
      <c r="F28" s="109" t="s">
        <v>119</v>
      </c>
      <c r="G28" s="128">
        <f>IF(G$6="",0,'9. PMO resource'!G11*'10. PMO cost book'!$H10*'3.General Assumptions'!G$20)</f>
        <v>0</v>
      </c>
      <c r="H28" s="128">
        <f>IF(H$6="",0,'9. PMO resource'!H11*'10. PMO cost book'!$H10*'3.General Assumptions'!H$20)</f>
        <v>0</v>
      </c>
      <c r="I28" s="128">
        <f>IF(I$6="",0,'9. PMO resource'!I11*'10. PMO cost book'!$H10*'3.General Assumptions'!I$20)</f>
        <v>27500</v>
      </c>
      <c r="J28" s="128">
        <f>IF(J$6="",0,'9. PMO resource'!J11*'10. PMO cost book'!$H10*'3.General Assumptions'!J$20)</f>
        <v>27500</v>
      </c>
      <c r="K28" s="128">
        <f>IF(K$6="",0,'9. PMO resource'!K11*'10. PMO cost book'!$H10*'3.General Assumptions'!K$20)</f>
        <v>27500</v>
      </c>
      <c r="L28" s="128">
        <f>IF(L$6="",0,'9. PMO resource'!L11*'10. PMO cost book'!$H10*'3.General Assumptions'!L$20)</f>
        <v>27500</v>
      </c>
      <c r="M28" s="128">
        <f>IF(M$6="",0,'9. PMO resource'!M11*'10. PMO cost book'!$H10*'3.General Assumptions'!M$20)</f>
        <v>27500</v>
      </c>
      <c r="N28" s="128">
        <f>IF(N$6="",0,'9. PMO resource'!N11*'10. PMO cost book'!$H10*'3.General Assumptions'!N$20)</f>
        <v>27500</v>
      </c>
      <c r="O28" s="128">
        <f>IF(O$6="",0,'9. PMO resource'!O11*'10. PMO cost book'!$H10*'3.General Assumptions'!O$20)</f>
        <v>0</v>
      </c>
      <c r="P28" s="128">
        <f>IF(P$6="",0,'9. PMO resource'!P11*'10. PMO cost book'!$H10*'3.General Assumptions'!P$20)</f>
        <v>0</v>
      </c>
      <c r="Q28" s="128">
        <f>IF(Q$6="",0,'9. PMO resource'!Q11*'10. PMO cost book'!$H10*'3.General Assumptions'!Q$20)</f>
        <v>0</v>
      </c>
      <c r="R28" s="128">
        <f>IF(R$6="",0,'9. PMO resource'!R11*'10. PMO cost book'!$H10*'3.General Assumptions'!R$20)</f>
        <v>0</v>
      </c>
      <c r="S28" s="128">
        <f>IF(S$6="",0,'9. PMO resource'!S11*'10. PMO cost book'!$H10*'3.General Assumptions'!S$20)</f>
        <v>0</v>
      </c>
      <c r="T28" s="128">
        <f>IF(T$6="",0,'9. PMO resource'!T11*'10. PMO cost book'!$H10*'3.General Assumptions'!T$20)</f>
        <v>0</v>
      </c>
      <c r="U28" s="128">
        <f>IF(U$6="",0,'9. PMO resource'!U11*'10. PMO cost book'!$H10*'3.General Assumptions'!U$20)</f>
        <v>0</v>
      </c>
      <c r="V28" s="128">
        <f>IF(V$6="",0,'9. PMO resource'!V11*'10. PMO cost book'!$H10*'3.General Assumptions'!V$20)</f>
        <v>0</v>
      </c>
      <c r="W28" s="128">
        <f>IF(W$6="",0,'9. PMO resource'!W11*'10. PMO cost book'!$H10*'3.General Assumptions'!W$20)</f>
        <v>0</v>
      </c>
      <c r="X28" s="128">
        <f>IF(X$6="",0,'9. PMO resource'!X11*'10. PMO cost book'!$H10*'3.General Assumptions'!X$20)</f>
        <v>0</v>
      </c>
      <c r="Y28" s="128">
        <f>IF(Y$6="",0,'9. PMO resource'!Y11*'10. PMO cost book'!$H10*'3.General Assumptions'!Y$20)</f>
        <v>0</v>
      </c>
      <c r="Z28" s="128">
        <f>IF(Z$6="",0,'9. PMO resource'!Z11*'10. PMO cost book'!$H10*'3.General Assumptions'!Z$20)</f>
        <v>0</v>
      </c>
      <c r="AA28" s="128">
        <f>IF(AA$6="",0,'9. PMO resource'!AA11*'10. PMO cost book'!$H10*'3.General Assumptions'!AA$20)</f>
        <v>0</v>
      </c>
      <c r="AB28" s="128">
        <f>IF(AB$6="",0,'9. PMO resource'!AB11*'10. PMO cost book'!$H10*'3.General Assumptions'!AB$20)</f>
        <v>0</v>
      </c>
      <c r="AC28" s="128">
        <f>IF(AC$6="",0,'9. PMO resource'!AC11*'10. PMO cost book'!$H10*'3.General Assumptions'!AC$20)</f>
        <v>0</v>
      </c>
      <c r="AD28" s="128">
        <f>IF(AD$6="",0,'9. PMO resource'!AD11*'10. PMO cost book'!$H10*'3.General Assumptions'!AD$20)</f>
        <v>0</v>
      </c>
      <c r="AE28" s="128">
        <f>IF(AE$6="",0,'9. PMO resource'!AE11*'10. PMO cost book'!$H10*'3.General Assumptions'!AE$20)</f>
        <v>0</v>
      </c>
      <c r="AF28" s="128">
        <f>IF(AF$6="",0,'9. PMO resource'!AF11*'10. PMO cost book'!$H10*'3.General Assumptions'!AF$20)</f>
        <v>0</v>
      </c>
      <c r="AG28" s="128">
        <f>IF(AG$6="",0,'9. PMO resource'!AG11*'10. PMO cost book'!$H10*'3.General Assumptions'!AG$20)</f>
        <v>0</v>
      </c>
      <c r="AH28" s="128">
        <f>IF(AH$6="",0,'9. PMO resource'!AH11*'10. PMO cost book'!$H10*'3.General Assumptions'!AH$20)</f>
        <v>0</v>
      </c>
      <c r="AI28" s="128">
        <f>IF(AI$6="",0,'9. PMO resource'!AI11*'10. PMO cost book'!$H10*'3.General Assumptions'!AI$20)</f>
        <v>0</v>
      </c>
      <c r="AJ28" s="128">
        <f>IF(AJ$6="",0,'9. PMO resource'!AJ11*'10. PMO cost book'!$H10*'3.General Assumptions'!AJ$20)</f>
        <v>0</v>
      </c>
      <c r="AK28" s="128">
        <f>IF(AK$6="",0,'9. PMO resource'!AK11*'10. PMO cost book'!$H10*'3.General Assumptions'!AK$20)</f>
        <v>0</v>
      </c>
      <c r="AL28" s="128">
        <f>IF(AL$6="",0,'9. PMO resource'!AL11*'10. PMO cost book'!$H10*'3.General Assumptions'!AL$20)</f>
        <v>0</v>
      </c>
      <c r="AM28" s="128">
        <f>IF(AM$6="",0,'9. PMO resource'!AM11*'10. PMO cost book'!$H10*'3.General Assumptions'!AM$20)</f>
        <v>0</v>
      </c>
      <c r="AN28" s="128">
        <f>IF(AN$6="",0,'9. PMO resource'!AN11*'10. PMO cost book'!$H10*'3.General Assumptions'!AN$20)</f>
        <v>0</v>
      </c>
      <c r="AO28" s="128">
        <f>IF(AO$6="",0,'9. PMO resource'!AO11*'10. PMO cost book'!$H10*'3.General Assumptions'!AO$20)</f>
        <v>0</v>
      </c>
      <c r="AP28" s="128">
        <f>IF(AP$6="",0,'9. PMO resource'!AP11*'10. PMO cost book'!$H10*'3.General Assumptions'!AP$20)</f>
        <v>0</v>
      </c>
      <c r="AQ28" s="128">
        <f>IF(AQ$6="",0,'9. PMO resource'!AQ11*'10. PMO cost book'!$H10*'3.General Assumptions'!AQ$20)</f>
        <v>0</v>
      </c>
      <c r="AR28" s="128">
        <f>IF(AR$6="",0,'9. PMO resource'!AR11*'10. PMO cost book'!$H10*'3.General Assumptions'!AR$20)</f>
        <v>0</v>
      </c>
      <c r="AS28" s="128">
        <f>IF(AS$6="",0,'9. PMO resource'!AS11*'10. PMO cost book'!$H10*'3.General Assumptions'!AS$20)</f>
        <v>0</v>
      </c>
      <c r="AT28" s="128">
        <f>IF(AT$6="",0,'9. PMO resource'!AT11*'10. PMO cost book'!$H10*'3.General Assumptions'!AT$20)</f>
        <v>0</v>
      </c>
      <c r="AU28" s="128">
        <f>IF(AU$6="",0,'9. PMO resource'!AU11*'10. PMO cost book'!$H10*'3.General Assumptions'!AU$20)</f>
        <v>0</v>
      </c>
      <c r="AV28" s="128">
        <f>IF(AV$6="",0,'9. PMO resource'!AV11*'10. PMO cost book'!$H10*'3.General Assumptions'!AV$20)</f>
        <v>0</v>
      </c>
      <c r="AW28" s="128">
        <f>IF(AW$6="",0,'9. PMO resource'!AW11*'10. PMO cost book'!$H10*'3.General Assumptions'!AW$20)</f>
        <v>0</v>
      </c>
      <c r="AX28" s="128">
        <f>IF(AX$6="",0,'9. PMO resource'!AX11*'10. PMO cost book'!$H10*'3.General Assumptions'!AX$20)</f>
        <v>0</v>
      </c>
      <c r="AY28" s="128">
        <f>IF(AY$6="",0,'9. PMO resource'!AY11*'10. PMO cost book'!$H10*'3.General Assumptions'!AY$20)</f>
        <v>0</v>
      </c>
      <c r="AZ28" s="128">
        <f>IF(AZ$6="",0,'9. PMO resource'!AZ11*'10. PMO cost book'!$H10*'3.General Assumptions'!AZ$20)</f>
        <v>0</v>
      </c>
      <c r="BA28" s="128">
        <f>IF(BA$6="",0,'9. PMO resource'!BA11*'10. PMO cost book'!$H10*'3.General Assumptions'!BA$20)</f>
        <v>0</v>
      </c>
      <c r="BB28" s="128">
        <f>IF(BB$6="",0,'9. PMO resource'!BB11*'10. PMO cost book'!$H10*'3.General Assumptions'!BB$20)</f>
        <v>0</v>
      </c>
      <c r="BC28" s="128">
        <f>IF(BC$6="",0,'9. PMO resource'!BC11*'10. PMO cost book'!$H10*'3.General Assumptions'!BC$20)</f>
        <v>0</v>
      </c>
      <c r="BD28" s="128">
        <f>IF(BD$6="",0,'9. PMO resource'!BD11*'10. PMO cost book'!$H10*'3.General Assumptions'!BD$20)</f>
        <v>0</v>
      </c>
      <c r="BE28" s="128">
        <f>IF(BE$6="",0,'9. PMO resource'!BE11*'10. PMO cost book'!$H10*'3.General Assumptions'!BE$20)</f>
        <v>0</v>
      </c>
      <c r="BF28" s="128">
        <f>IF(BF$6="",0,'9. PMO resource'!BF11*'10. PMO cost book'!$H10*'3.General Assumptions'!BF$20)</f>
        <v>0</v>
      </c>
      <c r="BG28" s="128">
        <f>IF(BG$6="",0,'9. PMO resource'!BG11*'10. PMO cost book'!$H10*'3.General Assumptions'!BG$20)</f>
        <v>0</v>
      </c>
      <c r="BH28" s="128">
        <f>IF(BH$6="",0,'9. PMO resource'!BH11*'10. PMO cost book'!$H10*'3.General Assumptions'!BH$20)</f>
        <v>0</v>
      </c>
      <c r="BI28" s="128">
        <f>IF(BI$6="",0,'9. PMO resource'!BI11*'10. PMO cost book'!$H10*'3.General Assumptions'!BI$20)</f>
        <v>0</v>
      </c>
      <c r="BJ28" s="128">
        <f>IF(BJ$6="",0,'9. PMO resource'!BJ11*'10. PMO cost book'!$H10*'3.General Assumptions'!BJ$20)</f>
        <v>0</v>
      </c>
      <c r="BK28" s="128">
        <f>IF(BK$6="",0,'9. PMO resource'!BK11*'10. PMO cost book'!$H10*'3.General Assumptions'!BK$20)</f>
        <v>0</v>
      </c>
      <c r="BL28" s="128">
        <f>IF(BL$6="",0,'9. PMO resource'!BL11*'10. PMO cost book'!$H10*'3.General Assumptions'!BL$20)</f>
        <v>0</v>
      </c>
      <c r="BM28" s="128">
        <f>IF(BM$6="",0,'9. PMO resource'!BM11*'10. PMO cost book'!$H10*'3.General Assumptions'!BM$20)</f>
        <v>0</v>
      </c>
      <c r="BN28" s="128">
        <f>IF(BN$6="",0,'9. PMO resource'!BN11*'10. PMO cost book'!$H10*'3.General Assumptions'!BN$20)</f>
        <v>0</v>
      </c>
      <c r="BO28" s="128">
        <f>IF(BO$6="",0,'9. PMO resource'!BO11*'10. PMO cost book'!$H10*'3.General Assumptions'!BO$20)</f>
        <v>0</v>
      </c>
      <c r="BP28" s="128">
        <f>IF(BP$6="",0,'9. PMO resource'!BP11*'10. PMO cost book'!$H10*'3.General Assumptions'!BP$20)</f>
        <v>0</v>
      </c>
      <c r="BQ28" s="128">
        <f>IF(BQ$6="",0,'9. PMO resource'!BQ11*'10. PMO cost book'!$H10*'3.General Assumptions'!BQ$20)</f>
        <v>0</v>
      </c>
      <c r="BR28" s="128">
        <f>IF(BR$6="",0,'9. PMO resource'!BR11*'10. PMO cost book'!$H10*'3.General Assumptions'!BR$20)</f>
        <v>0</v>
      </c>
      <c r="BS28" s="128">
        <f>IF(BS$6="",0,'9. PMO resource'!BS11*'10. PMO cost book'!$H10*'3.General Assumptions'!BS$20)</f>
        <v>0</v>
      </c>
      <c r="BT28" s="128">
        <f>IF(BT$6="",0,'9. PMO resource'!BT11*'10. PMO cost book'!$H10*'3.General Assumptions'!BT$20)</f>
        <v>0</v>
      </c>
      <c r="BU28" s="128">
        <f>IF(BU$6="",0,'9. PMO resource'!BU11*'10. PMO cost book'!$H10*'3.General Assumptions'!BU$20)</f>
        <v>0</v>
      </c>
      <c r="BV28" s="128">
        <f>IF(BV$6="",0,'9. PMO resource'!BV11*'10. PMO cost book'!$H10*'3.General Assumptions'!BV$20)</f>
        <v>0</v>
      </c>
      <c r="BW28" s="128">
        <f>IF(BW$6="",0,'9. PMO resource'!BW11*'10. PMO cost book'!$H10*'3.General Assumptions'!BW$20)</f>
        <v>0</v>
      </c>
      <c r="BX28" s="128">
        <f>IF(BX$6="",0,'9. PMO resource'!BX11*'10. PMO cost book'!$H10*'3.General Assumptions'!BX$20)</f>
        <v>0</v>
      </c>
      <c r="BY28" s="128">
        <f>IF(BY$6="",0,'9. PMO resource'!BY11*'10. PMO cost book'!$H10*'3.General Assumptions'!BY$20)</f>
        <v>0</v>
      </c>
      <c r="BZ28" s="128">
        <f>IF(BZ$6="",0,'9. PMO resource'!BZ11*'10. PMO cost book'!$H10*'3.General Assumptions'!BZ$20)</f>
        <v>0</v>
      </c>
      <c r="CA28" s="128">
        <f>IF(CA$6="",0,'9. PMO resource'!CA11*'10. PMO cost book'!$H10*'3.General Assumptions'!CA$20)</f>
        <v>0</v>
      </c>
      <c r="CB28" s="128">
        <f>IF(CB$6="",0,'9. PMO resource'!CB11*'10. PMO cost book'!$H10*'3.General Assumptions'!CB$20)</f>
        <v>0</v>
      </c>
      <c r="CC28" s="128">
        <f>IF(CC$6="",0,'9. PMO resource'!CC11*'10. PMO cost book'!$H10*'3.General Assumptions'!CC$20)</f>
        <v>0</v>
      </c>
      <c r="CD28" s="128">
        <f>IF(CD$6="",0,'9. PMO resource'!CD11*'10. PMO cost book'!$H10*'3.General Assumptions'!CD$20)</f>
        <v>0</v>
      </c>
      <c r="CE28" s="128">
        <f>IF(CE$6="",0,'9. PMO resource'!CE11*'10. PMO cost book'!$H10*'3.General Assumptions'!CE$20)</f>
        <v>0</v>
      </c>
      <c r="CF28" s="128">
        <f>IF(CF$6="",0,'9. PMO resource'!CF11*'10. PMO cost book'!$H10*'3.General Assumptions'!CF$20)</f>
        <v>0</v>
      </c>
      <c r="CG28" s="128">
        <f>IF(CG$6="",0,'9. PMO resource'!CG11*'10. PMO cost book'!$H10*'3.General Assumptions'!CG$20)</f>
        <v>0</v>
      </c>
      <c r="CH28" s="128">
        <f>IF(CH$6="",0,'9. PMO resource'!CH11*'10. PMO cost book'!$H10*'3.General Assumptions'!CH$20)</f>
        <v>0</v>
      </c>
      <c r="CI28" s="128">
        <f>IF(CI$6="",0,'9. PMO resource'!CI11*'10. PMO cost book'!$H10*'3.General Assumptions'!CI$20)</f>
        <v>0</v>
      </c>
      <c r="CJ28" s="128">
        <f>IF(CJ$6="",0,'9. PMO resource'!CJ11*'10. PMO cost book'!$H10*'3.General Assumptions'!CJ$20)</f>
        <v>0</v>
      </c>
      <c r="CK28" s="128">
        <f>IF(CK$6="",0,'9. PMO resource'!CK11*'10. PMO cost book'!$H10*'3.General Assumptions'!CK$20)</f>
        <v>0</v>
      </c>
      <c r="CL28" s="128">
        <f>IF(CL$6="",0,'9. PMO resource'!CL11*'10. PMO cost book'!$H10*'3.General Assumptions'!CL$20)</f>
        <v>0</v>
      </c>
      <c r="CM28" s="128">
        <f>IF(CM$6="",0,'9. PMO resource'!CM11*'10. PMO cost book'!$H10*'3.General Assumptions'!CM$20)</f>
        <v>0</v>
      </c>
      <c r="CN28" s="128">
        <f>IF(CN$6="",0,'9. PMO resource'!CN11*'10. PMO cost book'!$H10*'3.General Assumptions'!CN$20)</f>
        <v>0</v>
      </c>
      <c r="CO28" s="128">
        <f>IF(CO$6="",0,'9. PMO resource'!CO11*'10. PMO cost book'!$H10*'3.General Assumptions'!CO$20)</f>
        <v>0</v>
      </c>
      <c r="CP28" s="128">
        <f>IF(CP$6="",0,'9. PMO resource'!CP11*'10. PMO cost book'!$H10*'3.General Assumptions'!CP$20)</f>
        <v>0</v>
      </c>
      <c r="CR28" s="127">
        <f t="shared" ref="CR28:CR30" si="2">SUM(G28:CP28)</f>
        <v>165000</v>
      </c>
    </row>
    <row r="29" spans="1:96" x14ac:dyDescent="0.3">
      <c r="D29" s="109" t="s">
        <v>283</v>
      </c>
      <c r="E29" s="109" t="s">
        <v>468</v>
      </c>
      <c r="F29" s="109" t="s">
        <v>120</v>
      </c>
      <c r="G29" s="128">
        <f>IF(G$6="",0,'9. PMO resource'!G12*'10. PMO cost book'!$H11*'3.General Assumptions'!G$20)</f>
        <v>0</v>
      </c>
      <c r="H29" s="128">
        <f>IF(H$6="",0,'9. PMO resource'!H12*'10. PMO cost book'!$H11*'3.General Assumptions'!H$20)</f>
        <v>0</v>
      </c>
      <c r="I29" s="128">
        <f>IF(I$6="",0,'9. PMO resource'!I12*'10. PMO cost book'!$H11*'3.General Assumptions'!I$20)</f>
        <v>24750</v>
      </c>
      <c r="J29" s="128">
        <f>IF(J$6="",0,'9. PMO resource'!J12*'10. PMO cost book'!$H11*'3.General Assumptions'!J$20)</f>
        <v>24750</v>
      </c>
      <c r="K29" s="128">
        <f>IF(K$6="",0,'9. PMO resource'!K12*'10. PMO cost book'!$H11*'3.General Assumptions'!K$20)</f>
        <v>24750</v>
      </c>
      <c r="L29" s="128">
        <f>IF(L$6="",0,'9. PMO resource'!L12*'10. PMO cost book'!$H11*'3.General Assumptions'!L$20)</f>
        <v>24750</v>
      </c>
      <c r="M29" s="128">
        <f>IF(M$6="",0,'9. PMO resource'!M12*'10. PMO cost book'!$H11*'3.General Assumptions'!M$20)</f>
        <v>24750</v>
      </c>
      <c r="N29" s="128">
        <f>IF(N$6="",0,'9. PMO resource'!N12*'10. PMO cost book'!$H11*'3.General Assumptions'!N$20)</f>
        <v>24750</v>
      </c>
      <c r="O29" s="128">
        <f>IF(O$6="",0,'9. PMO resource'!O12*'10. PMO cost book'!$H11*'3.General Assumptions'!O$20)</f>
        <v>0</v>
      </c>
      <c r="P29" s="128">
        <f>IF(P$6="",0,'9. PMO resource'!P12*'10. PMO cost book'!$H11*'3.General Assumptions'!P$20)</f>
        <v>0</v>
      </c>
      <c r="Q29" s="128">
        <f>IF(Q$6="",0,'9. PMO resource'!Q12*'10. PMO cost book'!$H11*'3.General Assumptions'!Q$20)</f>
        <v>0</v>
      </c>
      <c r="R29" s="128">
        <f>IF(R$6="",0,'9. PMO resource'!R12*'10. PMO cost book'!$H11*'3.General Assumptions'!R$20)</f>
        <v>0</v>
      </c>
      <c r="S29" s="128">
        <f>IF(S$6="",0,'9. PMO resource'!S12*'10. PMO cost book'!$H11*'3.General Assumptions'!S$20)</f>
        <v>0</v>
      </c>
      <c r="T29" s="128">
        <f>IF(T$6="",0,'9. PMO resource'!T12*'10. PMO cost book'!$H11*'3.General Assumptions'!T$20)</f>
        <v>0</v>
      </c>
      <c r="U29" s="128">
        <f>IF(U$6="",0,'9. PMO resource'!U12*'10. PMO cost book'!$H11*'3.General Assumptions'!U$20)</f>
        <v>0</v>
      </c>
      <c r="V29" s="128">
        <f>IF(V$6="",0,'9. PMO resource'!V12*'10. PMO cost book'!$H11*'3.General Assumptions'!V$20)</f>
        <v>0</v>
      </c>
      <c r="W29" s="128">
        <f>IF(W$6="",0,'9. PMO resource'!W12*'10. PMO cost book'!$H11*'3.General Assumptions'!W$20)</f>
        <v>0</v>
      </c>
      <c r="X29" s="128">
        <f>IF(X$6="",0,'9. PMO resource'!X12*'10. PMO cost book'!$H11*'3.General Assumptions'!X$20)</f>
        <v>0</v>
      </c>
      <c r="Y29" s="128">
        <f>IF(Y$6="",0,'9. PMO resource'!Y12*'10. PMO cost book'!$H11*'3.General Assumptions'!Y$20)</f>
        <v>0</v>
      </c>
      <c r="Z29" s="128">
        <f>IF(Z$6="",0,'9. PMO resource'!Z12*'10. PMO cost book'!$H11*'3.General Assumptions'!Z$20)</f>
        <v>0</v>
      </c>
      <c r="AA29" s="128">
        <f>IF(AA$6="",0,'9. PMO resource'!AA12*'10. PMO cost book'!$H11*'3.General Assumptions'!AA$20)</f>
        <v>0</v>
      </c>
      <c r="AB29" s="128">
        <f>IF(AB$6="",0,'9. PMO resource'!AB12*'10. PMO cost book'!$H11*'3.General Assumptions'!AB$20)</f>
        <v>0</v>
      </c>
      <c r="AC29" s="128">
        <f>IF(AC$6="",0,'9. PMO resource'!AC12*'10. PMO cost book'!$H11*'3.General Assumptions'!AC$20)</f>
        <v>0</v>
      </c>
      <c r="AD29" s="128">
        <f>IF(AD$6="",0,'9. PMO resource'!AD12*'10. PMO cost book'!$H11*'3.General Assumptions'!AD$20)</f>
        <v>0</v>
      </c>
      <c r="AE29" s="128">
        <f>IF(AE$6="",0,'9. PMO resource'!AE12*'10. PMO cost book'!$H11*'3.General Assumptions'!AE$20)</f>
        <v>0</v>
      </c>
      <c r="AF29" s="128">
        <f>IF(AF$6="",0,'9. PMO resource'!AF12*'10. PMO cost book'!$H11*'3.General Assumptions'!AF$20)</f>
        <v>0</v>
      </c>
      <c r="AG29" s="128">
        <f>IF(AG$6="",0,'9. PMO resource'!AG12*'10. PMO cost book'!$H11*'3.General Assumptions'!AG$20)</f>
        <v>0</v>
      </c>
      <c r="AH29" s="128">
        <f>IF(AH$6="",0,'9. PMO resource'!AH12*'10. PMO cost book'!$H11*'3.General Assumptions'!AH$20)</f>
        <v>0</v>
      </c>
      <c r="AI29" s="128">
        <f>IF(AI$6="",0,'9. PMO resource'!AI12*'10. PMO cost book'!$H11*'3.General Assumptions'!AI$20)</f>
        <v>0</v>
      </c>
      <c r="AJ29" s="128">
        <f>IF(AJ$6="",0,'9. PMO resource'!AJ12*'10. PMO cost book'!$H11*'3.General Assumptions'!AJ$20)</f>
        <v>0</v>
      </c>
      <c r="AK29" s="128">
        <f>IF(AK$6="",0,'9. PMO resource'!AK12*'10. PMO cost book'!$H11*'3.General Assumptions'!AK$20)</f>
        <v>0</v>
      </c>
      <c r="AL29" s="128">
        <f>IF(AL$6="",0,'9. PMO resource'!AL12*'10. PMO cost book'!$H11*'3.General Assumptions'!AL$20)</f>
        <v>0</v>
      </c>
      <c r="AM29" s="128">
        <f>IF(AM$6="",0,'9. PMO resource'!AM12*'10. PMO cost book'!$H11*'3.General Assumptions'!AM$20)</f>
        <v>0</v>
      </c>
      <c r="AN29" s="128">
        <f>IF(AN$6="",0,'9. PMO resource'!AN12*'10. PMO cost book'!$H11*'3.General Assumptions'!AN$20)</f>
        <v>0</v>
      </c>
      <c r="AO29" s="128">
        <f>IF(AO$6="",0,'9. PMO resource'!AO12*'10. PMO cost book'!$H11*'3.General Assumptions'!AO$20)</f>
        <v>0</v>
      </c>
      <c r="AP29" s="128">
        <f>IF(AP$6="",0,'9. PMO resource'!AP12*'10. PMO cost book'!$H11*'3.General Assumptions'!AP$20)</f>
        <v>0</v>
      </c>
      <c r="AQ29" s="128">
        <f>IF(AQ$6="",0,'9. PMO resource'!AQ12*'10. PMO cost book'!$H11*'3.General Assumptions'!AQ$20)</f>
        <v>0</v>
      </c>
      <c r="AR29" s="128">
        <f>IF(AR$6="",0,'9. PMO resource'!AR12*'10. PMO cost book'!$H11*'3.General Assumptions'!AR$20)</f>
        <v>0</v>
      </c>
      <c r="AS29" s="128">
        <f>IF(AS$6="",0,'9. PMO resource'!AS12*'10. PMO cost book'!$H11*'3.General Assumptions'!AS$20)</f>
        <v>0</v>
      </c>
      <c r="AT29" s="128">
        <f>IF(AT$6="",0,'9. PMO resource'!AT12*'10. PMO cost book'!$H11*'3.General Assumptions'!AT$20)</f>
        <v>0</v>
      </c>
      <c r="AU29" s="128">
        <f>IF(AU$6="",0,'9. PMO resource'!AU12*'10. PMO cost book'!$H11*'3.General Assumptions'!AU$20)</f>
        <v>0</v>
      </c>
      <c r="AV29" s="128">
        <f>IF(AV$6="",0,'9. PMO resource'!AV12*'10. PMO cost book'!$H11*'3.General Assumptions'!AV$20)</f>
        <v>0</v>
      </c>
      <c r="AW29" s="128">
        <f>IF(AW$6="",0,'9. PMO resource'!AW12*'10. PMO cost book'!$H11*'3.General Assumptions'!AW$20)</f>
        <v>0</v>
      </c>
      <c r="AX29" s="128">
        <f>IF(AX$6="",0,'9. PMO resource'!AX12*'10. PMO cost book'!$H11*'3.General Assumptions'!AX$20)</f>
        <v>0</v>
      </c>
      <c r="AY29" s="128">
        <f>IF(AY$6="",0,'9. PMO resource'!AY12*'10. PMO cost book'!$H11*'3.General Assumptions'!AY$20)</f>
        <v>0</v>
      </c>
      <c r="AZ29" s="128">
        <f>IF(AZ$6="",0,'9. PMO resource'!AZ12*'10. PMO cost book'!$H11*'3.General Assumptions'!AZ$20)</f>
        <v>0</v>
      </c>
      <c r="BA29" s="128">
        <f>IF(BA$6="",0,'9. PMO resource'!BA12*'10. PMO cost book'!$H11*'3.General Assumptions'!BA$20)</f>
        <v>0</v>
      </c>
      <c r="BB29" s="128">
        <f>IF(BB$6="",0,'9. PMO resource'!BB12*'10. PMO cost book'!$H11*'3.General Assumptions'!BB$20)</f>
        <v>0</v>
      </c>
      <c r="BC29" s="128">
        <f>IF(BC$6="",0,'9. PMO resource'!BC12*'10. PMO cost book'!$H11*'3.General Assumptions'!BC$20)</f>
        <v>0</v>
      </c>
      <c r="BD29" s="128">
        <f>IF(BD$6="",0,'9. PMO resource'!BD12*'10. PMO cost book'!$H11*'3.General Assumptions'!BD$20)</f>
        <v>0</v>
      </c>
      <c r="BE29" s="128">
        <f>IF(BE$6="",0,'9. PMO resource'!BE12*'10. PMO cost book'!$H11*'3.General Assumptions'!BE$20)</f>
        <v>0</v>
      </c>
      <c r="BF29" s="128">
        <f>IF(BF$6="",0,'9. PMO resource'!BF12*'10. PMO cost book'!$H11*'3.General Assumptions'!BF$20)</f>
        <v>0</v>
      </c>
      <c r="BG29" s="128">
        <f>IF(BG$6="",0,'9. PMO resource'!BG12*'10. PMO cost book'!$H11*'3.General Assumptions'!BG$20)</f>
        <v>0</v>
      </c>
      <c r="BH29" s="128">
        <f>IF(BH$6="",0,'9. PMO resource'!BH12*'10. PMO cost book'!$H11*'3.General Assumptions'!BH$20)</f>
        <v>0</v>
      </c>
      <c r="BI29" s="128">
        <f>IF(BI$6="",0,'9. PMO resource'!BI12*'10. PMO cost book'!$H11*'3.General Assumptions'!BI$20)</f>
        <v>0</v>
      </c>
      <c r="BJ29" s="128">
        <f>IF(BJ$6="",0,'9. PMO resource'!BJ12*'10. PMO cost book'!$H11*'3.General Assumptions'!BJ$20)</f>
        <v>0</v>
      </c>
      <c r="BK29" s="128">
        <f>IF(BK$6="",0,'9. PMO resource'!BK12*'10. PMO cost book'!$H11*'3.General Assumptions'!BK$20)</f>
        <v>0</v>
      </c>
      <c r="BL29" s="128">
        <f>IF(BL$6="",0,'9. PMO resource'!BL12*'10. PMO cost book'!$H11*'3.General Assumptions'!BL$20)</f>
        <v>0</v>
      </c>
      <c r="BM29" s="128">
        <f>IF(BM$6="",0,'9. PMO resource'!BM12*'10. PMO cost book'!$H11*'3.General Assumptions'!BM$20)</f>
        <v>0</v>
      </c>
      <c r="BN29" s="128">
        <f>IF(BN$6="",0,'9. PMO resource'!BN12*'10. PMO cost book'!$H11*'3.General Assumptions'!BN$20)</f>
        <v>0</v>
      </c>
      <c r="BO29" s="128">
        <f>IF(BO$6="",0,'9. PMO resource'!BO12*'10. PMO cost book'!$H11*'3.General Assumptions'!BO$20)</f>
        <v>0</v>
      </c>
      <c r="BP29" s="128">
        <f>IF(BP$6="",0,'9. PMO resource'!BP12*'10. PMO cost book'!$H11*'3.General Assumptions'!BP$20)</f>
        <v>0</v>
      </c>
      <c r="BQ29" s="128">
        <f>IF(BQ$6="",0,'9. PMO resource'!BQ12*'10. PMO cost book'!$H11*'3.General Assumptions'!BQ$20)</f>
        <v>0</v>
      </c>
      <c r="BR29" s="128">
        <f>IF(BR$6="",0,'9. PMO resource'!BR12*'10. PMO cost book'!$H11*'3.General Assumptions'!BR$20)</f>
        <v>0</v>
      </c>
      <c r="BS29" s="128">
        <f>IF(BS$6="",0,'9. PMO resource'!BS12*'10. PMO cost book'!$H11*'3.General Assumptions'!BS$20)</f>
        <v>0</v>
      </c>
      <c r="BT29" s="128">
        <f>IF(BT$6="",0,'9. PMO resource'!BT12*'10. PMO cost book'!$H11*'3.General Assumptions'!BT$20)</f>
        <v>0</v>
      </c>
      <c r="BU29" s="128">
        <f>IF(BU$6="",0,'9. PMO resource'!BU12*'10. PMO cost book'!$H11*'3.General Assumptions'!BU$20)</f>
        <v>0</v>
      </c>
      <c r="BV29" s="128">
        <f>IF(BV$6="",0,'9. PMO resource'!BV12*'10. PMO cost book'!$H11*'3.General Assumptions'!BV$20)</f>
        <v>0</v>
      </c>
      <c r="BW29" s="128">
        <f>IF(BW$6="",0,'9. PMO resource'!BW12*'10. PMO cost book'!$H11*'3.General Assumptions'!BW$20)</f>
        <v>0</v>
      </c>
      <c r="BX29" s="128">
        <f>IF(BX$6="",0,'9. PMO resource'!BX12*'10. PMO cost book'!$H11*'3.General Assumptions'!BX$20)</f>
        <v>0</v>
      </c>
      <c r="BY29" s="128">
        <f>IF(BY$6="",0,'9. PMO resource'!BY12*'10. PMO cost book'!$H11*'3.General Assumptions'!BY$20)</f>
        <v>0</v>
      </c>
      <c r="BZ29" s="128">
        <f>IF(BZ$6="",0,'9. PMO resource'!BZ12*'10. PMO cost book'!$H11*'3.General Assumptions'!BZ$20)</f>
        <v>0</v>
      </c>
      <c r="CA29" s="128">
        <f>IF(CA$6="",0,'9. PMO resource'!CA12*'10. PMO cost book'!$H11*'3.General Assumptions'!CA$20)</f>
        <v>0</v>
      </c>
      <c r="CB29" s="128">
        <f>IF(CB$6="",0,'9. PMO resource'!CB12*'10. PMO cost book'!$H11*'3.General Assumptions'!CB$20)</f>
        <v>0</v>
      </c>
      <c r="CC29" s="128">
        <f>IF(CC$6="",0,'9. PMO resource'!CC12*'10. PMO cost book'!$H11*'3.General Assumptions'!CC$20)</f>
        <v>0</v>
      </c>
      <c r="CD29" s="128">
        <f>IF(CD$6="",0,'9. PMO resource'!CD12*'10. PMO cost book'!$H11*'3.General Assumptions'!CD$20)</f>
        <v>0</v>
      </c>
      <c r="CE29" s="128">
        <f>IF(CE$6="",0,'9. PMO resource'!CE12*'10. PMO cost book'!$H11*'3.General Assumptions'!CE$20)</f>
        <v>0</v>
      </c>
      <c r="CF29" s="128">
        <f>IF(CF$6="",0,'9. PMO resource'!CF12*'10. PMO cost book'!$H11*'3.General Assumptions'!CF$20)</f>
        <v>0</v>
      </c>
      <c r="CG29" s="128">
        <f>IF(CG$6="",0,'9. PMO resource'!CG12*'10. PMO cost book'!$H11*'3.General Assumptions'!CG$20)</f>
        <v>0</v>
      </c>
      <c r="CH29" s="128">
        <f>IF(CH$6="",0,'9. PMO resource'!CH12*'10. PMO cost book'!$H11*'3.General Assumptions'!CH$20)</f>
        <v>0</v>
      </c>
      <c r="CI29" s="128">
        <f>IF(CI$6="",0,'9. PMO resource'!CI12*'10. PMO cost book'!$H11*'3.General Assumptions'!CI$20)</f>
        <v>0</v>
      </c>
      <c r="CJ29" s="128">
        <f>IF(CJ$6="",0,'9. PMO resource'!CJ12*'10. PMO cost book'!$H11*'3.General Assumptions'!CJ$20)</f>
        <v>0</v>
      </c>
      <c r="CK29" s="128">
        <f>IF(CK$6="",0,'9. PMO resource'!CK12*'10. PMO cost book'!$H11*'3.General Assumptions'!CK$20)</f>
        <v>0</v>
      </c>
      <c r="CL29" s="128">
        <f>IF(CL$6="",0,'9. PMO resource'!CL12*'10. PMO cost book'!$H11*'3.General Assumptions'!CL$20)</f>
        <v>0</v>
      </c>
      <c r="CM29" s="128">
        <f>IF(CM$6="",0,'9. PMO resource'!CM12*'10. PMO cost book'!$H11*'3.General Assumptions'!CM$20)</f>
        <v>0</v>
      </c>
      <c r="CN29" s="128">
        <f>IF(CN$6="",0,'9. PMO resource'!CN12*'10. PMO cost book'!$H11*'3.General Assumptions'!CN$20)</f>
        <v>0</v>
      </c>
      <c r="CO29" s="128">
        <f>IF(CO$6="",0,'9. PMO resource'!CO12*'10. PMO cost book'!$H11*'3.General Assumptions'!CO$20)</f>
        <v>0</v>
      </c>
      <c r="CP29" s="128">
        <f>IF(CP$6="",0,'9. PMO resource'!CP12*'10. PMO cost book'!$H11*'3.General Assumptions'!CP$20)</f>
        <v>0</v>
      </c>
      <c r="CR29" s="127">
        <f t="shared" si="2"/>
        <v>148500</v>
      </c>
    </row>
    <row r="30" spans="1:96" x14ac:dyDescent="0.3">
      <c r="D30" s="109" t="s">
        <v>283</v>
      </c>
      <c r="E30" s="109" t="s">
        <v>468</v>
      </c>
      <c r="F30" s="109" t="s">
        <v>120</v>
      </c>
      <c r="G30" s="128">
        <f>IF(G$6="",0,'9. PMO resource'!G13*'10. PMO cost book'!$H12*'3.General Assumptions'!G$20)</f>
        <v>0</v>
      </c>
      <c r="H30" s="128">
        <f>IF(H$6="",0,'9. PMO resource'!H13*'10. PMO cost book'!$H12*'3.General Assumptions'!H$20)</f>
        <v>0</v>
      </c>
      <c r="I30" s="128">
        <f>IF(I$6="",0,'9. PMO resource'!I13*'10. PMO cost book'!$H12*'3.General Assumptions'!I$20)</f>
        <v>9075</v>
      </c>
      <c r="J30" s="128">
        <f>IF(J$6="",0,'9. PMO resource'!J13*'10. PMO cost book'!$H12*'3.General Assumptions'!J$20)</f>
        <v>18150</v>
      </c>
      <c r="K30" s="128">
        <f>IF(K$6="",0,'9. PMO resource'!K13*'10. PMO cost book'!$H12*'3.General Assumptions'!K$20)</f>
        <v>18150</v>
      </c>
      <c r="L30" s="128">
        <f>IF(L$6="",0,'9. PMO resource'!L13*'10. PMO cost book'!$H12*'3.General Assumptions'!L$20)</f>
        <v>18150</v>
      </c>
      <c r="M30" s="128">
        <f>IF(M$6="",0,'9. PMO resource'!M13*'10. PMO cost book'!$H12*'3.General Assumptions'!M$20)</f>
        <v>18150</v>
      </c>
      <c r="N30" s="128">
        <f>IF(N$6="",0,'9. PMO resource'!N13*'10. PMO cost book'!$H12*'3.General Assumptions'!N$20)</f>
        <v>9075</v>
      </c>
      <c r="O30" s="128">
        <f>IF(O$6="",0,'9. PMO resource'!O13*'10. PMO cost book'!$H12*'3.General Assumptions'!O$20)</f>
        <v>0</v>
      </c>
      <c r="P30" s="128">
        <f>IF(P$6="",0,'9. PMO resource'!P13*'10. PMO cost book'!$H12*'3.General Assumptions'!P$20)</f>
        <v>0</v>
      </c>
      <c r="Q30" s="128">
        <f>IF(Q$6="",0,'9. PMO resource'!Q13*'10. PMO cost book'!$H12*'3.General Assumptions'!Q$20)</f>
        <v>0</v>
      </c>
      <c r="R30" s="128">
        <f>IF(R$6="",0,'9. PMO resource'!R13*'10. PMO cost book'!$H12*'3.General Assumptions'!R$20)</f>
        <v>0</v>
      </c>
      <c r="S30" s="128">
        <f>IF(S$6="",0,'9. PMO resource'!S13*'10. PMO cost book'!$H12*'3.General Assumptions'!S$20)</f>
        <v>0</v>
      </c>
      <c r="T30" s="128">
        <f>IF(T$6="",0,'9. PMO resource'!T13*'10. PMO cost book'!$H12*'3.General Assumptions'!T$20)</f>
        <v>0</v>
      </c>
      <c r="U30" s="128">
        <f>IF(U$6="",0,'9. PMO resource'!U13*'10. PMO cost book'!$H12*'3.General Assumptions'!U$20)</f>
        <v>0</v>
      </c>
      <c r="V30" s="128">
        <f>IF(V$6="",0,'9. PMO resource'!V13*'10. PMO cost book'!$H12*'3.General Assumptions'!V$20)</f>
        <v>0</v>
      </c>
      <c r="W30" s="128">
        <f>IF(W$6="",0,'9. PMO resource'!W13*'10. PMO cost book'!$H12*'3.General Assumptions'!W$20)</f>
        <v>0</v>
      </c>
      <c r="X30" s="128">
        <f>IF(X$6="",0,'9. PMO resource'!X13*'10. PMO cost book'!$H12*'3.General Assumptions'!X$20)</f>
        <v>0</v>
      </c>
      <c r="Y30" s="128">
        <f>IF(Y$6="",0,'9. PMO resource'!Y13*'10. PMO cost book'!$H12*'3.General Assumptions'!Y$20)</f>
        <v>0</v>
      </c>
      <c r="Z30" s="128">
        <f>IF(Z$6="",0,'9. PMO resource'!Z13*'10. PMO cost book'!$H12*'3.General Assumptions'!Z$20)</f>
        <v>0</v>
      </c>
      <c r="AA30" s="128">
        <f>IF(AA$6="",0,'9. PMO resource'!AA13*'10. PMO cost book'!$H12*'3.General Assumptions'!AA$20)</f>
        <v>0</v>
      </c>
      <c r="AB30" s="128">
        <f>IF(AB$6="",0,'9. PMO resource'!AB13*'10. PMO cost book'!$H12*'3.General Assumptions'!AB$20)</f>
        <v>0</v>
      </c>
      <c r="AC30" s="128">
        <f>IF(AC$6="",0,'9. PMO resource'!AC13*'10. PMO cost book'!$H12*'3.General Assumptions'!AC$20)</f>
        <v>0</v>
      </c>
      <c r="AD30" s="128">
        <f>IF(AD$6="",0,'9. PMO resource'!AD13*'10. PMO cost book'!$H12*'3.General Assumptions'!AD$20)</f>
        <v>0</v>
      </c>
      <c r="AE30" s="128">
        <f>IF(AE$6="",0,'9. PMO resource'!AE13*'10. PMO cost book'!$H12*'3.General Assumptions'!AE$20)</f>
        <v>0</v>
      </c>
      <c r="AF30" s="128">
        <f>IF(AF$6="",0,'9. PMO resource'!AF13*'10. PMO cost book'!$H12*'3.General Assumptions'!AF$20)</f>
        <v>0</v>
      </c>
      <c r="AG30" s="128">
        <f>IF(AG$6="",0,'9. PMO resource'!AG13*'10. PMO cost book'!$H12*'3.General Assumptions'!AG$20)</f>
        <v>0</v>
      </c>
      <c r="AH30" s="128">
        <f>IF(AH$6="",0,'9. PMO resource'!AH13*'10. PMO cost book'!$H12*'3.General Assumptions'!AH$20)</f>
        <v>0</v>
      </c>
      <c r="AI30" s="128">
        <f>IF(AI$6="",0,'9. PMO resource'!AI13*'10. PMO cost book'!$H12*'3.General Assumptions'!AI$20)</f>
        <v>0</v>
      </c>
      <c r="AJ30" s="128">
        <f>IF(AJ$6="",0,'9. PMO resource'!AJ13*'10. PMO cost book'!$H12*'3.General Assumptions'!AJ$20)</f>
        <v>0</v>
      </c>
      <c r="AK30" s="128">
        <f>IF(AK$6="",0,'9. PMO resource'!AK13*'10. PMO cost book'!$H12*'3.General Assumptions'!AK$20)</f>
        <v>0</v>
      </c>
      <c r="AL30" s="128">
        <f>IF(AL$6="",0,'9. PMO resource'!AL13*'10. PMO cost book'!$H12*'3.General Assumptions'!AL$20)</f>
        <v>0</v>
      </c>
      <c r="AM30" s="128">
        <f>IF(AM$6="",0,'9. PMO resource'!AM13*'10. PMO cost book'!$H12*'3.General Assumptions'!AM$20)</f>
        <v>0</v>
      </c>
      <c r="AN30" s="128">
        <f>IF(AN$6="",0,'9. PMO resource'!AN13*'10. PMO cost book'!$H12*'3.General Assumptions'!AN$20)</f>
        <v>0</v>
      </c>
      <c r="AO30" s="128">
        <f>IF(AO$6="",0,'9. PMO resource'!AO13*'10. PMO cost book'!$H12*'3.General Assumptions'!AO$20)</f>
        <v>0</v>
      </c>
      <c r="AP30" s="128">
        <f>IF(AP$6="",0,'9. PMO resource'!AP13*'10. PMO cost book'!$H12*'3.General Assumptions'!AP$20)</f>
        <v>0</v>
      </c>
      <c r="AQ30" s="128">
        <f>IF(AQ$6="",0,'9. PMO resource'!AQ13*'10. PMO cost book'!$H12*'3.General Assumptions'!AQ$20)</f>
        <v>0</v>
      </c>
      <c r="AR30" s="128">
        <f>IF(AR$6="",0,'9. PMO resource'!AR13*'10. PMO cost book'!$H12*'3.General Assumptions'!AR$20)</f>
        <v>0</v>
      </c>
      <c r="AS30" s="128">
        <f>IF(AS$6="",0,'9. PMO resource'!AS13*'10. PMO cost book'!$H12*'3.General Assumptions'!AS$20)</f>
        <v>0</v>
      </c>
      <c r="AT30" s="128">
        <f>IF(AT$6="",0,'9. PMO resource'!AT13*'10. PMO cost book'!$H12*'3.General Assumptions'!AT$20)</f>
        <v>0</v>
      </c>
      <c r="AU30" s="128">
        <f>IF(AU$6="",0,'9. PMO resource'!AU13*'10. PMO cost book'!$H12*'3.General Assumptions'!AU$20)</f>
        <v>0</v>
      </c>
      <c r="AV30" s="128">
        <f>IF(AV$6="",0,'9. PMO resource'!AV13*'10. PMO cost book'!$H12*'3.General Assumptions'!AV$20)</f>
        <v>0</v>
      </c>
      <c r="AW30" s="128">
        <f>IF(AW$6="",0,'9. PMO resource'!AW13*'10. PMO cost book'!$H12*'3.General Assumptions'!AW$20)</f>
        <v>0</v>
      </c>
      <c r="AX30" s="128">
        <f>IF(AX$6="",0,'9. PMO resource'!AX13*'10. PMO cost book'!$H12*'3.General Assumptions'!AX$20)</f>
        <v>0</v>
      </c>
      <c r="AY30" s="128">
        <f>IF(AY$6="",0,'9. PMO resource'!AY13*'10. PMO cost book'!$H12*'3.General Assumptions'!AY$20)</f>
        <v>0</v>
      </c>
      <c r="AZ30" s="128">
        <f>IF(AZ$6="",0,'9. PMO resource'!AZ13*'10. PMO cost book'!$H12*'3.General Assumptions'!AZ$20)</f>
        <v>0</v>
      </c>
      <c r="BA30" s="128">
        <f>IF(BA$6="",0,'9. PMO resource'!BA13*'10. PMO cost book'!$H12*'3.General Assumptions'!BA$20)</f>
        <v>0</v>
      </c>
      <c r="BB30" s="128">
        <f>IF(BB$6="",0,'9. PMO resource'!BB13*'10. PMO cost book'!$H12*'3.General Assumptions'!BB$20)</f>
        <v>0</v>
      </c>
      <c r="BC30" s="128">
        <f>IF(BC$6="",0,'9. PMO resource'!BC13*'10. PMO cost book'!$H12*'3.General Assumptions'!BC$20)</f>
        <v>0</v>
      </c>
      <c r="BD30" s="128">
        <f>IF(BD$6="",0,'9. PMO resource'!BD13*'10. PMO cost book'!$H12*'3.General Assumptions'!BD$20)</f>
        <v>0</v>
      </c>
      <c r="BE30" s="128">
        <f>IF(BE$6="",0,'9. PMO resource'!BE13*'10. PMO cost book'!$H12*'3.General Assumptions'!BE$20)</f>
        <v>0</v>
      </c>
      <c r="BF30" s="128">
        <f>IF(BF$6="",0,'9. PMO resource'!BF13*'10. PMO cost book'!$H12*'3.General Assumptions'!BF$20)</f>
        <v>0</v>
      </c>
      <c r="BG30" s="128">
        <f>IF(BG$6="",0,'9. PMO resource'!BG13*'10. PMO cost book'!$H12*'3.General Assumptions'!BG$20)</f>
        <v>0</v>
      </c>
      <c r="BH30" s="128">
        <f>IF(BH$6="",0,'9. PMO resource'!BH13*'10. PMO cost book'!$H12*'3.General Assumptions'!BH$20)</f>
        <v>0</v>
      </c>
      <c r="BI30" s="128">
        <f>IF(BI$6="",0,'9. PMO resource'!BI13*'10. PMO cost book'!$H12*'3.General Assumptions'!BI$20)</f>
        <v>0</v>
      </c>
      <c r="BJ30" s="128">
        <f>IF(BJ$6="",0,'9. PMO resource'!BJ13*'10. PMO cost book'!$H12*'3.General Assumptions'!BJ$20)</f>
        <v>0</v>
      </c>
      <c r="BK30" s="128">
        <f>IF(BK$6="",0,'9. PMO resource'!BK13*'10. PMO cost book'!$H12*'3.General Assumptions'!BK$20)</f>
        <v>0</v>
      </c>
      <c r="BL30" s="128">
        <f>IF(BL$6="",0,'9. PMO resource'!BL13*'10. PMO cost book'!$H12*'3.General Assumptions'!BL$20)</f>
        <v>0</v>
      </c>
      <c r="BM30" s="128">
        <f>IF(BM$6="",0,'9. PMO resource'!BM13*'10. PMO cost book'!$H12*'3.General Assumptions'!BM$20)</f>
        <v>0</v>
      </c>
      <c r="BN30" s="128">
        <f>IF(BN$6="",0,'9. PMO resource'!BN13*'10. PMO cost book'!$H12*'3.General Assumptions'!BN$20)</f>
        <v>0</v>
      </c>
      <c r="BO30" s="128">
        <f>IF(BO$6="",0,'9. PMO resource'!BO13*'10. PMO cost book'!$H12*'3.General Assumptions'!BO$20)</f>
        <v>0</v>
      </c>
      <c r="BP30" s="128">
        <f>IF(BP$6="",0,'9. PMO resource'!BP13*'10. PMO cost book'!$H12*'3.General Assumptions'!BP$20)</f>
        <v>0</v>
      </c>
      <c r="BQ30" s="128">
        <f>IF(BQ$6="",0,'9. PMO resource'!BQ13*'10. PMO cost book'!$H12*'3.General Assumptions'!BQ$20)</f>
        <v>0</v>
      </c>
      <c r="BR30" s="128">
        <f>IF(BR$6="",0,'9. PMO resource'!BR13*'10. PMO cost book'!$H12*'3.General Assumptions'!BR$20)</f>
        <v>0</v>
      </c>
      <c r="BS30" s="128">
        <f>IF(BS$6="",0,'9. PMO resource'!BS13*'10. PMO cost book'!$H12*'3.General Assumptions'!BS$20)</f>
        <v>0</v>
      </c>
      <c r="BT30" s="128">
        <f>IF(BT$6="",0,'9. PMO resource'!BT13*'10. PMO cost book'!$H12*'3.General Assumptions'!BT$20)</f>
        <v>0</v>
      </c>
      <c r="BU30" s="128">
        <f>IF(BU$6="",0,'9. PMO resource'!BU13*'10. PMO cost book'!$H12*'3.General Assumptions'!BU$20)</f>
        <v>0</v>
      </c>
      <c r="BV30" s="128">
        <f>IF(BV$6="",0,'9. PMO resource'!BV13*'10. PMO cost book'!$H12*'3.General Assumptions'!BV$20)</f>
        <v>0</v>
      </c>
      <c r="BW30" s="128">
        <f>IF(BW$6="",0,'9. PMO resource'!BW13*'10. PMO cost book'!$H12*'3.General Assumptions'!BW$20)</f>
        <v>0</v>
      </c>
      <c r="BX30" s="128">
        <f>IF(BX$6="",0,'9. PMO resource'!BX13*'10. PMO cost book'!$H12*'3.General Assumptions'!BX$20)</f>
        <v>0</v>
      </c>
      <c r="BY30" s="128">
        <f>IF(BY$6="",0,'9. PMO resource'!BY13*'10. PMO cost book'!$H12*'3.General Assumptions'!BY$20)</f>
        <v>0</v>
      </c>
      <c r="BZ30" s="128">
        <f>IF(BZ$6="",0,'9. PMO resource'!BZ13*'10. PMO cost book'!$H12*'3.General Assumptions'!BZ$20)</f>
        <v>0</v>
      </c>
      <c r="CA30" s="128">
        <f>IF(CA$6="",0,'9. PMO resource'!CA13*'10. PMO cost book'!$H12*'3.General Assumptions'!CA$20)</f>
        <v>0</v>
      </c>
      <c r="CB30" s="128">
        <f>IF(CB$6="",0,'9. PMO resource'!CB13*'10. PMO cost book'!$H12*'3.General Assumptions'!CB$20)</f>
        <v>0</v>
      </c>
      <c r="CC30" s="128">
        <f>IF(CC$6="",0,'9. PMO resource'!CC13*'10. PMO cost book'!$H12*'3.General Assumptions'!CC$20)</f>
        <v>0</v>
      </c>
      <c r="CD30" s="128">
        <f>IF(CD$6="",0,'9. PMO resource'!CD13*'10. PMO cost book'!$H12*'3.General Assumptions'!CD$20)</f>
        <v>0</v>
      </c>
      <c r="CE30" s="128">
        <f>IF(CE$6="",0,'9. PMO resource'!CE13*'10. PMO cost book'!$H12*'3.General Assumptions'!CE$20)</f>
        <v>0</v>
      </c>
      <c r="CF30" s="128">
        <f>IF(CF$6="",0,'9. PMO resource'!CF13*'10. PMO cost book'!$H12*'3.General Assumptions'!CF$20)</f>
        <v>0</v>
      </c>
      <c r="CG30" s="128">
        <f>IF(CG$6="",0,'9. PMO resource'!CG13*'10. PMO cost book'!$H12*'3.General Assumptions'!CG$20)</f>
        <v>0</v>
      </c>
      <c r="CH30" s="128">
        <f>IF(CH$6="",0,'9. PMO resource'!CH13*'10. PMO cost book'!$H12*'3.General Assumptions'!CH$20)</f>
        <v>0</v>
      </c>
      <c r="CI30" s="128">
        <f>IF(CI$6="",0,'9. PMO resource'!CI13*'10. PMO cost book'!$H12*'3.General Assumptions'!CI$20)</f>
        <v>0</v>
      </c>
      <c r="CJ30" s="128">
        <f>IF(CJ$6="",0,'9. PMO resource'!CJ13*'10. PMO cost book'!$H12*'3.General Assumptions'!CJ$20)</f>
        <v>0</v>
      </c>
      <c r="CK30" s="128">
        <f>IF(CK$6="",0,'9. PMO resource'!CK13*'10. PMO cost book'!$H12*'3.General Assumptions'!CK$20)</f>
        <v>0</v>
      </c>
      <c r="CL30" s="128">
        <f>IF(CL$6="",0,'9. PMO resource'!CL13*'10. PMO cost book'!$H12*'3.General Assumptions'!CL$20)</f>
        <v>0</v>
      </c>
      <c r="CM30" s="128">
        <f>IF(CM$6="",0,'9. PMO resource'!CM13*'10. PMO cost book'!$H12*'3.General Assumptions'!CM$20)</f>
        <v>0</v>
      </c>
      <c r="CN30" s="128">
        <f>IF(CN$6="",0,'9. PMO resource'!CN13*'10. PMO cost book'!$H12*'3.General Assumptions'!CN$20)</f>
        <v>0</v>
      </c>
      <c r="CO30" s="128">
        <f>IF(CO$6="",0,'9. PMO resource'!CO13*'10. PMO cost book'!$H12*'3.General Assumptions'!CO$20)</f>
        <v>0</v>
      </c>
      <c r="CP30" s="128">
        <f>IF(CP$6="",0,'9. PMO resource'!CP13*'10. PMO cost book'!$H12*'3.General Assumptions'!CP$20)</f>
        <v>0</v>
      </c>
      <c r="CR30" s="127">
        <f t="shared" si="2"/>
        <v>90750</v>
      </c>
    </row>
    <row r="31" spans="1:96" ht="12.5" thickBot="1" x14ac:dyDescent="0.35"/>
    <row r="32" spans="1:96" x14ac:dyDescent="0.3">
      <c r="E32" s="129" t="s">
        <v>134</v>
      </c>
      <c r="F32" s="130"/>
      <c r="G32" s="130">
        <f>SUMIFS(G$9:G$31,$D$9:$D$31,"Capex non PMO")</f>
        <v>0</v>
      </c>
      <c r="H32" s="130">
        <f t="shared" ref="H32:BS32" si="3">SUMIFS(H$9:H$31,$D$9:$D$31,"Capex non PMO")</f>
        <v>0</v>
      </c>
      <c r="I32" s="130">
        <f t="shared" si="3"/>
        <v>82692</v>
      </c>
      <c r="J32" s="130">
        <f t="shared" si="3"/>
        <v>309876</v>
      </c>
      <c r="K32" s="130">
        <f t="shared" si="3"/>
        <v>682340</v>
      </c>
      <c r="L32" s="130">
        <f t="shared" si="3"/>
        <v>231976</v>
      </c>
      <c r="M32" s="130">
        <f t="shared" si="3"/>
        <v>159104</v>
      </c>
      <c r="N32" s="130">
        <f t="shared" si="3"/>
        <v>204412</v>
      </c>
      <c r="O32" s="130">
        <f t="shared" si="3"/>
        <v>0</v>
      </c>
      <c r="P32" s="130">
        <f t="shared" si="3"/>
        <v>0</v>
      </c>
      <c r="Q32" s="130">
        <f t="shared" si="3"/>
        <v>0</v>
      </c>
      <c r="R32" s="130">
        <f t="shared" si="3"/>
        <v>0</v>
      </c>
      <c r="S32" s="130">
        <f t="shared" si="3"/>
        <v>0</v>
      </c>
      <c r="T32" s="130">
        <f t="shared" si="3"/>
        <v>0</v>
      </c>
      <c r="U32" s="130">
        <f t="shared" si="3"/>
        <v>0</v>
      </c>
      <c r="V32" s="130">
        <f t="shared" si="3"/>
        <v>0</v>
      </c>
      <c r="W32" s="130">
        <f t="shared" si="3"/>
        <v>0</v>
      </c>
      <c r="X32" s="130">
        <f t="shared" si="3"/>
        <v>0</v>
      </c>
      <c r="Y32" s="130">
        <f t="shared" si="3"/>
        <v>0</v>
      </c>
      <c r="Z32" s="130">
        <f t="shared" si="3"/>
        <v>0</v>
      </c>
      <c r="AA32" s="130">
        <f t="shared" si="3"/>
        <v>0</v>
      </c>
      <c r="AB32" s="130">
        <f t="shared" si="3"/>
        <v>0</v>
      </c>
      <c r="AC32" s="130">
        <f t="shared" si="3"/>
        <v>0</v>
      </c>
      <c r="AD32" s="130">
        <f t="shared" si="3"/>
        <v>0</v>
      </c>
      <c r="AE32" s="130">
        <f t="shared" si="3"/>
        <v>0</v>
      </c>
      <c r="AF32" s="130">
        <f t="shared" si="3"/>
        <v>0</v>
      </c>
      <c r="AG32" s="130">
        <f t="shared" si="3"/>
        <v>0</v>
      </c>
      <c r="AH32" s="130">
        <f t="shared" si="3"/>
        <v>0</v>
      </c>
      <c r="AI32" s="130">
        <f t="shared" si="3"/>
        <v>0</v>
      </c>
      <c r="AJ32" s="130">
        <f t="shared" si="3"/>
        <v>0</v>
      </c>
      <c r="AK32" s="130">
        <f t="shared" si="3"/>
        <v>0</v>
      </c>
      <c r="AL32" s="130">
        <f t="shared" si="3"/>
        <v>0</v>
      </c>
      <c r="AM32" s="130">
        <f t="shared" si="3"/>
        <v>0</v>
      </c>
      <c r="AN32" s="130">
        <f t="shared" si="3"/>
        <v>0</v>
      </c>
      <c r="AO32" s="130">
        <f t="shared" si="3"/>
        <v>0</v>
      </c>
      <c r="AP32" s="130">
        <f t="shared" si="3"/>
        <v>0</v>
      </c>
      <c r="AQ32" s="130">
        <f t="shared" si="3"/>
        <v>0</v>
      </c>
      <c r="AR32" s="130">
        <f t="shared" si="3"/>
        <v>0</v>
      </c>
      <c r="AS32" s="130">
        <f t="shared" si="3"/>
        <v>0</v>
      </c>
      <c r="AT32" s="130">
        <f t="shared" si="3"/>
        <v>0</v>
      </c>
      <c r="AU32" s="130">
        <f t="shared" si="3"/>
        <v>0</v>
      </c>
      <c r="AV32" s="130">
        <f t="shared" si="3"/>
        <v>0</v>
      </c>
      <c r="AW32" s="130">
        <f t="shared" si="3"/>
        <v>0</v>
      </c>
      <c r="AX32" s="130">
        <f t="shared" si="3"/>
        <v>0</v>
      </c>
      <c r="AY32" s="130">
        <f t="shared" si="3"/>
        <v>0</v>
      </c>
      <c r="AZ32" s="130">
        <f t="shared" si="3"/>
        <v>0</v>
      </c>
      <c r="BA32" s="130">
        <f t="shared" si="3"/>
        <v>0</v>
      </c>
      <c r="BB32" s="130">
        <f t="shared" si="3"/>
        <v>0</v>
      </c>
      <c r="BC32" s="130">
        <f t="shared" si="3"/>
        <v>0</v>
      </c>
      <c r="BD32" s="130">
        <f t="shared" si="3"/>
        <v>0</v>
      </c>
      <c r="BE32" s="130">
        <f t="shared" si="3"/>
        <v>0</v>
      </c>
      <c r="BF32" s="130">
        <f t="shared" si="3"/>
        <v>0</v>
      </c>
      <c r="BG32" s="130">
        <f t="shared" si="3"/>
        <v>0</v>
      </c>
      <c r="BH32" s="130">
        <f t="shared" si="3"/>
        <v>0</v>
      </c>
      <c r="BI32" s="130">
        <f t="shared" si="3"/>
        <v>0</v>
      </c>
      <c r="BJ32" s="130">
        <f t="shared" si="3"/>
        <v>0</v>
      </c>
      <c r="BK32" s="130">
        <f t="shared" si="3"/>
        <v>0</v>
      </c>
      <c r="BL32" s="130">
        <f t="shared" si="3"/>
        <v>0</v>
      </c>
      <c r="BM32" s="130">
        <f t="shared" si="3"/>
        <v>0</v>
      </c>
      <c r="BN32" s="130">
        <f t="shared" si="3"/>
        <v>0</v>
      </c>
      <c r="BO32" s="130">
        <f t="shared" si="3"/>
        <v>0</v>
      </c>
      <c r="BP32" s="130">
        <f t="shared" si="3"/>
        <v>0</v>
      </c>
      <c r="BQ32" s="130">
        <f t="shared" si="3"/>
        <v>0</v>
      </c>
      <c r="BR32" s="130">
        <f t="shared" si="3"/>
        <v>0</v>
      </c>
      <c r="BS32" s="130">
        <f t="shared" si="3"/>
        <v>0</v>
      </c>
      <c r="BT32" s="130">
        <f t="shared" ref="BT32:CP32" si="4">SUMIFS(BT$9:BT$31,$D$9:$D$31,"Capex non PMO")</f>
        <v>0</v>
      </c>
      <c r="BU32" s="130">
        <f t="shared" si="4"/>
        <v>0</v>
      </c>
      <c r="BV32" s="130">
        <f t="shared" si="4"/>
        <v>0</v>
      </c>
      <c r="BW32" s="130">
        <f t="shared" si="4"/>
        <v>0</v>
      </c>
      <c r="BX32" s="130">
        <f t="shared" si="4"/>
        <v>0</v>
      </c>
      <c r="BY32" s="130">
        <f t="shared" si="4"/>
        <v>0</v>
      </c>
      <c r="BZ32" s="130">
        <f t="shared" si="4"/>
        <v>0</v>
      </c>
      <c r="CA32" s="130">
        <f t="shared" si="4"/>
        <v>0</v>
      </c>
      <c r="CB32" s="130">
        <f t="shared" si="4"/>
        <v>0</v>
      </c>
      <c r="CC32" s="130">
        <f t="shared" si="4"/>
        <v>0</v>
      </c>
      <c r="CD32" s="130">
        <f t="shared" si="4"/>
        <v>0</v>
      </c>
      <c r="CE32" s="130">
        <f t="shared" si="4"/>
        <v>0</v>
      </c>
      <c r="CF32" s="130">
        <f t="shared" si="4"/>
        <v>0</v>
      </c>
      <c r="CG32" s="130">
        <f t="shared" si="4"/>
        <v>0</v>
      </c>
      <c r="CH32" s="130">
        <f t="shared" si="4"/>
        <v>0</v>
      </c>
      <c r="CI32" s="130">
        <f t="shared" si="4"/>
        <v>0</v>
      </c>
      <c r="CJ32" s="130">
        <f t="shared" si="4"/>
        <v>0</v>
      </c>
      <c r="CK32" s="130">
        <f t="shared" si="4"/>
        <v>0</v>
      </c>
      <c r="CL32" s="130">
        <f t="shared" si="4"/>
        <v>0</v>
      </c>
      <c r="CM32" s="130">
        <f t="shared" si="4"/>
        <v>0</v>
      </c>
      <c r="CN32" s="130">
        <f t="shared" si="4"/>
        <v>0</v>
      </c>
      <c r="CO32" s="130">
        <f t="shared" si="4"/>
        <v>0</v>
      </c>
      <c r="CP32" s="131">
        <f t="shared" si="4"/>
        <v>0</v>
      </c>
      <c r="CQ32" s="132"/>
      <c r="CR32" s="133">
        <f t="shared" ref="CR32:CR33" si="5">SUM(G32:CP32)</f>
        <v>1670400</v>
      </c>
    </row>
    <row r="33" spans="5:96" x14ac:dyDescent="0.3">
      <c r="E33" s="134" t="s">
        <v>135</v>
      </c>
      <c r="F33" s="135"/>
      <c r="G33" s="135">
        <f>SUMIFS(G$9:G$31,$D$9:$D$31,"Capex PMO")</f>
        <v>0</v>
      </c>
      <c r="H33" s="135">
        <f t="shared" ref="H33:BS33" si="6">SUMIFS(H$9:H$31,$D$9:$D$31,"Capex PMO")</f>
        <v>0</v>
      </c>
      <c r="I33" s="135">
        <f t="shared" si="6"/>
        <v>61325</v>
      </c>
      <c r="J33" s="135">
        <f t="shared" si="6"/>
        <v>70400</v>
      </c>
      <c r="K33" s="135">
        <f t="shared" si="6"/>
        <v>70400</v>
      </c>
      <c r="L33" s="135">
        <f t="shared" si="6"/>
        <v>70400</v>
      </c>
      <c r="M33" s="135">
        <f t="shared" si="6"/>
        <v>70400</v>
      </c>
      <c r="N33" s="135">
        <f t="shared" si="6"/>
        <v>61325</v>
      </c>
      <c r="O33" s="135">
        <f t="shared" si="6"/>
        <v>0</v>
      </c>
      <c r="P33" s="135">
        <f t="shared" si="6"/>
        <v>0</v>
      </c>
      <c r="Q33" s="135">
        <f t="shared" si="6"/>
        <v>0</v>
      </c>
      <c r="R33" s="135">
        <f t="shared" si="6"/>
        <v>0</v>
      </c>
      <c r="S33" s="135">
        <f t="shared" si="6"/>
        <v>0</v>
      </c>
      <c r="T33" s="135">
        <f t="shared" si="6"/>
        <v>0</v>
      </c>
      <c r="U33" s="135">
        <f t="shared" si="6"/>
        <v>0</v>
      </c>
      <c r="V33" s="135">
        <f t="shared" si="6"/>
        <v>0</v>
      </c>
      <c r="W33" s="135">
        <f t="shared" si="6"/>
        <v>0</v>
      </c>
      <c r="X33" s="135">
        <f t="shared" si="6"/>
        <v>0</v>
      </c>
      <c r="Y33" s="135">
        <f t="shared" si="6"/>
        <v>0</v>
      </c>
      <c r="Z33" s="135">
        <f t="shared" si="6"/>
        <v>0</v>
      </c>
      <c r="AA33" s="135">
        <f t="shared" si="6"/>
        <v>0</v>
      </c>
      <c r="AB33" s="135">
        <f t="shared" si="6"/>
        <v>0</v>
      </c>
      <c r="AC33" s="135">
        <f t="shared" si="6"/>
        <v>0</v>
      </c>
      <c r="AD33" s="135">
        <f t="shared" si="6"/>
        <v>0</v>
      </c>
      <c r="AE33" s="135">
        <f t="shared" si="6"/>
        <v>0</v>
      </c>
      <c r="AF33" s="135">
        <f t="shared" si="6"/>
        <v>0</v>
      </c>
      <c r="AG33" s="135">
        <f t="shared" si="6"/>
        <v>0</v>
      </c>
      <c r="AH33" s="135">
        <f t="shared" si="6"/>
        <v>0</v>
      </c>
      <c r="AI33" s="135">
        <f t="shared" si="6"/>
        <v>0</v>
      </c>
      <c r="AJ33" s="135">
        <f t="shared" si="6"/>
        <v>0</v>
      </c>
      <c r="AK33" s="135">
        <f t="shared" si="6"/>
        <v>0</v>
      </c>
      <c r="AL33" s="135">
        <f t="shared" si="6"/>
        <v>0</v>
      </c>
      <c r="AM33" s="135">
        <f t="shared" si="6"/>
        <v>0</v>
      </c>
      <c r="AN33" s="135">
        <f t="shared" si="6"/>
        <v>0</v>
      </c>
      <c r="AO33" s="135">
        <f t="shared" si="6"/>
        <v>0</v>
      </c>
      <c r="AP33" s="135">
        <f t="shared" si="6"/>
        <v>0</v>
      </c>
      <c r="AQ33" s="135">
        <f t="shared" si="6"/>
        <v>0</v>
      </c>
      <c r="AR33" s="135">
        <f t="shared" si="6"/>
        <v>0</v>
      </c>
      <c r="AS33" s="135">
        <f t="shared" si="6"/>
        <v>0</v>
      </c>
      <c r="AT33" s="135">
        <f t="shared" si="6"/>
        <v>0</v>
      </c>
      <c r="AU33" s="135">
        <f t="shared" si="6"/>
        <v>0</v>
      </c>
      <c r="AV33" s="135">
        <f t="shared" si="6"/>
        <v>0</v>
      </c>
      <c r="AW33" s="135">
        <f t="shared" si="6"/>
        <v>0</v>
      </c>
      <c r="AX33" s="135">
        <f t="shared" si="6"/>
        <v>0</v>
      </c>
      <c r="AY33" s="135">
        <f t="shared" si="6"/>
        <v>0</v>
      </c>
      <c r="AZ33" s="135">
        <f t="shared" si="6"/>
        <v>0</v>
      </c>
      <c r="BA33" s="135">
        <f t="shared" si="6"/>
        <v>0</v>
      </c>
      <c r="BB33" s="135">
        <f t="shared" si="6"/>
        <v>0</v>
      </c>
      <c r="BC33" s="135">
        <f t="shared" si="6"/>
        <v>0</v>
      </c>
      <c r="BD33" s="135">
        <f t="shared" si="6"/>
        <v>0</v>
      </c>
      <c r="BE33" s="135">
        <f t="shared" si="6"/>
        <v>0</v>
      </c>
      <c r="BF33" s="135">
        <f t="shared" si="6"/>
        <v>0</v>
      </c>
      <c r="BG33" s="135">
        <f t="shared" si="6"/>
        <v>0</v>
      </c>
      <c r="BH33" s="135">
        <f t="shared" si="6"/>
        <v>0</v>
      </c>
      <c r="BI33" s="135">
        <f t="shared" si="6"/>
        <v>0</v>
      </c>
      <c r="BJ33" s="135">
        <f t="shared" si="6"/>
        <v>0</v>
      </c>
      <c r="BK33" s="135">
        <f t="shared" si="6"/>
        <v>0</v>
      </c>
      <c r="BL33" s="135">
        <f t="shared" si="6"/>
        <v>0</v>
      </c>
      <c r="BM33" s="135">
        <f t="shared" si="6"/>
        <v>0</v>
      </c>
      <c r="BN33" s="135">
        <f t="shared" si="6"/>
        <v>0</v>
      </c>
      <c r="BO33" s="135">
        <f t="shared" si="6"/>
        <v>0</v>
      </c>
      <c r="BP33" s="135">
        <f t="shared" si="6"/>
        <v>0</v>
      </c>
      <c r="BQ33" s="135">
        <f t="shared" si="6"/>
        <v>0</v>
      </c>
      <c r="BR33" s="135">
        <f t="shared" si="6"/>
        <v>0</v>
      </c>
      <c r="BS33" s="135">
        <f t="shared" si="6"/>
        <v>0</v>
      </c>
      <c r="BT33" s="135">
        <f t="shared" ref="BT33:CP33" si="7">SUMIFS(BT$9:BT$31,$D$9:$D$31,"Capex PMO")</f>
        <v>0</v>
      </c>
      <c r="BU33" s="135">
        <f t="shared" si="7"/>
        <v>0</v>
      </c>
      <c r="BV33" s="135">
        <f t="shared" si="7"/>
        <v>0</v>
      </c>
      <c r="BW33" s="135">
        <f t="shared" si="7"/>
        <v>0</v>
      </c>
      <c r="BX33" s="135">
        <f t="shared" si="7"/>
        <v>0</v>
      </c>
      <c r="BY33" s="135">
        <f t="shared" si="7"/>
        <v>0</v>
      </c>
      <c r="BZ33" s="135">
        <f t="shared" si="7"/>
        <v>0</v>
      </c>
      <c r="CA33" s="135">
        <f t="shared" si="7"/>
        <v>0</v>
      </c>
      <c r="CB33" s="135">
        <f t="shared" si="7"/>
        <v>0</v>
      </c>
      <c r="CC33" s="135">
        <f t="shared" si="7"/>
        <v>0</v>
      </c>
      <c r="CD33" s="135">
        <f t="shared" si="7"/>
        <v>0</v>
      </c>
      <c r="CE33" s="135">
        <f t="shared" si="7"/>
        <v>0</v>
      </c>
      <c r="CF33" s="135">
        <f t="shared" si="7"/>
        <v>0</v>
      </c>
      <c r="CG33" s="135">
        <f t="shared" si="7"/>
        <v>0</v>
      </c>
      <c r="CH33" s="135">
        <f t="shared" si="7"/>
        <v>0</v>
      </c>
      <c r="CI33" s="135">
        <f t="shared" si="7"/>
        <v>0</v>
      </c>
      <c r="CJ33" s="135">
        <f t="shared" si="7"/>
        <v>0</v>
      </c>
      <c r="CK33" s="135">
        <f t="shared" si="7"/>
        <v>0</v>
      </c>
      <c r="CL33" s="135">
        <f t="shared" si="7"/>
        <v>0</v>
      </c>
      <c r="CM33" s="135">
        <f t="shared" si="7"/>
        <v>0</v>
      </c>
      <c r="CN33" s="135">
        <f t="shared" si="7"/>
        <v>0</v>
      </c>
      <c r="CO33" s="135">
        <f t="shared" si="7"/>
        <v>0</v>
      </c>
      <c r="CP33" s="136">
        <f t="shared" si="7"/>
        <v>0</v>
      </c>
      <c r="CQ33" s="132"/>
      <c r="CR33" s="137">
        <f t="shared" si="5"/>
        <v>404250</v>
      </c>
    </row>
    <row r="34" spans="5:96" ht="12.5" thickBot="1" x14ac:dyDescent="0.35">
      <c r="E34" s="134"/>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9"/>
      <c r="CQ34" s="132"/>
      <c r="CR34" s="140"/>
    </row>
    <row r="35" spans="5:96" ht="12.5" thickBot="1" x14ac:dyDescent="0.35">
      <c r="E35" s="141" t="s">
        <v>388</v>
      </c>
      <c r="F35" s="142"/>
      <c r="G35" s="142">
        <f t="shared" ref="G35:AL35" si="8">SUM(G32:G34)</f>
        <v>0</v>
      </c>
      <c r="H35" s="142">
        <f t="shared" si="8"/>
        <v>0</v>
      </c>
      <c r="I35" s="142">
        <f t="shared" si="8"/>
        <v>144017</v>
      </c>
      <c r="J35" s="142">
        <f t="shared" si="8"/>
        <v>380276</v>
      </c>
      <c r="K35" s="142">
        <f t="shared" si="8"/>
        <v>752740</v>
      </c>
      <c r="L35" s="142">
        <f t="shared" si="8"/>
        <v>302376</v>
      </c>
      <c r="M35" s="142">
        <f t="shared" si="8"/>
        <v>229504</v>
      </c>
      <c r="N35" s="142">
        <f t="shared" si="8"/>
        <v>265737</v>
      </c>
      <c r="O35" s="142">
        <f t="shared" si="8"/>
        <v>0</v>
      </c>
      <c r="P35" s="142">
        <f t="shared" si="8"/>
        <v>0</v>
      </c>
      <c r="Q35" s="142">
        <f t="shared" si="8"/>
        <v>0</v>
      </c>
      <c r="R35" s="142">
        <f t="shared" si="8"/>
        <v>0</v>
      </c>
      <c r="S35" s="142">
        <f t="shared" si="8"/>
        <v>0</v>
      </c>
      <c r="T35" s="142">
        <f t="shared" si="8"/>
        <v>0</v>
      </c>
      <c r="U35" s="142">
        <f t="shared" si="8"/>
        <v>0</v>
      </c>
      <c r="V35" s="142">
        <f t="shared" si="8"/>
        <v>0</v>
      </c>
      <c r="W35" s="142">
        <f t="shared" si="8"/>
        <v>0</v>
      </c>
      <c r="X35" s="142">
        <f t="shared" si="8"/>
        <v>0</v>
      </c>
      <c r="Y35" s="142">
        <f t="shared" si="8"/>
        <v>0</v>
      </c>
      <c r="Z35" s="142">
        <f t="shared" si="8"/>
        <v>0</v>
      </c>
      <c r="AA35" s="142">
        <f t="shared" si="8"/>
        <v>0</v>
      </c>
      <c r="AB35" s="142">
        <f t="shared" si="8"/>
        <v>0</v>
      </c>
      <c r="AC35" s="142">
        <f t="shared" si="8"/>
        <v>0</v>
      </c>
      <c r="AD35" s="142">
        <f t="shared" si="8"/>
        <v>0</v>
      </c>
      <c r="AE35" s="142">
        <f t="shared" si="8"/>
        <v>0</v>
      </c>
      <c r="AF35" s="142">
        <f t="shared" si="8"/>
        <v>0</v>
      </c>
      <c r="AG35" s="142">
        <f t="shared" si="8"/>
        <v>0</v>
      </c>
      <c r="AH35" s="142">
        <f t="shared" si="8"/>
        <v>0</v>
      </c>
      <c r="AI35" s="142">
        <f t="shared" si="8"/>
        <v>0</v>
      </c>
      <c r="AJ35" s="142">
        <f t="shared" si="8"/>
        <v>0</v>
      </c>
      <c r="AK35" s="142">
        <f t="shared" si="8"/>
        <v>0</v>
      </c>
      <c r="AL35" s="142">
        <f t="shared" si="8"/>
        <v>0</v>
      </c>
      <c r="AM35" s="142">
        <f t="shared" ref="AM35:BR35" si="9">SUM(AM32:AM34)</f>
        <v>0</v>
      </c>
      <c r="AN35" s="142">
        <f t="shared" si="9"/>
        <v>0</v>
      </c>
      <c r="AO35" s="142">
        <f t="shared" si="9"/>
        <v>0</v>
      </c>
      <c r="AP35" s="142">
        <f t="shared" si="9"/>
        <v>0</v>
      </c>
      <c r="AQ35" s="142">
        <f t="shared" si="9"/>
        <v>0</v>
      </c>
      <c r="AR35" s="142">
        <f t="shared" si="9"/>
        <v>0</v>
      </c>
      <c r="AS35" s="142">
        <f t="shared" si="9"/>
        <v>0</v>
      </c>
      <c r="AT35" s="142">
        <f t="shared" si="9"/>
        <v>0</v>
      </c>
      <c r="AU35" s="142">
        <f t="shared" si="9"/>
        <v>0</v>
      </c>
      <c r="AV35" s="142">
        <f t="shared" si="9"/>
        <v>0</v>
      </c>
      <c r="AW35" s="142">
        <f t="shared" si="9"/>
        <v>0</v>
      </c>
      <c r="AX35" s="142">
        <f t="shared" si="9"/>
        <v>0</v>
      </c>
      <c r="AY35" s="142">
        <f t="shared" si="9"/>
        <v>0</v>
      </c>
      <c r="AZ35" s="142">
        <f t="shared" si="9"/>
        <v>0</v>
      </c>
      <c r="BA35" s="142">
        <f t="shared" si="9"/>
        <v>0</v>
      </c>
      <c r="BB35" s="142">
        <f t="shared" si="9"/>
        <v>0</v>
      </c>
      <c r="BC35" s="142">
        <f t="shared" si="9"/>
        <v>0</v>
      </c>
      <c r="BD35" s="142">
        <f t="shared" si="9"/>
        <v>0</v>
      </c>
      <c r="BE35" s="142">
        <f t="shared" si="9"/>
        <v>0</v>
      </c>
      <c r="BF35" s="142">
        <f t="shared" si="9"/>
        <v>0</v>
      </c>
      <c r="BG35" s="142">
        <f t="shared" si="9"/>
        <v>0</v>
      </c>
      <c r="BH35" s="142">
        <f t="shared" si="9"/>
        <v>0</v>
      </c>
      <c r="BI35" s="142">
        <f t="shared" si="9"/>
        <v>0</v>
      </c>
      <c r="BJ35" s="142">
        <f t="shared" si="9"/>
        <v>0</v>
      </c>
      <c r="BK35" s="142">
        <f t="shared" si="9"/>
        <v>0</v>
      </c>
      <c r="BL35" s="142">
        <f t="shared" si="9"/>
        <v>0</v>
      </c>
      <c r="BM35" s="142">
        <f t="shared" si="9"/>
        <v>0</v>
      </c>
      <c r="BN35" s="142">
        <f t="shared" si="9"/>
        <v>0</v>
      </c>
      <c r="BO35" s="142">
        <f t="shared" si="9"/>
        <v>0</v>
      </c>
      <c r="BP35" s="142">
        <f t="shared" si="9"/>
        <v>0</v>
      </c>
      <c r="BQ35" s="142">
        <f t="shared" si="9"/>
        <v>0</v>
      </c>
      <c r="BR35" s="142">
        <f t="shared" si="9"/>
        <v>0</v>
      </c>
      <c r="BS35" s="142">
        <f t="shared" ref="BS35:CJ35" si="10">SUM(BS32:BS34)</f>
        <v>0</v>
      </c>
      <c r="BT35" s="142">
        <f t="shared" si="10"/>
        <v>0</v>
      </c>
      <c r="BU35" s="142">
        <f t="shared" si="10"/>
        <v>0</v>
      </c>
      <c r="BV35" s="142">
        <f t="shared" si="10"/>
        <v>0</v>
      </c>
      <c r="BW35" s="142">
        <f t="shared" si="10"/>
        <v>0</v>
      </c>
      <c r="BX35" s="142">
        <f t="shared" si="10"/>
        <v>0</v>
      </c>
      <c r="BY35" s="142">
        <f t="shared" si="10"/>
        <v>0</v>
      </c>
      <c r="BZ35" s="142">
        <f t="shared" si="10"/>
        <v>0</v>
      </c>
      <c r="CA35" s="142">
        <f t="shared" si="10"/>
        <v>0</v>
      </c>
      <c r="CB35" s="142">
        <f t="shared" si="10"/>
        <v>0</v>
      </c>
      <c r="CC35" s="142">
        <f t="shared" si="10"/>
        <v>0</v>
      </c>
      <c r="CD35" s="142">
        <f t="shared" si="10"/>
        <v>0</v>
      </c>
      <c r="CE35" s="142">
        <f t="shared" si="10"/>
        <v>0</v>
      </c>
      <c r="CF35" s="142">
        <f t="shared" si="10"/>
        <v>0</v>
      </c>
      <c r="CG35" s="142">
        <f t="shared" si="10"/>
        <v>0</v>
      </c>
      <c r="CH35" s="142">
        <f t="shared" si="10"/>
        <v>0</v>
      </c>
      <c r="CI35" s="142">
        <f t="shared" si="10"/>
        <v>0</v>
      </c>
      <c r="CJ35" s="142">
        <f t="shared" si="10"/>
        <v>0</v>
      </c>
      <c r="CK35" s="142">
        <f t="shared" ref="CK35:CP35" si="11">SUM(CK32:CK34)</f>
        <v>0</v>
      </c>
      <c r="CL35" s="142">
        <f t="shared" si="11"/>
        <v>0</v>
      </c>
      <c r="CM35" s="142">
        <f t="shared" si="11"/>
        <v>0</v>
      </c>
      <c r="CN35" s="142">
        <f t="shared" si="11"/>
        <v>0</v>
      </c>
      <c r="CO35" s="142">
        <f t="shared" si="11"/>
        <v>0</v>
      </c>
      <c r="CP35" s="143">
        <f t="shared" si="11"/>
        <v>0</v>
      </c>
      <c r="CQ35" s="132"/>
      <c r="CR35" s="144">
        <f>SUM(G35:CP35)</f>
        <v>2074650</v>
      </c>
    </row>
    <row r="36" spans="5:96" x14ac:dyDescent="0.3">
      <c r="E36" s="129"/>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1"/>
      <c r="CQ36" s="132"/>
      <c r="CR36" s="133"/>
    </row>
    <row r="37" spans="5:96" x14ac:dyDescent="0.3">
      <c r="E37" s="134" t="s">
        <v>469</v>
      </c>
      <c r="F37" s="135"/>
      <c r="G37" s="135">
        <f>SUMIFS(G$9:G$31,$D$9:$D$31,"Opex")</f>
        <v>0</v>
      </c>
      <c r="H37" s="135">
        <f t="shared" ref="H37:BS37" si="12">SUMIFS(H$9:H$31,$D$9:$D$31,"Opex")</f>
        <v>0</v>
      </c>
      <c r="I37" s="135">
        <f t="shared" si="12"/>
        <v>750</v>
      </c>
      <c r="J37" s="135">
        <f t="shared" si="12"/>
        <v>750</v>
      </c>
      <c r="K37" s="135">
        <f t="shared" si="12"/>
        <v>1050</v>
      </c>
      <c r="L37" s="135">
        <f t="shared" si="12"/>
        <v>1350</v>
      </c>
      <c r="M37" s="135">
        <f t="shared" si="12"/>
        <v>1050</v>
      </c>
      <c r="N37" s="135">
        <f t="shared" si="12"/>
        <v>450</v>
      </c>
      <c r="O37" s="135">
        <f t="shared" si="12"/>
        <v>0</v>
      </c>
      <c r="P37" s="135">
        <f t="shared" si="12"/>
        <v>0</v>
      </c>
      <c r="Q37" s="135">
        <f t="shared" si="12"/>
        <v>0</v>
      </c>
      <c r="R37" s="135">
        <f t="shared" si="12"/>
        <v>0</v>
      </c>
      <c r="S37" s="135">
        <f t="shared" si="12"/>
        <v>0</v>
      </c>
      <c r="T37" s="135">
        <f t="shared" si="12"/>
        <v>0</v>
      </c>
      <c r="U37" s="135">
        <f t="shared" si="12"/>
        <v>0</v>
      </c>
      <c r="V37" s="135">
        <f t="shared" si="12"/>
        <v>0</v>
      </c>
      <c r="W37" s="135">
        <f t="shared" si="12"/>
        <v>0</v>
      </c>
      <c r="X37" s="135">
        <f t="shared" si="12"/>
        <v>0</v>
      </c>
      <c r="Y37" s="135">
        <f t="shared" si="12"/>
        <v>0</v>
      </c>
      <c r="Z37" s="135">
        <f t="shared" si="12"/>
        <v>0</v>
      </c>
      <c r="AA37" s="135">
        <f t="shared" si="12"/>
        <v>0</v>
      </c>
      <c r="AB37" s="135">
        <f t="shared" si="12"/>
        <v>0</v>
      </c>
      <c r="AC37" s="135">
        <f t="shared" si="12"/>
        <v>0</v>
      </c>
      <c r="AD37" s="135">
        <f t="shared" si="12"/>
        <v>0</v>
      </c>
      <c r="AE37" s="135">
        <f t="shared" si="12"/>
        <v>0</v>
      </c>
      <c r="AF37" s="135">
        <f t="shared" si="12"/>
        <v>0</v>
      </c>
      <c r="AG37" s="135">
        <f t="shared" si="12"/>
        <v>0</v>
      </c>
      <c r="AH37" s="135">
        <f t="shared" si="12"/>
        <v>0</v>
      </c>
      <c r="AI37" s="135">
        <f t="shared" si="12"/>
        <v>0</v>
      </c>
      <c r="AJ37" s="135">
        <f t="shared" si="12"/>
        <v>0</v>
      </c>
      <c r="AK37" s="135">
        <f t="shared" si="12"/>
        <v>0</v>
      </c>
      <c r="AL37" s="135">
        <f t="shared" si="12"/>
        <v>0</v>
      </c>
      <c r="AM37" s="135">
        <f t="shared" si="12"/>
        <v>0</v>
      </c>
      <c r="AN37" s="135">
        <f t="shared" si="12"/>
        <v>0</v>
      </c>
      <c r="AO37" s="135">
        <f t="shared" si="12"/>
        <v>0</v>
      </c>
      <c r="AP37" s="135">
        <f t="shared" si="12"/>
        <v>0</v>
      </c>
      <c r="AQ37" s="135">
        <f t="shared" si="12"/>
        <v>0</v>
      </c>
      <c r="AR37" s="135">
        <f t="shared" si="12"/>
        <v>0</v>
      </c>
      <c r="AS37" s="135">
        <f t="shared" si="12"/>
        <v>0</v>
      </c>
      <c r="AT37" s="135">
        <f t="shared" si="12"/>
        <v>0</v>
      </c>
      <c r="AU37" s="135">
        <f t="shared" si="12"/>
        <v>0</v>
      </c>
      <c r="AV37" s="135">
        <f t="shared" si="12"/>
        <v>0</v>
      </c>
      <c r="AW37" s="135">
        <f t="shared" si="12"/>
        <v>0</v>
      </c>
      <c r="AX37" s="135">
        <f t="shared" si="12"/>
        <v>0</v>
      </c>
      <c r="AY37" s="135">
        <f t="shared" si="12"/>
        <v>0</v>
      </c>
      <c r="AZ37" s="135">
        <f t="shared" si="12"/>
        <v>0</v>
      </c>
      <c r="BA37" s="135">
        <f t="shared" si="12"/>
        <v>0</v>
      </c>
      <c r="BB37" s="135">
        <f t="shared" si="12"/>
        <v>0</v>
      </c>
      <c r="BC37" s="135">
        <f t="shared" si="12"/>
        <v>0</v>
      </c>
      <c r="BD37" s="135">
        <f t="shared" si="12"/>
        <v>0</v>
      </c>
      <c r="BE37" s="135">
        <f t="shared" si="12"/>
        <v>0</v>
      </c>
      <c r="BF37" s="135">
        <f t="shared" si="12"/>
        <v>0</v>
      </c>
      <c r="BG37" s="135">
        <f t="shared" si="12"/>
        <v>0</v>
      </c>
      <c r="BH37" s="135">
        <f t="shared" si="12"/>
        <v>0</v>
      </c>
      <c r="BI37" s="135">
        <f t="shared" si="12"/>
        <v>0</v>
      </c>
      <c r="BJ37" s="135">
        <f t="shared" si="12"/>
        <v>0</v>
      </c>
      <c r="BK37" s="135">
        <f t="shared" si="12"/>
        <v>0</v>
      </c>
      <c r="BL37" s="135">
        <f t="shared" si="12"/>
        <v>0</v>
      </c>
      <c r="BM37" s="135">
        <f t="shared" si="12"/>
        <v>0</v>
      </c>
      <c r="BN37" s="135">
        <f t="shared" si="12"/>
        <v>0</v>
      </c>
      <c r="BO37" s="135">
        <f t="shared" si="12"/>
        <v>0</v>
      </c>
      <c r="BP37" s="135">
        <f t="shared" si="12"/>
        <v>0</v>
      </c>
      <c r="BQ37" s="135">
        <f t="shared" si="12"/>
        <v>0</v>
      </c>
      <c r="BR37" s="135">
        <f t="shared" si="12"/>
        <v>0</v>
      </c>
      <c r="BS37" s="135">
        <f t="shared" si="12"/>
        <v>0</v>
      </c>
      <c r="BT37" s="135">
        <f t="shared" ref="BT37:CP37" si="13">SUMIFS(BT$9:BT$31,$D$9:$D$31,"Opex")</f>
        <v>0</v>
      </c>
      <c r="BU37" s="135">
        <f t="shared" si="13"/>
        <v>0</v>
      </c>
      <c r="BV37" s="135">
        <f t="shared" si="13"/>
        <v>0</v>
      </c>
      <c r="BW37" s="135">
        <f t="shared" si="13"/>
        <v>0</v>
      </c>
      <c r="BX37" s="135">
        <f t="shared" si="13"/>
        <v>0</v>
      </c>
      <c r="BY37" s="135">
        <f t="shared" si="13"/>
        <v>0</v>
      </c>
      <c r="BZ37" s="135">
        <f t="shared" si="13"/>
        <v>0</v>
      </c>
      <c r="CA37" s="135">
        <f t="shared" si="13"/>
        <v>0</v>
      </c>
      <c r="CB37" s="135">
        <f t="shared" si="13"/>
        <v>0</v>
      </c>
      <c r="CC37" s="135">
        <f t="shared" si="13"/>
        <v>0</v>
      </c>
      <c r="CD37" s="135">
        <f t="shared" si="13"/>
        <v>0</v>
      </c>
      <c r="CE37" s="135">
        <f t="shared" si="13"/>
        <v>0</v>
      </c>
      <c r="CF37" s="135">
        <f t="shared" si="13"/>
        <v>0</v>
      </c>
      <c r="CG37" s="135">
        <f t="shared" si="13"/>
        <v>0</v>
      </c>
      <c r="CH37" s="135">
        <f t="shared" si="13"/>
        <v>0</v>
      </c>
      <c r="CI37" s="135">
        <f t="shared" si="13"/>
        <v>0</v>
      </c>
      <c r="CJ37" s="135">
        <f t="shared" si="13"/>
        <v>0</v>
      </c>
      <c r="CK37" s="135">
        <f t="shared" si="13"/>
        <v>0</v>
      </c>
      <c r="CL37" s="135">
        <f t="shared" si="13"/>
        <v>0</v>
      </c>
      <c r="CM37" s="135">
        <f t="shared" si="13"/>
        <v>0</v>
      </c>
      <c r="CN37" s="135">
        <f t="shared" si="13"/>
        <v>0</v>
      </c>
      <c r="CO37" s="135">
        <f t="shared" si="13"/>
        <v>0</v>
      </c>
      <c r="CP37" s="135">
        <f t="shared" si="13"/>
        <v>0</v>
      </c>
      <c r="CQ37" s="132"/>
      <c r="CR37" s="137">
        <f t="shared" ref="CR37" si="14">CR25</f>
        <v>5400</v>
      </c>
    </row>
    <row r="38" spans="5:96" ht="12.5" thickBot="1" x14ac:dyDescent="0.35">
      <c r="E38" s="134"/>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45"/>
      <c r="CQ38" s="132"/>
      <c r="CR38" s="140"/>
    </row>
    <row r="39" spans="5:96" ht="12.5" thickBot="1" x14ac:dyDescent="0.35">
      <c r="E39" s="141" t="s">
        <v>271</v>
      </c>
      <c r="F39" s="142"/>
      <c r="G39" s="142">
        <f>SUM(G35:G38)</f>
        <v>0</v>
      </c>
      <c r="H39" s="142">
        <f t="shared" ref="H39:BS39" si="15">SUM(H35:H38)</f>
        <v>0</v>
      </c>
      <c r="I39" s="142">
        <f t="shared" si="15"/>
        <v>144767</v>
      </c>
      <c r="J39" s="142">
        <f t="shared" si="15"/>
        <v>381026</v>
      </c>
      <c r="K39" s="142">
        <f t="shared" si="15"/>
        <v>753790</v>
      </c>
      <c r="L39" s="142">
        <f t="shared" si="15"/>
        <v>303726</v>
      </c>
      <c r="M39" s="142">
        <f t="shared" si="15"/>
        <v>230554</v>
      </c>
      <c r="N39" s="142">
        <f t="shared" si="15"/>
        <v>266187</v>
      </c>
      <c r="O39" s="142">
        <f t="shared" si="15"/>
        <v>0</v>
      </c>
      <c r="P39" s="142">
        <f t="shared" si="15"/>
        <v>0</v>
      </c>
      <c r="Q39" s="142">
        <f t="shared" si="15"/>
        <v>0</v>
      </c>
      <c r="R39" s="142">
        <f t="shared" si="15"/>
        <v>0</v>
      </c>
      <c r="S39" s="142">
        <f t="shared" si="15"/>
        <v>0</v>
      </c>
      <c r="T39" s="142">
        <f t="shared" si="15"/>
        <v>0</v>
      </c>
      <c r="U39" s="142">
        <f t="shared" si="15"/>
        <v>0</v>
      </c>
      <c r="V39" s="142">
        <f t="shared" si="15"/>
        <v>0</v>
      </c>
      <c r="W39" s="142">
        <f t="shared" si="15"/>
        <v>0</v>
      </c>
      <c r="X39" s="142">
        <f t="shared" si="15"/>
        <v>0</v>
      </c>
      <c r="Y39" s="142">
        <f t="shared" si="15"/>
        <v>0</v>
      </c>
      <c r="Z39" s="142">
        <f t="shared" si="15"/>
        <v>0</v>
      </c>
      <c r="AA39" s="142">
        <f t="shared" si="15"/>
        <v>0</v>
      </c>
      <c r="AB39" s="142">
        <f t="shared" si="15"/>
        <v>0</v>
      </c>
      <c r="AC39" s="142">
        <f t="shared" si="15"/>
        <v>0</v>
      </c>
      <c r="AD39" s="142">
        <f t="shared" si="15"/>
        <v>0</v>
      </c>
      <c r="AE39" s="142">
        <f t="shared" si="15"/>
        <v>0</v>
      </c>
      <c r="AF39" s="142">
        <f t="shared" si="15"/>
        <v>0</v>
      </c>
      <c r="AG39" s="142">
        <f t="shared" si="15"/>
        <v>0</v>
      </c>
      <c r="AH39" s="142">
        <f t="shared" si="15"/>
        <v>0</v>
      </c>
      <c r="AI39" s="142">
        <f t="shared" si="15"/>
        <v>0</v>
      </c>
      <c r="AJ39" s="142">
        <f t="shared" si="15"/>
        <v>0</v>
      </c>
      <c r="AK39" s="142">
        <f t="shared" si="15"/>
        <v>0</v>
      </c>
      <c r="AL39" s="142">
        <f t="shared" si="15"/>
        <v>0</v>
      </c>
      <c r="AM39" s="142">
        <f t="shared" si="15"/>
        <v>0</v>
      </c>
      <c r="AN39" s="142">
        <f t="shared" si="15"/>
        <v>0</v>
      </c>
      <c r="AO39" s="142">
        <f t="shared" si="15"/>
        <v>0</v>
      </c>
      <c r="AP39" s="142">
        <f t="shared" si="15"/>
        <v>0</v>
      </c>
      <c r="AQ39" s="142">
        <f t="shared" si="15"/>
        <v>0</v>
      </c>
      <c r="AR39" s="142">
        <f t="shared" si="15"/>
        <v>0</v>
      </c>
      <c r="AS39" s="142">
        <f t="shared" si="15"/>
        <v>0</v>
      </c>
      <c r="AT39" s="142">
        <f t="shared" si="15"/>
        <v>0</v>
      </c>
      <c r="AU39" s="142">
        <f t="shared" si="15"/>
        <v>0</v>
      </c>
      <c r="AV39" s="142">
        <f t="shared" si="15"/>
        <v>0</v>
      </c>
      <c r="AW39" s="142">
        <f t="shared" si="15"/>
        <v>0</v>
      </c>
      <c r="AX39" s="142">
        <f t="shared" si="15"/>
        <v>0</v>
      </c>
      <c r="AY39" s="142">
        <f t="shared" si="15"/>
        <v>0</v>
      </c>
      <c r="AZ39" s="142">
        <f t="shared" si="15"/>
        <v>0</v>
      </c>
      <c r="BA39" s="142">
        <f t="shared" si="15"/>
        <v>0</v>
      </c>
      <c r="BB39" s="142">
        <f t="shared" si="15"/>
        <v>0</v>
      </c>
      <c r="BC39" s="142">
        <f t="shared" si="15"/>
        <v>0</v>
      </c>
      <c r="BD39" s="142">
        <f t="shared" si="15"/>
        <v>0</v>
      </c>
      <c r="BE39" s="142">
        <f t="shared" si="15"/>
        <v>0</v>
      </c>
      <c r="BF39" s="142">
        <f t="shared" si="15"/>
        <v>0</v>
      </c>
      <c r="BG39" s="142">
        <f t="shared" si="15"/>
        <v>0</v>
      </c>
      <c r="BH39" s="142">
        <f t="shared" si="15"/>
        <v>0</v>
      </c>
      <c r="BI39" s="142">
        <f t="shared" si="15"/>
        <v>0</v>
      </c>
      <c r="BJ39" s="142">
        <f t="shared" si="15"/>
        <v>0</v>
      </c>
      <c r="BK39" s="142">
        <f t="shared" si="15"/>
        <v>0</v>
      </c>
      <c r="BL39" s="142">
        <f t="shared" si="15"/>
        <v>0</v>
      </c>
      <c r="BM39" s="142">
        <f t="shared" si="15"/>
        <v>0</v>
      </c>
      <c r="BN39" s="142">
        <f t="shared" si="15"/>
        <v>0</v>
      </c>
      <c r="BO39" s="142">
        <f t="shared" si="15"/>
        <v>0</v>
      </c>
      <c r="BP39" s="142">
        <f t="shared" si="15"/>
        <v>0</v>
      </c>
      <c r="BQ39" s="142">
        <f t="shared" si="15"/>
        <v>0</v>
      </c>
      <c r="BR39" s="142">
        <f t="shared" si="15"/>
        <v>0</v>
      </c>
      <c r="BS39" s="142">
        <f t="shared" si="15"/>
        <v>0</v>
      </c>
      <c r="BT39" s="142">
        <f t="shared" ref="BT39:CR39" si="16">SUM(BT35:BT38)</f>
        <v>0</v>
      </c>
      <c r="BU39" s="142">
        <f t="shared" si="16"/>
        <v>0</v>
      </c>
      <c r="BV39" s="142">
        <f t="shared" si="16"/>
        <v>0</v>
      </c>
      <c r="BW39" s="142">
        <f t="shared" si="16"/>
        <v>0</v>
      </c>
      <c r="BX39" s="142">
        <f t="shared" si="16"/>
        <v>0</v>
      </c>
      <c r="BY39" s="142">
        <f t="shared" si="16"/>
        <v>0</v>
      </c>
      <c r="BZ39" s="142">
        <f t="shared" si="16"/>
        <v>0</v>
      </c>
      <c r="CA39" s="142">
        <f t="shared" si="16"/>
        <v>0</v>
      </c>
      <c r="CB39" s="142">
        <f t="shared" si="16"/>
        <v>0</v>
      </c>
      <c r="CC39" s="142">
        <f t="shared" si="16"/>
        <v>0</v>
      </c>
      <c r="CD39" s="142">
        <f t="shared" si="16"/>
        <v>0</v>
      </c>
      <c r="CE39" s="142">
        <f t="shared" si="16"/>
        <v>0</v>
      </c>
      <c r="CF39" s="142">
        <f t="shared" si="16"/>
        <v>0</v>
      </c>
      <c r="CG39" s="142">
        <f t="shared" si="16"/>
        <v>0</v>
      </c>
      <c r="CH39" s="142">
        <f t="shared" si="16"/>
        <v>0</v>
      </c>
      <c r="CI39" s="142">
        <f t="shared" si="16"/>
        <v>0</v>
      </c>
      <c r="CJ39" s="142">
        <f t="shared" si="16"/>
        <v>0</v>
      </c>
      <c r="CK39" s="142">
        <f t="shared" si="16"/>
        <v>0</v>
      </c>
      <c r="CL39" s="142">
        <f t="shared" si="16"/>
        <v>0</v>
      </c>
      <c r="CM39" s="142">
        <f t="shared" si="16"/>
        <v>0</v>
      </c>
      <c r="CN39" s="142">
        <f t="shared" si="16"/>
        <v>0</v>
      </c>
      <c r="CO39" s="142">
        <f t="shared" si="16"/>
        <v>0</v>
      </c>
      <c r="CP39" s="143">
        <f t="shared" si="16"/>
        <v>0</v>
      </c>
      <c r="CQ39" s="132"/>
      <c r="CR39" s="144">
        <f t="shared" si="16"/>
        <v>2080050</v>
      </c>
    </row>
    <row r="40" spans="5:96" ht="12.5" thickBot="1" x14ac:dyDescent="0.35"/>
    <row r="41" spans="5:96" ht="12.5" thickBot="1" x14ac:dyDescent="0.35">
      <c r="E41" s="141" t="s">
        <v>287</v>
      </c>
      <c r="F41" s="142"/>
      <c r="G41" s="142">
        <f>SUM(G8:G30)</f>
        <v>0</v>
      </c>
      <c r="H41" s="142">
        <f t="shared" ref="H41:BS41" si="17">SUM(H8:H30)</f>
        <v>0</v>
      </c>
      <c r="I41" s="142">
        <f t="shared" si="17"/>
        <v>144767</v>
      </c>
      <c r="J41" s="142">
        <f t="shared" si="17"/>
        <v>381026</v>
      </c>
      <c r="K41" s="142">
        <f t="shared" si="17"/>
        <v>753790</v>
      </c>
      <c r="L41" s="142">
        <f t="shared" si="17"/>
        <v>303726</v>
      </c>
      <c r="M41" s="142">
        <f t="shared" si="17"/>
        <v>230554</v>
      </c>
      <c r="N41" s="142">
        <f t="shared" si="17"/>
        <v>266187</v>
      </c>
      <c r="O41" s="142">
        <f t="shared" si="17"/>
        <v>0</v>
      </c>
      <c r="P41" s="142">
        <f t="shared" si="17"/>
        <v>0</v>
      </c>
      <c r="Q41" s="142">
        <f t="shared" si="17"/>
        <v>0</v>
      </c>
      <c r="R41" s="142">
        <f t="shared" si="17"/>
        <v>0</v>
      </c>
      <c r="S41" s="142">
        <f t="shared" si="17"/>
        <v>0</v>
      </c>
      <c r="T41" s="142">
        <f t="shared" si="17"/>
        <v>0</v>
      </c>
      <c r="U41" s="142">
        <f t="shared" si="17"/>
        <v>0</v>
      </c>
      <c r="V41" s="142">
        <f t="shared" si="17"/>
        <v>0</v>
      </c>
      <c r="W41" s="142">
        <f t="shared" si="17"/>
        <v>0</v>
      </c>
      <c r="X41" s="142">
        <f t="shared" si="17"/>
        <v>0</v>
      </c>
      <c r="Y41" s="142">
        <f t="shared" si="17"/>
        <v>0</v>
      </c>
      <c r="Z41" s="142">
        <f t="shared" si="17"/>
        <v>0</v>
      </c>
      <c r="AA41" s="142">
        <f t="shared" si="17"/>
        <v>0</v>
      </c>
      <c r="AB41" s="142">
        <f t="shared" si="17"/>
        <v>0</v>
      </c>
      <c r="AC41" s="142">
        <f t="shared" si="17"/>
        <v>0</v>
      </c>
      <c r="AD41" s="142">
        <f t="shared" si="17"/>
        <v>0</v>
      </c>
      <c r="AE41" s="142">
        <f t="shared" si="17"/>
        <v>0</v>
      </c>
      <c r="AF41" s="142">
        <f t="shared" si="17"/>
        <v>0</v>
      </c>
      <c r="AG41" s="142">
        <f t="shared" si="17"/>
        <v>0</v>
      </c>
      <c r="AH41" s="142">
        <f t="shared" si="17"/>
        <v>0</v>
      </c>
      <c r="AI41" s="142">
        <f t="shared" si="17"/>
        <v>0</v>
      </c>
      <c r="AJ41" s="142">
        <f t="shared" si="17"/>
        <v>0</v>
      </c>
      <c r="AK41" s="142">
        <f t="shared" si="17"/>
        <v>0</v>
      </c>
      <c r="AL41" s="142">
        <f t="shared" si="17"/>
        <v>0</v>
      </c>
      <c r="AM41" s="142">
        <f t="shared" si="17"/>
        <v>0</v>
      </c>
      <c r="AN41" s="142">
        <f t="shared" si="17"/>
        <v>0</v>
      </c>
      <c r="AO41" s="142">
        <f t="shared" si="17"/>
        <v>0</v>
      </c>
      <c r="AP41" s="142">
        <f t="shared" si="17"/>
        <v>0</v>
      </c>
      <c r="AQ41" s="142">
        <f t="shared" si="17"/>
        <v>0</v>
      </c>
      <c r="AR41" s="142">
        <f t="shared" si="17"/>
        <v>0</v>
      </c>
      <c r="AS41" s="142">
        <f t="shared" si="17"/>
        <v>0</v>
      </c>
      <c r="AT41" s="142">
        <f t="shared" si="17"/>
        <v>0</v>
      </c>
      <c r="AU41" s="142">
        <f t="shared" si="17"/>
        <v>0</v>
      </c>
      <c r="AV41" s="142">
        <f t="shared" si="17"/>
        <v>0</v>
      </c>
      <c r="AW41" s="142">
        <f t="shared" si="17"/>
        <v>0</v>
      </c>
      <c r="AX41" s="142">
        <f t="shared" si="17"/>
        <v>0</v>
      </c>
      <c r="AY41" s="142">
        <f t="shared" si="17"/>
        <v>0</v>
      </c>
      <c r="AZ41" s="142">
        <f t="shared" si="17"/>
        <v>0</v>
      </c>
      <c r="BA41" s="142">
        <f t="shared" si="17"/>
        <v>0</v>
      </c>
      <c r="BB41" s="142">
        <f t="shared" si="17"/>
        <v>0</v>
      </c>
      <c r="BC41" s="142">
        <f t="shared" si="17"/>
        <v>0</v>
      </c>
      <c r="BD41" s="142">
        <f t="shared" si="17"/>
        <v>0</v>
      </c>
      <c r="BE41" s="142">
        <f t="shared" si="17"/>
        <v>0</v>
      </c>
      <c r="BF41" s="142">
        <f t="shared" si="17"/>
        <v>0</v>
      </c>
      <c r="BG41" s="142">
        <f t="shared" si="17"/>
        <v>0</v>
      </c>
      <c r="BH41" s="142">
        <f t="shared" si="17"/>
        <v>0</v>
      </c>
      <c r="BI41" s="142">
        <f t="shared" si="17"/>
        <v>0</v>
      </c>
      <c r="BJ41" s="142">
        <f t="shared" si="17"/>
        <v>0</v>
      </c>
      <c r="BK41" s="142">
        <f t="shared" si="17"/>
        <v>0</v>
      </c>
      <c r="BL41" s="142">
        <f t="shared" si="17"/>
        <v>0</v>
      </c>
      <c r="BM41" s="142">
        <f t="shared" si="17"/>
        <v>0</v>
      </c>
      <c r="BN41" s="142">
        <f t="shared" si="17"/>
        <v>0</v>
      </c>
      <c r="BO41" s="142">
        <f t="shared" si="17"/>
        <v>0</v>
      </c>
      <c r="BP41" s="142">
        <f t="shared" si="17"/>
        <v>0</v>
      </c>
      <c r="BQ41" s="142">
        <f t="shared" si="17"/>
        <v>0</v>
      </c>
      <c r="BR41" s="142">
        <f t="shared" si="17"/>
        <v>0</v>
      </c>
      <c r="BS41" s="142">
        <f t="shared" si="17"/>
        <v>0</v>
      </c>
      <c r="BT41" s="142">
        <f t="shared" ref="BT41:CP41" si="18">SUM(BT8:BT30)</f>
        <v>0</v>
      </c>
      <c r="BU41" s="142">
        <f t="shared" si="18"/>
        <v>0</v>
      </c>
      <c r="BV41" s="142">
        <f t="shared" si="18"/>
        <v>0</v>
      </c>
      <c r="BW41" s="142">
        <f t="shared" si="18"/>
        <v>0</v>
      </c>
      <c r="BX41" s="142">
        <f t="shared" si="18"/>
        <v>0</v>
      </c>
      <c r="BY41" s="142">
        <f t="shared" si="18"/>
        <v>0</v>
      </c>
      <c r="BZ41" s="142">
        <f t="shared" si="18"/>
        <v>0</v>
      </c>
      <c r="CA41" s="142">
        <f t="shared" si="18"/>
        <v>0</v>
      </c>
      <c r="CB41" s="142">
        <f t="shared" si="18"/>
        <v>0</v>
      </c>
      <c r="CC41" s="142">
        <f t="shared" si="18"/>
        <v>0</v>
      </c>
      <c r="CD41" s="142">
        <f t="shared" si="18"/>
        <v>0</v>
      </c>
      <c r="CE41" s="142">
        <f t="shared" si="18"/>
        <v>0</v>
      </c>
      <c r="CF41" s="142">
        <f t="shared" si="18"/>
        <v>0</v>
      </c>
      <c r="CG41" s="142">
        <f t="shared" si="18"/>
        <v>0</v>
      </c>
      <c r="CH41" s="142">
        <f t="shared" si="18"/>
        <v>0</v>
      </c>
      <c r="CI41" s="142">
        <f t="shared" si="18"/>
        <v>0</v>
      </c>
      <c r="CJ41" s="142">
        <f t="shared" si="18"/>
        <v>0</v>
      </c>
      <c r="CK41" s="142">
        <f t="shared" si="18"/>
        <v>0</v>
      </c>
      <c r="CL41" s="142">
        <f t="shared" si="18"/>
        <v>0</v>
      </c>
      <c r="CM41" s="142">
        <f t="shared" si="18"/>
        <v>0</v>
      </c>
      <c r="CN41" s="142">
        <f t="shared" si="18"/>
        <v>0</v>
      </c>
      <c r="CO41" s="142">
        <f t="shared" si="18"/>
        <v>0</v>
      </c>
      <c r="CP41" s="143">
        <f t="shared" si="18"/>
        <v>0</v>
      </c>
      <c r="CQ41" s="132"/>
      <c r="CR41" s="132"/>
    </row>
    <row r="42" spans="5:96" x14ac:dyDescent="0.3">
      <c r="E42" s="132"/>
      <c r="F42" s="132"/>
      <c r="G42" s="146" t="str">
        <f>IF(G41=G39,"OK","Error")</f>
        <v>OK</v>
      </c>
      <c r="H42" s="146" t="str">
        <f t="shared" ref="H42:BS42" si="19">IF(H41=H39,"OK","Error")</f>
        <v>OK</v>
      </c>
      <c r="I42" s="146" t="str">
        <f t="shared" si="19"/>
        <v>OK</v>
      </c>
      <c r="J42" s="146" t="str">
        <f t="shared" si="19"/>
        <v>OK</v>
      </c>
      <c r="K42" s="146" t="str">
        <f t="shared" si="19"/>
        <v>OK</v>
      </c>
      <c r="L42" s="146" t="str">
        <f t="shared" si="19"/>
        <v>OK</v>
      </c>
      <c r="M42" s="146" t="str">
        <f t="shared" si="19"/>
        <v>OK</v>
      </c>
      <c r="N42" s="146" t="str">
        <f t="shared" si="19"/>
        <v>OK</v>
      </c>
      <c r="O42" s="146" t="str">
        <f t="shared" si="19"/>
        <v>OK</v>
      </c>
      <c r="P42" s="146" t="str">
        <f t="shared" si="19"/>
        <v>OK</v>
      </c>
      <c r="Q42" s="146" t="str">
        <f t="shared" si="19"/>
        <v>OK</v>
      </c>
      <c r="R42" s="146" t="str">
        <f t="shared" si="19"/>
        <v>OK</v>
      </c>
      <c r="S42" s="146" t="str">
        <f t="shared" si="19"/>
        <v>OK</v>
      </c>
      <c r="T42" s="146" t="str">
        <f t="shared" si="19"/>
        <v>OK</v>
      </c>
      <c r="U42" s="146" t="str">
        <f t="shared" si="19"/>
        <v>OK</v>
      </c>
      <c r="V42" s="146" t="str">
        <f t="shared" si="19"/>
        <v>OK</v>
      </c>
      <c r="W42" s="146" t="str">
        <f t="shared" si="19"/>
        <v>OK</v>
      </c>
      <c r="X42" s="146" t="str">
        <f t="shared" si="19"/>
        <v>OK</v>
      </c>
      <c r="Y42" s="146" t="str">
        <f t="shared" si="19"/>
        <v>OK</v>
      </c>
      <c r="Z42" s="146" t="str">
        <f t="shared" si="19"/>
        <v>OK</v>
      </c>
      <c r="AA42" s="146" t="str">
        <f t="shared" si="19"/>
        <v>OK</v>
      </c>
      <c r="AB42" s="146" t="str">
        <f t="shared" si="19"/>
        <v>OK</v>
      </c>
      <c r="AC42" s="146" t="str">
        <f t="shared" si="19"/>
        <v>OK</v>
      </c>
      <c r="AD42" s="146" t="str">
        <f t="shared" si="19"/>
        <v>OK</v>
      </c>
      <c r="AE42" s="146" t="str">
        <f t="shared" si="19"/>
        <v>OK</v>
      </c>
      <c r="AF42" s="146" t="str">
        <f t="shared" si="19"/>
        <v>OK</v>
      </c>
      <c r="AG42" s="146" t="str">
        <f t="shared" si="19"/>
        <v>OK</v>
      </c>
      <c r="AH42" s="146" t="str">
        <f t="shared" si="19"/>
        <v>OK</v>
      </c>
      <c r="AI42" s="146" t="str">
        <f t="shared" si="19"/>
        <v>OK</v>
      </c>
      <c r="AJ42" s="146" t="str">
        <f t="shared" si="19"/>
        <v>OK</v>
      </c>
      <c r="AK42" s="146" t="str">
        <f t="shared" si="19"/>
        <v>OK</v>
      </c>
      <c r="AL42" s="146" t="str">
        <f t="shared" si="19"/>
        <v>OK</v>
      </c>
      <c r="AM42" s="146" t="str">
        <f t="shared" si="19"/>
        <v>OK</v>
      </c>
      <c r="AN42" s="146" t="str">
        <f t="shared" si="19"/>
        <v>OK</v>
      </c>
      <c r="AO42" s="146" t="str">
        <f t="shared" si="19"/>
        <v>OK</v>
      </c>
      <c r="AP42" s="146" t="str">
        <f t="shared" si="19"/>
        <v>OK</v>
      </c>
      <c r="AQ42" s="146" t="str">
        <f t="shared" si="19"/>
        <v>OK</v>
      </c>
      <c r="AR42" s="146" t="str">
        <f t="shared" si="19"/>
        <v>OK</v>
      </c>
      <c r="AS42" s="146" t="str">
        <f t="shared" si="19"/>
        <v>OK</v>
      </c>
      <c r="AT42" s="146" t="str">
        <f t="shared" si="19"/>
        <v>OK</v>
      </c>
      <c r="AU42" s="146" t="str">
        <f t="shared" si="19"/>
        <v>OK</v>
      </c>
      <c r="AV42" s="146" t="str">
        <f t="shared" si="19"/>
        <v>OK</v>
      </c>
      <c r="AW42" s="146" t="str">
        <f t="shared" si="19"/>
        <v>OK</v>
      </c>
      <c r="AX42" s="146" t="str">
        <f t="shared" si="19"/>
        <v>OK</v>
      </c>
      <c r="AY42" s="146" t="str">
        <f t="shared" si="19"/>
        <v>OK</v>
      </c>
      <c r="AZ42" s="146" t="str">
        <f t="shared" si="19"/>
        <v>OK</v>
      </c>
      <c r="BA42" s="146" t="str">
        <f t="shared" si="19"/>
        <v>OK</v>
      </c>
      <c r="BB42" s="146" t="str">
        <f t="shared" si="19"/>
        <v>OK</v>
      </c>
      <c r="BC42" s="146" t="str">
        <f t="shared" si="19"/>
        <v>OK</v>
      </c>
      <c r="BD42" s="146" t="str">
        <f t="shared" si="19"/>
        <v>OK</v>
      </c>
      <c r="BE42" s="146" t="str">
        <f t="shared" si="19"/>
        <v>OK</v>
      </c>
      <c r="BF42" s="146" t="str">
        <f t="shared" si="19"/>
        <v>OK</v>
      </c>
      <c r="BG42" s="146" t="str">
        <f t="shared" si="19"/>
        <v>OK</v>
      </c>
      <c r="BH42" s="146" t="str">
        <f t="shared" si="19"/>
        <v>OK</v>
      </c>
      <c r="BI42" s="146" t="str">
        <f t="shared" si="19"/>
        <v>OK</v>
      </c>
      <c r="BJ42" s="146" t="str">
        <f t="shared" si="19"/>
        <v>OK</v>
      </c>
      <c r="BK42" s="146" t="str">
        <f t="shared" si="19"/>
        <v>OK</v>
      </c>
      <c r="BL42" s="146" t="str">
        <f t="shared" si="19"/>
        <v>OK</v>
      </c>
      <c r="BM42" s="146" t="str">
        <f t="shared" si="19"/>
        <v>OK</v>
      </c>
      <c r="BN42" s="146" t="str">
        <f t="shared" si="19"/>
        <v>OK</v>
      </c>
      <c r="BO42" s="146" t="str">
        <f t="shared" si="19"/>
        <v>OK</v>
      </c>
      <c r="BP42" s="146" t="str">
        <f t="shared" si="19"/>
        <v>OK</v>
      </c>
      <c r="BQ42" s="146" t="str">
        <f t="shared" si="19"/>
        <v>OK</v>
      </c>
      <c r="BR42" s="146" t="str">
        <f t="shared" si="19"/>
        <v>OK</v>
      </c>
      <c r="BS42" s="146" t="str">
        <f t="shared" si="19"/>
        <v>OK</v>
      </c>
      <c r="BT42" s="146" t="str">
        <f t="shared" ref="BT42:CP42" si="20">IF(BT41=BT39,"OK","Error")</f>
        <v>OK</v>
      </c>
      <c r="BU42" s="146" t="str">
        <f t="shared" si="20"/>
        <v>OK</v>
      </c>
      <c r="BV42" s="146" t="str">
        <f t="shared" si="20"/>
        <v>OK</v>
      </c>
      <c r="BW42" s="146" t="str">
        <f t="shared" si="20"/>
        <v>OK</v>
      </c>
      <c r="BX42" s="146" t="str">
        <f t="shared" si="20"/>
        <v>OK</v>
      </c>
      <c r="BY42" s="146" t="str">
        <f t="shared" si="20"/>
        <v>OK</v>
      </c>
      <c r="BZ42" s="146" t="str">
        <f t="shared" si="20"/>
        <v>OK</v>
      </c>
      <c r="CA42" s="146" t="str">
        <f t="shared" si="20"/>
        <v>OK</v>
      </c>
      <c r="CB42" s="146" t="str">
        <f t="shared" si="20"/>
        <v>OK</v>
      </c>
      <c r="CC42" s="146" t="str">
        <f t="shared" si="20"/>
        <v>OK</v>
      </c>
      <c r="CD42" s="146" t="str">
        <f t="shared" si="20"/>
        <v>OK</v>
      </c>
      <c r="CE42" s="146" t="str">
        <f t="shared" si="20"/>
        <v>OK</v>
      </c>
      <c r="CF42" s="146" t="str">
        <f t="shared" si="20"/>
        <v>OK</v>
      </c>
      <c r="CG42" s="146" t="str">
        <f t="shared" si="20"/>
        <v>OK</v>
      </c>
      <c r="CH42" s="146" t="str">
        <f t="shared" si="20"/>
        <v>OK</v>
      </c>
      <c r="CI42" s="146" t="str">
        <f t="shared" si="20"/>
        <v>OK</v>
      </c>
      <c r="CJ42" s="146" t="str">
        <f t="shared" si="20"/>
        <v>OK</v>
      </c>
      <c r="CK42" s="146" t="str">
        <f t="shared" si="20"/>
        <v>OK</v>
      </c>
      <c r="CL42" s="146" t="str">
        <f t="shared" si="20"/>
        <v>OK</v>
      </c>
      <c r="CM42" s="146" t="str">
        <f t="shared" si="20"/>
        <v>OK</v>
      </c>
      <c r="CN42" s="146" t="str">
        <f t="shared" si="20"/>
        <v>OK</v>
      </c>
      <c r="CO42" s="146" t="str">
        <f t="shared" si="20"/>
        <v>OK</v>
      </c>
      <c r="CP42" s="146" t="str">
        <f t="shared" si="20"/>
        <v>OK</v>
      </c>
      <c r="CQ42" s="132"/>
      <c r="CR42" s="132"/>
    </row>
    <row r="43" spans="5:96" x14ac:dyDescent="0.3">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row>
    <row r="44" spans="5:96" x14ac:dyDescent="0.3">
      <c r="E44" s="132" t="s">
        <v>288</v>
      </c>
      <c r="F44" s="132"/>
      <c r="G44" s="146" t="str">
        <f>IF(AND(G41&gt;0,G6&lt;&gt;"D"),"Error","OK")</f>
        <v>OK</v>
      </c>
      <c r="H44" s="146" t="str">
        <f t="shared" ref="H44:BS44" si="21">IF(AND(H41&gt;0,H6&lt;&gt;"D"),"Error","OK")</f>
        <v>OK</v>
      </c>
      <c r="I44" s="146" t="str">
        <f t="shared" si="21"/>
        <v>OK</v>
      </c>
      <c r="J44" s="146" t="str">
        <f t="shared" si="21"/>
        <v>OK</v>
      </c>
      <c r="K44" s="146" t="str">
        <f t="shared" si="21"/>
        <v>OK</v>
      </c>
      <c r="L44" s="146" t="str">
        <f t="shared" si="21"/>
        <v>OK</v>
      </c>
      <c r="M44" s="146" t="str">
        <f t="shared" si="21"/>
        <v>OK</v>
      </c>
      <c r="N44" s="146" t="str">
        <f t="shared" si="21"/>
        <v>OK</v>
      </c>
      <c r="O44" s="146" t="str">
        <f t="shared" si="21"/>
        <v>OK</v>
      </c>
      <c r="P44" s="146" t="str">
        <f t="shared" si="21"/>
        <v>OK</v>
      </c>
      <c r="Q44" s="146" t="str">
        <f t="shared" si="21"/>
        <v>OK</v>
      </c>
      <c r="R44" s="146" t="str">
        <f t="shared" si="21"/>
        <v>OK</v>
      </c>
      <c r="S44" s="146" t="str">
        <f t="shared" si="21"/>
        <v>OK</v>
      </c>
      <c r="T44" s="146" t="str">
        <f t="shared" si="21"/>
        <v>OK</v>
      </c>
      <c r="U44" s="146" t="str">
        <f t="shared" si="21"/>
        <v>OK</v>
      </c>
      <c r="V44" s="146" t="str">
        <f t="shared" si="21"/>
        <v>OK</v>
      </c>
      <c r="W44" s="146" t="str">
        <f t="shared" si="21"/>
        <v>OK</v>
      </c>
      <c r="X44" s="146" t="str">
        <f t="shared" si="21"/>
        <v>OK</v>
      </c>
      <c r="Y44" s="146" t="str">
        <f t="shared" si="21"/>
        <v>OK</v>
      </c>
      <c r="Z44" s="146" t="str">
        <f t="shared" si="21"/>
        <v>OK</v>
      </c>
      <c r="AA44" s="146" t="str">
        <f t="shared" si="21"/>
        <v>OK</v>
      </c>
      <c r="AB44" s="146" t="str">
        <f t="shared" si="21"/>
        <v>OK</v>
      </c>
      <c r="AC44" s="146" t="str">
        <f t="shared" si="21"/>
        <v>OK</v>
      </c>
      <c r="AD44" s="146" t="str">
        <f t="shared" si="21"/>
        <v>OK</v>
      </c>
      <c r="AE44" s="146" t="str">
        <f t="shared" si="21"/>
        <v>OK</v>
      </c>
      <c r="AF44" s="146" t="str">
        <f t="shared" si="21"/>
        <v>OK</v>
      </c>
      <c r="AG44" s="146" t="str">
        <f t="shared" si="21"/>
        <v>OK</v>
      </c>
      <c r="AH44" s="146" t="str">
        <f t="shared" si="21"/>
        <v>OK</v>
      </c>
      <c r="AI44" s="146" t="str">
        <f t="shared" si="21"/>
        <v>OK</v>
      </c>
      <c r="AJ44" s="146" t="str">
        <f t="shared" si="21"/>
        <v>OK</v>
      </c>
      <c r="AK44" s="146" t="str">
        <f t="shared" si="21"/>
        <v>OK</v>
      </c>
      <c r="AL44" s="146" t="str">
        <f t="shared" si="21"/>
        <v>OK</v>
      </c>
      <c r="AM44" s="146" t="str">
        <f t="shared" si="21"/>
        <v>OK</v>
      </c>
      <c r="AN44" s="146" t="str">
        <f t="shared" si="21"/>
        <v>OK</v>
      </c>
      <c r="AO44" s="146" t="str">
        <f t="shared" si="21"/>
        <v>OK</v>
      </c>
      <c r="AP44" s="146" t="str">
        <f t="shared" si="21"/>
        <v>OK</v>
      </c>
      <c r="AQ44" s="146" t="str">
        <f t="shared" si="21"/>
        <v>OK</v>
      </c>
      <c r="AR44" s="146" t="str">
        <f t="shared" si="21"/>
        <v>OK</v>
      </c>
      <c r="AS44" s="146" t="str">
        <f t="shared" si="21"/>
        <v>OK</v>
      </c>
      <c r="AT44" s="146" t="str">
        <f t="shared" si="21"/>
        <v>OK</v>
      </c>
      <c r="AU44" s="146" t="str">
        <f t="shared" si="21"/>
        <v>OK</v>
      </c>
      <c r="AV44" s="146" t="str">
        <f t="shared" si="21"/>
        <v>OK</v>
      </c>
      <c r="AW44" s="146" t="str">
        <f t="shared" si="21"/>
        <v>OK</v>
      </c>
      <c r="AX44" s="146" t="str">
        <f t="shared" si="21"/>
        <v>OK</v>
      </c>
      <c r="AY44" s="146" t="str">
        <f t="shared" si="21"/>
        <v>OK</v>
      </c>
      <c r="AZ44" s="146" t="str">
        <f t="shared" si="21"/>
        <v>OK</v>
      </c>
      <c r="BA44" s="146" t="str">
        <f t="shared" si="21"/>
        <v>OK</v>
      </c>
      <c r="BB44" s="146" t="str">
        <f t="shared" si="21"/>
        <v>OK</v>
      </c>
      <c r="BC44" s="146" t="str">
        <f t="shared" si="21"/>
        <v>OK</v>
      </c>
      <c r="BD44" s="146" t="str">
        <f t="shared" si="21"/>
        <v>OK</v>
      </c>
      <c r="BE44" s="146" t="str">
        <f t="shared" si="21"/>
        <v>OK</v>
      </c>
      <c r="BF44" s="146" t="str">
        <f t="shared" si="21"/>
        <v>OK</v>
      </c>
      <c r="BG44" s="146" t="str">
        <f t="shared" si="21"/>
        <v>OK</v>
      </c>
      <c r="BH44" s="146" t="str">
        <f t="shared" si="21"/>
        <v>OK</v>
      </c>
      <c r="BI44" s="146" t="str">
        <f t="shared" si="21"/>
        <v>OK</v>
      </c>
      <c r="BJ44" s="146" t="str">
        <f t="shared" si="21"/>
        <v>OK</v>
      </c>
      <c r="BK44" s="146" t="str">
        <f t="shared" si="21"/>
        <v>OK</v>
      </c>
      <c r="BL44" s="146" t="str">
        <f t="shared" si="21"/>
        <v>OK</v>
      </c>
      <c r="BM44" s="146" t="str">
        <f t="shared" si="21"/>
        <v>OK</v>
      </c>
      <c r="BN44" s="146" t="str">
        <f t="shared" si="21"/>
        <v>OK</v>
      </c>
      <c r="BO44" s="146" t="str">
        <f t="shared" si="21"/>
        <v>OK</v>
      </c>
      <c r="BP44" s="146" t="str">
        <f t="shared" si="21"/>
        <v>OK</v>
      </c>
      <c r="BQ44" s="146" t="str">
        <f t="shared" si="21"/>
        <v>OK</v>
      </c>
      <c r="BR44" s="146" t="str">
        <f t="shared" si="21"/>
        <v>OK</v>
      </c>
      <c r="BS44" s="146" t="str">
        <f t="shared" si="21"/>
        <v>OK</v>
      </c>
      <c r="BT44" s="146" t="str">
        <f t="shared" ref="BT44:CP44" si="22">IF(AND(BT41&gt;0,BT6&lt;&gt;"D"),"Error","OK")</f>
        <v>OK</v>
      </c>
      <c r="BU44" s="146" t="str">
        <f t="shared" si="22"/>
        <v>OK</v>
      </c>
      <c r="BV44" s="146" t="str">
        <f t="shared" si="22"/>
        <v>OK</v>
      </c>
      <c r="BW44" s="146" t="str">
        <f t="shared" si="22"/>
        <v>OK</v>
      </c>
      <c r="BX44" s="146" t="str">
        <f t="shared" si="22"/>
        <v>OK</v>
      </c>
      <c r="BY44" s="146" t="str">
        <f t="shared" si="22"/>
        <v>OK</v>
      </c>
      <c r="BZ44" s="146" t="str">
        <f t="shared" si="22"/>
        <v>OK</v>
      </c>
      <c r="CA44" s="146" t="str">
        <f t="shared" si="22"/>
        <v>OK</v>
      </c>
      <c r="CB44" s="146" t="str">
        <f t="shared" si="22"/>
        <v>OK</v>
      </c>
      <c r="CC44" s="146" t="str">
        <f t="shared" si="22"/>
        <v>OK</v>
      </c>
      <c r="CD44" s="146" t="str">
        <f t="shared" si="22"/>
        <v>OK</v>
      </c>
      <c r="CE44" s="146" t="str">
        <f t="shared" si="22"/>
        <v>OK</v>
      </c>
      <c r="CF44" s="146" t="str">
        <f t="shared" si="22"/>
        <v>OK</v>
      </c>
      <c r="CG44" s="146" t="str">
        <f t="shared" si="22"/>
        <v>OK</v>
      </c>
      <c r="CH44" s="146" t="str">
        <f t="shared" si="22"/>
        <v>OK</v>
      </c>
      <c r="CI44" s="146" t="str">
        <f t="shared" si="22"/>
        <v>OK</v>
      </c>
      <c r="CJ44" s="146" t="str">
        <f t="shared" si="22"/>
        <v>OK</v>
      </c>
      <c r="CK44" s="146" t="str">
        <f t="shared" si="22"/>
        <v>OK</v>
      </c>
      <c r="CL44" s="146" t="str">
        <f t="shared" si="22"/>
        <v>OK</v>
      </c>
      <c r="CM44" s="146" t="str">
        <f t="shared" si="22"/>
        <v>OK</v>
      </c>
      <c r="CN44" s="146" t="str">
        <f t="shared" si="22"/>
        <v>OK</v>
      </c>
      <c r="CO44" s="146" t="str">
        <f t="shared" si="22"/>
        <v>OK</v>
      </c>
      <c r="CP44" s="146" t="str">
        <f t="shared" si="22"/>
        <v>OK</v>
      </c>
      <c r="CQ44" s="132"/>
      <c r="CR44" s="132"/>
    </row>
  </sheetData>
  <sheetProtection algorithmName="SHA-512" hashValue="KfFxaji/j1VCaxWhhFjQ+r0VrCjVQZP/5Xq1wEM1rIzZDg87OUPbT/ESlDfGMrObYidbZ3IvbeZVkUk3N7easQ==" saltValue="alTNPXb6yduWl0Eo3km1gQ==" spinCount="100000" sheet="1" objects="1" scenarios="1" formatCells="0" formatColumns="0" formatRows="0" insertRows="0" deleteRows="0"/>
  <dataValidations disablePrompts="1" count="1">
    <dataValidation type="list" allowBlank="1" showInputMessage="1" showErrorMessage="1" sqref="D9:D1048576">
      <formula1>$A$2:$A$4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5:H25"/>
  <sheetViews>
    <sheetView workbookViewId="0">
      <selection activeCell="G35" sqref="G35"/>
    </sheetView>
  </sheetViews>
  <sheetFormatPr defaultRowHeight="12" x14ac:dyDescent="0.3"/>
  <cols>
    <col min="1" max="1" width="41.6640625" bestFit="1" customWidth="1"/>
    <col min="2" max="2" width="53.44140625" bestFit="1" customWidth="1"/>
    <col min="3" max="3" width="33.6640625" customWidth="1"/>
    <col min="4" max="4" width="14.6640625" customWidth="1"/>
    <col min="5" max="5" width="11" customWidth="1"/>
    <col min="6" max="6" width="22.6640625" customWidth="1"/>
    <col min="7" max="7" width="21.5546875" customWidth="1"/>
    <col min="8" max="8" width="19" bestFit="1" customWidth="1"/>
  </cols>
  <sheetData>
    <row r="5" spans="1:8" ht="14.5" x14ac:dyDescent="0.35">
      <c r="A5" s="38" t="s">
        <v>275</v>
      </c>
    </row>
    <row r="6" spans="1:8" x14ac:dyDescent="0.3">
      <c r="A6" s="25" t="s">
        <v>139</v>
      </c>
    </row>
    <row r="7" spans="1:8" ht="24" x14ac:dyDescent="0.3">
      <c r="A7" s="17" t="s">
        <v>456</v>
      </c>
      <c r="B7" s="17" t="s">
        <v>116</v>
      </c>
      <c r="C7" s="17" t="s">
        <v>383</v>
      </c>
      <c r="D7" s="17" t="s">
        <v>273</v>
      </c>
      <c r="E7" s="17" t="s">
        <v>272</v>
      </c>
      <c r="F7" s="17"/>
      <c r="G7" s="17" t="s">
        <v>274</v>
      </c>
      <c r="H7" s="17" t="s">
        <v>272</v>
      </c>
    </row>
    <row r="8" spans="1:8" x14ac:dyDescent="0.3">
      <c r="A8" s="28" t="s">
        <v>450</v>
      </c>
      <c r="B8" s="4"/>
      <c r="C8" s="4"/>
      <c r="D8" s="36"/>
      <c r="E8" s="4"/>
      <c r="F8" s="1"/>
      <c r="G8" s="36">
        <v>150</v>
      </c>
      <c r="H8" s="4" t="s">
        <v>278</v>
      </c>
    </row>
    <row r="9" spans="1:8" x14ac:dyDescent="0.3">
      <c r="A9" s="28" t="s">
        <v>451</v>
      </c>
      <c r="B9" s="4"/>
      <c r="C9" s="4"/>
      <c r="D9" s="36"/>
      <c r="E9" s="4"/>
      <c r="F9" s="1"/>
      <c r="G9" s="36">
        <v>156</v>
      </c>
      <c r="H9" s="4" t="s">
        <v>279</v>
      </c>
    </row>
    <row r="10" spans="1:8" x14ac:dyDescent="0.3">
      <c r="A10" s="28" t="s">
        <v>452</v>
      </c>
      <c r="B10" s="4"/>
      <c r="C10" s="4"/>
      <c r="D10" s="36"/>
      <c r="E10" s="4"/>
      <c r="F10" s="1"/>
      <c r="G10" s="36"/>
      <c r="H10" s="4"/>
    </row>
    <row r="11" spans="1:8" x14ac:dyDescent="0.3">
      <c r="A11" s="28" t="s">
        <v>453</v>
      </c>
      <c r="B11" s="29"/>
      <c r="C11" s="29"/>
      <c r="D11" s="36"/>
      <c r="E11" s="29"/>
      <c r="F11" s="31"/>
      <c r="G11" s="36">
        <v>25</v>
      </c>
      <c r="H11" s="4" t="s">
        <v>280</v>
      </c>
    </row>
    <row r="12" spans="1:8" x14ac:dyDescent="0.3">
      <c r="A12" s="4" t="s">
        <v>454</v>
      </c>
      <c r="B12" s="4"/>
      <c r="C12" s="4"/>
      <c r="D12" s="36"/>
      <c r="E12" s="29"/>
      <c r="F12" s="1"/>
      <c r="G12" s="36"/>
      <c r="H12" s="4"/>
    </row>
    <row r="13" spans="1:8" x14ac:dyDescent="0.3">
      <c r="A13" s="4" t="s">
        <v>460</v>
      </c>
      <c r="B13" s="4"/>
      <c r="C13" s="4"/>
      <c r="D13" s="36">
        <v>150</v>
      </c>
      <c r="E13" s="29" t="s">
        <v>277</v>
      </c>
      <c r="F13" s="1"/>
      <c r="G13" s="36">
        <v>250</v>
      </c>
      <c r="H13" s="4" t="s">
        <v>277</v>
      </c>
    </row>
    <row r="14" spans="1:8" x14ac:dyDescent="0.3">
      <c r="A14" s="1"/>
      <c r="B14" s="1"/>
      <c r="C14" s="1"/>
      <c r="E14" s="1"/>
      <c r="F14" s="1"/>
    </row>
    <row r="15" spans="1:8" x14ac:dyDescent="0.3">
      <c r="A15" s="37" t="s">
        <v>276</v>
      </c>
      <c r="B15" s="1"/>
      <c r="C15" s="1"/>
      <c r="D15" s="1"/>
      <c r="E15" s="1"/>
      <c r="F15" s="1"/>
    </row>
    <row r="16" spans="1:8" x14ac:dyDescent="0.3">
      <c r="A16" s="17" t="s">
        <v>140</v>
      </c>
      <c r="B16" s="17" t="s">
        <v>2</v>
      </c>
      <c r="C16" s="17"/>
      <c r="D16" s="17"/>
      <c r="E16" s="17"/>
      <c r="F16" s="17"/>
      <c r="G16" s="17" t="s">
        <v>30</v>
      </c>
    </row>
    <row r="17" spans="1:8" x14ac:dyDescent="0.3">
      <c r="A17" s="4" t="s">
        <v>41</v>
      </c>
      <c r="B17" s="4"/>
      <c r="C17" s="4"/>
      <c r="D17" s="36"/>
      <c r="E17" s="4"/>
      <c r="F17" s="17"/>
      <c r="G17" s="36">
        <v>76</v>
      </c>
      <c r="H17" s="4" t="s">
        <v>280</v>
      </c>
    </row>
    <row r="18" spans="1:8" x14ac:dyDescent="0.3">
      <c r="A18" s="4" t="s">
        <v>42</v>
      </c>
      <c r="B18" s="4"/>
      <c r="C18" s="4"/>
      <c r="D18" s="36"/>
      <c r="E18" s="4"/>
      <c r="F18" s="17"/>
      <c r="G18" s="36">
        <v>74</v>
      </c>
      <c r="H18" s="4" t="s">
        <v>280</v>
      </c>
    </row>
    <row r="19" spans="1:8" x14ac:dyDescent="0.3">
      <c r="A19" s="4" t="s">
        <v>43</v>
      </c>
      <c r="B19" s="4"/>
      <c r="C19" s="4"/>
      <c r="D19" s="36"/>
      <c r="E19" s="4"/>
      <c r="F19" s="17"/>
      <c r="G19" s="36">
        <v>79</v>
      </c>
      <c r="H19" s="4" t="s">
        <v>280</v>
      </c>
    </row>
    <row r="20" spans="1:8" x14ac:dyDescent="0.3">
      <c r="A20" s="4" t="s">
        <v>44</v>
      </c>
      <c r="B20" s="4"/>
      <c r="C20" s="4"/>
      <c r="D20" s="36"/>
      <c r="E20" s="4"/>
      <c r="F20" s="17"/>
      <c r="G20" s="36">
        <v>75</v>
      </c>
      <c r="H20" s="4" t="s">
        <v>280</v>
      </c>
    </row>
    <row r="21" spans="1:8" x14ac:dyDescent="0.3">
      <c r="A21" s="4" t="s">
        <v>45</v>
      </c>
      <c r="B21" s="4"/>
      <c r="C21" s="4"/>
      <c r="D21" s="36"/>
      <c r="E21" s="4"/>
      <c r="F21" s="17"/>
      <c r="G21" s="36">
        <v>89</v>
      </c>
      <c r="H21" s="4" t="s">
        <v>280</v>
      </c>
    </row>
    <row r="22" spans="1:8" x14ac:dyDescent="0.3">
      <c r="F22" s="17"/>
    </row>
    <row r="23" spans="1:8" x14ac:dyDescent="0.3">
      <c r="F23" s="17"/>
    </row>
    <row r="24" spans="1:8" x14ac:dyDescent="0.3">
      <c r="F24" s="17"/>
    </row>
    <row r="25" spans="1:8" x14ac:dyDescent="0.3">
      <c r="F25" s="17"/>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G35" sqref="G35"/>
    </sheetView>
  </sheetViews>
  <sheetFormatPr defaultRowHeight="12" x14ac:dyDescent="0.3"/>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F0"/>
  </sheetPr>
  <dimension ref="A2:CR36"/>
  <sheetViews>
    <sheetView topLeftCell="A3" workbookViewId="0">
      <pane xSplit="6" ySplit="4" topLeftCell="G7" activePane="bottomRight" state="frozen"/>
      <selection activeCell="G35" sqref="G35"/>
      <selection pane="topRight" activeCell="G35" sqref="G35"/>
      <selection pane="bottomLeft" activeCell="G35" sqref="G35"/>
      <selection pane="bottomRight" activeCell="D17" sqref="D17"/>
    </sheetView>
  </sheetViews>
  <sheetFormatPr defaultColWidth="9.109375" defaultRowHeight="12" x14ac:dyDescent="0.3"/>
  <cols>
    <col min="1" max="1" width="18.6640625" style="132" customWidth="1"/>
    <col min="2" max="2" width="18.6640625" style="97" customWidth="1"/>
    <col min="3" max="3" width="13" style="97" customWidth="1"/>
    <col min="4" max="4" width="9.88671875" style="97" customWidth="1"/>
    <col min="5" max="5" width="53.88671875" style="97" customWidth="1"/>
    <col min="6" max="6" width="40.109375" style="97" bestFit="1" customWidth="1"/>
    <col min="7" max="8" width="9.109375" style="97"/>
    <col min="9" max="17" width="11.5546875" style="97" bestFit="1" customWidth="1"/>
    <col min="18" max="88" width="12.5546875" style="97" bestFit="1" customWidth="1"/>
    <col min="89" max="92" width="12.5546875" style="97" customWidth="1"/>
    <col min="93" max="94" width="9.109375" style="97"/>
    <col min="95" max="95" width="2.109375" style="97" customWidth="1"/>
    <col min="96" max="96" width="15.88671875" style="97" customWidth="1"/>
    <col min="97" max="16384" width="9.109375" style="97"/>
  </cols>
  <sheetData>
    <row r="2" spans="1:96" x14ac:dyDescent="0.3">
      <c r="A2" s="170" t="s">
        <v>281</v>
      </c>
    </row>
    <row r="3" spans="1:96" ht="22.75" customHeight="1" x14ac:dyDescent="0.3">
      <c r="A3" s="170" t="s">
        <v>198</v>
      </c>
    </row>
    <row r="4" spans="1:96" s="123" customFormat="1" x14ac:dyDescent="0.3">
      <c r="A4" s="171" t="s">
        <v>145</v>
      </c>
      <c r="E4" s="123"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6" s="123" customFormat="1" x14ac:dyDescent="0.3">
      <c r="A5" s="157"/>
      <c r="E5" s="98" t="s">
        <v>34</v>
      </c>
      <c r="G5" s="159" t="s">
        <v>8</v>
      </c>
      <c r="H5" s="159" t="s">
        <v>9</v>
      </c>
      <c r="I5" s="159" t="s">
        <v>10</v>
      </c>
      <c r="J5" s="159" t="s">
        <v>11</v>
      </c>
      <c r="K5" s="159" t="s">
        <v>12</v>
      </c>
      <c r="L5" s="159" t="s">
        <v>13</v>
      </c>
      <c r="M5" s="159" t="s">
        <v>14</v>
      </c>
      <c r="N5" s="159" t="s">
        <v>15</v>
      </c>
      <c r="O5" s="159" t="s">
        <v>16</v>
      </c>
      <c r="P5" s="159" t="s">
        <v>17</v>
      </c>
      <c r="Q5" s="159" t="s">
        <v>18</v>
      </c>
      <c r="R5" s="159" t="s">
        <v>19</v>
      </c>
      <c r="S5" s="159" t="s">
        <v>20</v>
      </c>
      <c r="T5" s="159" t="s">
        <v>21</v>
      </c>
      <c r="U5" s="159" t="s">
        <v>22</v>
      </c>
      <c r="V5" s="159" t="s">
        <v>23</v>
      </c>
      <c r="W5" s="159" t="s">
        <v>24</v>
      </c>
      <c r="X5" s="159" t="s">
        <v>25</v>
      </c>
      <c r="Y5" s="159" t="s">
        <v>26</v>
      </c>
      <c r="Z5" s="159" t="s">
        <v>27</v>
      </c>
      <c r="AA5" s="159" t="s">
        <v>28</v>
      </c>
      <c r="AB5" s="159" t="s">
        <v>29</v>
      </c>
      <c r="AC5" s="159" t="s">
        <v>48</v>
      </c>
      <c r="AD5" s="159" t="s">
        <v>49</v>
      </c>
      <c r="AE5" s="159" t="s">
        <v>50</v>
      </c>
      <c r="AF5" s="159" t="s">
        <v>51</v>
      </c>
      <c r="AG5" s="159" t="s">
        <v>52</v>
      </c>
      <c r="AH5" s="159" t="s">
        <v>53</v>
      </c>
      <c r="AI5" s="159" t="s">
        <v>54</v>
      </c>
      <c r="AJ5" s="159" t="s">
        <v>55</v>
      </c>
      <c r="AK5" s="159" t="s">
        <v>56</v>
      </c>
      <c r="AL5" s="159" t="s">
        <v>57</v>
      </c>
      <c r="AM5" s="159" t="s">
        <v>58</v>
      </c>
      <c r="AN5" s="159" t="s">
        <v>59</v>
      </c>
      <c r="AO5" s="159" t="s">
        <v>60</v>
      </c>
      <c r="AP5" s="159" t="s">
        <v>61</v>
      </c>
      <c r="AQ5" s="159" t="s">
        <v>62</v>
      </c>
      <c r="AR5" s="159" t="s">
        <v>63</v>
      </c>
      <c r="AS5" s="159" t="s">
        <v>64</v>
      </c>
      <c r="AT5" s="159" t="s">
        <v>65</v>
      </c>
      <c r="AU5" s="159" t="s">
        <v>66</v>
      </c>
      <c r="AV5" s="159" t="s">
        <v>67</v>
      </c>
      <c r="AW5" s="159" t="s">
        <v>68</v>
      </c>
      <c r="AX5" s="159" t="s">
        <v>69</v>
      </c>
      <c r="AY5" s="159" t="s">
        <v>70</v>
      </c>
      <c r="AZ5" s="159" t="s">
        <v>71</v>
      </c>
      <c r="BA5" s="159" t="s">
        <v>72</v>
      </c>
      <c r="BB5" s="159" t="s">
        <v>73</v>
      </c>
      <c r="BC5" s="159" t="s">
        <v>74</v>
      </c>
      <c r="BD5" s="159" t="s">
        <v>75</v>
      </c>
      <c r="BE5" s="159" t="s">
        <v>76</v>
      </c>
      <c r="BF5" s="159" t="s">
        <v>77</v>
      </c>
      <c r="BG5" s="159" t="s">
        <v>78</v>
      </c>
      <c r="BH5" s="159" t="s">
        <v>79</v>
      </c>
      <c r="BI5" s="159" t="s">
        <v>80</v>
      </c>
      <c r="BJ5" s="159" t="s">
        <v>81</v>
      </c>
      <c r="BK5" s="159" t="s">
        <v>82</v>
      </c>
      <c r="BL5" s="159" t="s">
        <v>83</v>
      </c>
      <c r="BM5" s="159" t="s">
        <v>84</v>
      </c>
      <c r="BN5" s="159" t="s">
        <v>85</v>
      </c>
      <c r="BO5" s="159" t="s">
        <v>86</v>
      </c>
      <c r="BP5" s="159" t="s">
        <v>87</v>
      </c>
      <c r="BQ5" s="159" t="s">
        <v>88</v>
      </c>
      <c r="BR5" s="159" t="s">
        <v>89</v>
      </c>
      <c r="BS5" s="159" t="s">
        <v>90</v>
      </c>
      <c r="BT5" s="159" t="s">
        <v>91</v>
      </c>
      <c r="BU5" s="159" t="s">
        <v>92</v>
      </c>
      <c r="BV5" s="159" t="s">
        <v>93</v>
      </c>
      <c r="BW5" s="159" t="s">
        <v>94</v>
      </c>
      <c r="BX5" s="159" t="s">
        <v>95</v>
      </c>
      <c r="BY5" s="159" t="s">
        <v>96</v>
      </c>
      <c r="BZ5" s="159" t="s">
        <v>97</v>
      </c>
      <c r="CA5" s="159" t="s">
        <v>98</v>
      </c>
      <c r="CB5" s="159" t="s">
        <v>99</v>
      </c>
      <c r="CC5" s="159" t="s">
        <v>100</v>
      </c>
      <c r="CD5" s="159" t="s">
        <v>101</v>
      </c>
      <c r="CE5" s="159" t="s">
        <v>102</v>
      </c>
      <c r="CF5" s="159" t="s">
        <v>103</v>
      </c>
      <c r="CG5" s="159" t="s">
        <v>104</v>
      </c>
      <c r="CH5" s="159" t="s">
        <v>105</v>
      </c>
      <c r="CI5" s="159" t="s">
        <v>106</v>
      </c>
      <c r="CJ5" s="159" t="s">
        <v>107</v>
      </c>
      <c r="CK5" s="132" t="s">
        <v>108</v>
      </c>
      <c r="CL5" s="132" t="s">
        <v>109</v>
      </c>
      <c r="CM5" s="132" t="s">
        <v>218</v>
      </c>
      <c r="CN5" s="132" t="s">
        <v>219</v>
      </c>
      <c r="CO5" s="132" t="s">
        <v>220</v>
      </c>
      <c r="CP5" s="132" t="s">
        <v>221</v>
      </c>
      <c r="CR5" s="124" t="s">
        <v>6</v>
      </c>
    </row>
    <row r="6" spans="1:96" s="104" customFormat="1" x14ac:dyDescent="0.3">
      <c r="A6" s="159"/>
      <c r="E6" s="123"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1:96" s="104" customFormat="1" x14ac:dyDescent="0.3">
      <c r="A7" s="159"/>
    </row>
    <row r="8" spans="1:96" s="104" customFormat="1" ht="14.5" x14ac:dyDescent="0.35">
      <c r="A8" s="159"/>
      <c r="D8" s="99" t="s">
        <v>262</v>
      </c>
      <c r="E8" s="250"/>
      <c r="F8" s="109"/>
    </row>
    <row r="9" spans="1:96" s="104" customFormat="1" x14ac:dyDescent="0.3">
      <c r="A9" s="159"/>
      <c r="D9" s="109"/>
      <c r="E9" s="251" t="s">
        <v>139</v>
      </c>
      <c r="F9" s="109"/>
    </row>
    <row r="10" spans="1:96" s="104" customFormat="1" ht="13.25" customHeight="1" x14ac:dyDescent="0.3">
      <c r="A10" s="159"/>
      <c r="D10" s="109"/>
      <c r="E10" s="252" t="s">
        <v>456</v>
      </c>
      <c r="F10" s="252" t="s">
        <v>116</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R10" s="127"/>
    </row>
    <row r="11" spans="1:96" s="104" customFormat="1" x14ac:dyDescent="0.3">
      <c r="A11" s="159"/>
      <c r="D11" s="109" t="s">
        <v>145</v>
      </c>
      <c r="E11" s="154" t="s">
        <v>450</v>
      </c>
      <c r="F11" s="109"/>
      <c r="G11" s="127">
        <f>IF(G$6="",0,'7. Network vols'!G9*'12. In life cost book'!$G$8*'3.General Assumptions'!G$17)</f>
        <v>0</v>
      </c>
      <c r="H11" s="127">
        <f>IF(H$6="",0,'7. Network vols'!H9*'12. In life cost book'!$G$8*'3.General Assumptions'!H$17)</f>
        <v>0</v>
      </c>
      <c r="I11" s="127">
        <f>IF(I$6="",0,'7. Network vols'!I9*'12. In life cost book'!$G$8*'3.General Assumptions'!I$17)</f>
        <v>0</v>
      </c>
      <c r="J11" s="127">
        <f>IF(J$6="",0,'7. Network vols'!J9*'12. In life cost book'!$G$8*'3.General Assumptions'!J$17)</f>
        <v>0</v>
      </c>
      <c r="K11" s="127">
        <f>IF(K$6="",0,'7. Network vols'!K9*'12. In life cost book'!$G$8*'3.General Assumptions'!K$17)</f>
        <v>1800</v>
      </c>
      <c r="L11" s="127">
        <f>IF(L$6="",0,'7. Network vols'!L9*'12. In life cost book'!$G$8*'3.General Assumptions'!L$17)</f>
        <v>2400</v>
      </c>
      <c r="M11" s="127">
        <f>IF(M$6="",0,'7. Network vols'!M9*'12. In life cost book'!$G$8*'3.General Assumptions'!M$17)</f>
        <v>2400</v>
      </c>
      <c r="N11" s="127">
        <f>IF(N$6="",0,'7. Network vols'!N9*'12. In life cost book'!$G$8*'3.General Assumptions'!N$17)</f>
        <v>3000</v>
      </c>
      <c r="O11" s="127">
        <f>IF(O$6="",0,'7. Network vols'!O9*'12. In life cost book'!$G$8*'3.General Assumptions'!O$17)</f>
        <v>3000</v>
      </c>
      <c r="P11" s="127">
        <f>IF(P$6="",0,'7. Network vols'!P9*'12. In life cost book'!$G$8*'3.General Assumptions'!P$17)</f>
        <v>3000</v>
      </c>
      <c r="Q11" s="127">
        <f>IF(Q$6="",0,'7. Network vols'!Q9*'12. In life cost book'!$G$8*'3.General Assumptions'!Q$17)</f>
        <v>3000</v>
      </c>
      <c r="R11" s="127">
        <f>IF(R$6="",0,'7. Network vols'!R9*'12. In life cost book'!$G$8*'3.General Assumptions'!R$17)</f>
        <v>3000</v>
      </c>
      <c r="S11" s="127">
        <f>IF(S$6="",0,'7. Network vols'!S9*'12. In life cost book'!$G$8*'3.General Assumptions'!S$17)</f>
        <v>3000</v>
      </c>
      <c r="T11" s="127">
        <f>IF(T$6="",0,'7. Network vols'!T9*'12. In life cost book'!$G$8*'3.General Assumptions'!T$17)</f>
        <v>3000</v>
      </c>
      <c r="U11" s="127">
        <f>IF(U$6="",0,'7. Network vols'!U9*'12. In life cost book'!$G$8*'3.General Assumptions'!U$17)</f>
        <v>3000</v>
      </c>
      <c r="V11" s="127">
        <f>IF(V$6="",0,'7. Network vols'!V9*'12. In life cost book'!$G$8*'3.General Assumptions'!V$17)</f>
        <v>3000</v>
      </c>
      <c r="W11" s="127">
        <f>IF(W$6="",0,'7. Network vols'!W9*'12. In life cost book'!$G$8*'3.General Assumptions'!W$17)</f>
        <v>3000</v>
      </c>
      <c r="X11" s="127">
        <f>IF(X$6="",0,'7. Network vols'!X9*'12. In life cost book'!$G$8*'3.General Assumptions'!X$17)</f>
        <v>3000</v>
      </c>
      <c r="Y11" s="127">
        <f>IF(Y$6="",0,'7. Network vols'!Y9*'12. In life cost book'!$G$8*'3.General Assumptions'!Y$17)</f>
        <v>3000</v>
      </c>
      <c r="Z11" s="127">
        <f>IF(Z$6="",0,'7. Network vols'!Z9*'12. In life cost book'!$G$8*'3.General Assumptions'!Z$17)</f>
        <v>3000</v>
      </c>
      <c r="AA11" s="127">
        <f>IF(AA$6="",0,'7. Network vols'!AA9*'12. In life cost book'!$G$8*'3.General Assumptions'!AA$17)</f>
        <v>3000</v>
      </c>
      <c r="AB11" s="127">
        <f>IF(AB$6="",0,'7. Network vols'!AB9*'12. In life cost book'!$G$8*'3.General Assumptions'!AB$17)</f>
        <v>3000</v>
      </c>
      <c r="AC11" s="127">
        <f>IF(AC$6="",0,'7. Network vols'!AC9*'12. In life cost book'!$G$8*'3.General Assumptions'!AC$17)</f>
        <v>3000</v>
      </c>
      <c r="AD11" s="127">
        <f>IF(AD$6="",0,'7. Network vols'!AD9*'12. In life cost book'!$G$8*'3.General Assumptions'!AD$17)</f>
        <v>3000</v>
      </c>
      <c r="AE11" s="127">
        <f>IF(AE$6="",0,'7. Network vols'!AE9*'12. In life cost book'!$G$8*'3.General Assumptions'!AE$17)</f>
        <v>3000</v>
      </c>
      <c r="AF11" s="127">
        <f>IF(AF$6="",0,'7. Network vols'!AF9*'12. In life cost book'!$G$8*'3.General Assumptions'!AF$17)</f>
        <v>3000</v>
      </c>
      <c r="AG11" s="127">
        <f>IF(AG$6="",0,'7. Network vols'!AG9*'12. In life cost book'!$G$8*'3.General Assumptions'!AG$17)</f>
        <v>3000</v>
      </c>
      <c r="AH11" s="127">
        <f>IF(AH$6="",0,'7. Network vols'!AH9*'12. In life cost book'!$G$8*'3.General Assumptions'!AH$17)</f>
        <v>3000</v>
      </c>
      <c r="AI11" s="127">
        <f>IF(AI$6="",0,'7. Network vols'!AI9*'12. In life cost book'!$G$8*'3.General Assumptions'!AI$17)</f>
        <v>3000</v>
      </c>
      <c r="AJ11" s="127">
        <f>IF(AJ$6="",0,'7. Network vols'!AJ9*'12. In life cost book'!$G$8*'3.General Assumptions'!AJ$17)</f>
        <v>3000</v>
      </c>
      <c r="AK11" s="127">
        <f>IF(AK$6="",0,'7. Network vols'!AK9*'12. In life cost book'!$G$8*'3.General Assumptions'!AK$17)</f>
        <v>3000</v>
      </c>
      <c r="AL11" s="127">
        <f>IF(AL$6="",0,'7. Network vols'!AL9*'12. In life cost book'!$G$8*'3.General Assumptions'!AL$17)</f>
        <v>3000</v>
      </c>
      <c r="AM11" s="127">
        <f>IF(AM$6="",0,'7. Network vols'!AM9*'12. In life cost book'!$G$8*'3.General Assumptions'!AM$17)</f>
        <v>3000</v>
      </c>
      <c r="AN11" s="127">
        <f>IF(AN$6="",0,'7. Network vols'!AN9*'12. In life cost book'!$G$8*'3.General Assumptions'!AN$17)</f>
        <v>3000</v>
      </c>
      <c r="AO11" s="127">
        <f>IF(AO$6="",0,'7. Network vols'!AO9*'12. In life cost book'!$G$8*'3.General Assumptions'!AO$17)</f>
        <v>3000</v>
      </c>
      <c r="AP11" s="127">
        <f>IF(AP$6="",0,'7. Network vols'!AP9*'12. In life cost book'!$G$8*'3.General Assumptions'!AP$17)</f>
        <v>3000</v>
      </c>
      <c r="AQ11" s="127">
        <f>IF(AQ$6="",0,'7. Network vols'!AQ9*'12. In life cost book'!$G$8*'3.General Assumptions'!AQ$17)</f>
        <v>3000</v>
      </c>
      <c r="AR11" s="127">
        <f>IF(AR$6="",0,'7. Network vols'!AR9*'12. In life cost book'!$G$8*'3.General Assumptions'!AR$17)</f>
        <v>3000</v>
      </c>
      <c r="AS11" s="127">
        <f>IF(AS$6="",0,'7. Network vols'!AS9*'12. In life cost book'!$G$8*'3.General Assumptions'!AS$17)</f>
        <v>3000</v>
      </c>
      <c r="AT11" s="127">
        <f>IF(AT$6="",0,'7. Network vols'!AT9*'12. In life cost book'!$G$8*'3.General Assumptions'!AT$17)</f>
        <v>3000</v>
      </c>
      <c r="AU11" s="127">
        <f>IF(AU$6="",0,'7. Network vols'!AU9*'12. In life cost book'!$G$8*'3.General Assumptions'!AU$17)</f>
        <v>3000</v>
      </c>
      <c r="AV11" s="127">
        <f>IF(AV$6="",0,'7. Network vols'!AV9*'12. In life cost book'!$G$8*'3.General Assumptions'!AV$17)</f>
        <v>3000</v>
      </c>
      <c r="AW11" s="127">
        <f>IF(AW$6="",0,'7. Network vols'!AW9*'12. In life cost book'!$G$8*'3.General Assumptions'!AW$17)</f>
        <v>3000</v>
      </c>
      <c r="AX11" s="127">
        <f>IF(AX$6="",0,'7. Network vols'!AX9*'12. In life cost book'!$G$8*'3.General Assumptions'!AX$17)</f>
        <v>3000</v>
      </c>
      <c r="AY11" s="127">
        <f>IF(AY$6="",0,'7. Network vols'!AY9*'12. In life cost book'!$G$8*'3.General Assumptions'!AY$17)</f>
        <v>3000</v>
      </c>
      <c r="AZ11" s="127">
        <f>IF(AZ$6="",0,'7. Network vols'!AZ9*'12. In life cost book'!$G$8*'3.General Assumptions'!AZ$17)</f>
        <v>3000</v>
      </c>
      <c r="BA11" s="127">
        <f>IF(BA$6="",0,'7. Network vols'!BA9*'12. In life cost book'!$G$8*'3.General Assumptions'!BA$17)</f>
        <v>3000</v>
      </c>
      <c r="BB11" s="127">
        <f>IF(BB$6="",0,'7. Network vols'!BB9*'12. In life cost book'!$G$8*'3.General Assumptions'!BB$17)</f>
        <v>3000</v>
      </c>
      <c r="BC11" s="127">
        <f>IF(BC$6="",0,'7. Network vols'!BC9*'12. In life cost book'!$G$8*'3.General Assumptions'!BC$17)</f>
        <v>3000</v>
      </c>
      <c r="BD11" s="127">
        <f>IF(BD$6="",0,'7. Network vols'!BD9*'12. In life cost book'!$G$8*'3.General Assumptions'!BD$17)</f>
        <v>3000</v>
      </c>
      <c r="BE11" s="127">
        <f>IF(BE$6="",0,'7. Network vols'!BE9*'12. In life cost book'!$G$8*'3.General Assumptions'!BE$17)</f>
        <v>3000</v>
      </c>
      <c r="BF11" s="127">
        <f>IF(BF$6="",0,'7. Network vols'!BF9*'12. In life cost book'!$G$8*'3.General Assumptions'!BF$17)</f>
        <v>3000</v>
      </c>
      <c r="BG11" s="127">
        <f>IF(BG$6="",0,'7. Network vols'!BG9*'12. In life cost book'!$G$8*'3.General Assumptions'!BG$17)</f>
        <v>3000</v>
      </c>
      <c r="BH11" s="127">
        <f>IF(BH$6="",0,'7. Network vols'!BH9*'12. In life cost book'!$G$8*'3.General Assumptions'!BH$17)</f>
        <v>3000</v>
      </c>
      <c r="BI11" s="127">
        <f>IF(BI$6="",0,'7. Network vols'!BI9*'12. In life cost book'!$G$8*'3.General Assumptions'!BI$17)</f>
        <v>3000</v>
      </c>
      <c r="BJ11" s="127">
        <f>IF(BJ$6="",0,'7. Network vols'!BJ9*'12. In life cost book'!$G$8*'3.General Assumptions'!BJ$17)</f>
        <v>3000</v>
      </c>
      <c r="BK11" s="127">
        <f>IF(BK$6="",0,'7. Network vols'!BK9*'12. In life cost book'!$G$8*'3.General Assumptions'!BK$17)</f>
        <v>3000</v>
      </c>
      <c r="BL11" s="127">
        <f>IF(BL$6="",0,'7. Network vols'!BL9*'12. In life cost book'!$G$8*'3.General Assumptions'!BL$17)</f>
        <v>3000</v>
      </c>
      <c r="BM11" s="127">
        <f>IF(BM$6="",0,'7. Network vols'!BM9*'12. In life cost book'!$G$8*'3.General Assumptions'!BM$17)</f>
        <v>3000</v>
      </c>
      <c r="BN11" s="127">
        <f>IF(BN$6="",0,'7. Network vols'!BN9*'12. In life cost book'!$G$8*'3.General Assumptions'!BN$17)</f>
        <v>3000</v>
      </c>
      <c r="BO11" s="127">
        <f>IF(BO$6="",0,'7. Network vols'!BO9*'12. In life cost book'!$G$8*'3.General Assumptions'!BO$17)</f>
        <v>3000</v>
      </c>
      <c r="BP11" s="127">
        <f>IF(BP$6="",0,'7. Network vols'!BP9*'12. In life cost book'!$G$8*'3.General Assumptions'!BP$17)</f>
        <v>3000</v>
      </c>
      <c r="BQ11" s="127">
        <f>IF(BQ$6="",0,'7. Network vols'!BQ9*'12. In life cost book'!$G$8*'3.General Assumptions'!BQ$17)</f>
        <v>3000</v>
      </c>
      <c r="BR11" s="127">
        <f>IF(BR$6="",0,'7. Network vols'!BR9*'12. In life cost book'!$G$8*'3.General Assumptions'!BR$17)</f>
        <v>3000</v>
      </c>
      <c r="BS11" s="127">
        <f>IF(BS$6="",0,'7. Network vols'!BS9*'12. In life cost book'!$G$8*'3.General Assumptions'!BS$17)</f>
        <v>3000</v>
      </c>
      <c r="BT11" s="127">
        <f>IF(BT$6="",0,'7. Network vols'!BT9*'12. In life cost book'!$G$8*'3.General Assumptions'!BT$17)</f>
        <v>3000</v>
      </c>
      <c r="BU11" s="127">
        <f>IF(BU$6="",0,'7. Network vols'!BU9*'12. In life cost book'!$G$8*'3.General Assumptions'!BU$17)</f>
        <v>3000</v>
      </c>
      <c r="BV11" s="127">
        <f>IF(BV$6="",0,'7. Network vols'!BV9*'12. In life cost book'!$G$8*'3.General Assumptions'!BV$17)</f>
        <v>3000</v>
      </c>
      <c r="BW11" s="127">
        <f>IF(BW$6="",0,'7. Network vols'!BW9*'12. In life cost book'!$G$8*'3.General Assumptions'!BW$17)</f>
        <v>3000</v>
      </c>
      <c r="BX11" s="127">
        <f>IF(BX$6="",0,'7. Network vols'!BX9*'12. In life cost book'!$G$8*'3.General Assumptions'!BX$17)</f>
        <v>3000</v>
      </c>
      <c r="BY11" s="127">
        <f>IF(BY$6="",0,'7. Network vols'!BY9*'12. In life cost book'!$G$8*'3.General Assumptions'!BY$17)</f>
        <v>3000</v>
      </c>
      <c r="BZ11" s="127">
        <f>IF(BZ$6="",0,'7. Network vols'!BZ9*'12. In life cost book'!$G$8*'3.General Assumptions'!BZ$17)</f>
        <v>3000</v>
      </c>
      <c r="CA11" s="127">
        <f>IF(CA$6="",0,'7. Network vols'!CA9*'12. In life cost book'!$G$8*'3.General Assumptions'!CA$17)</f>
        <v>3000</v>
      </c>
      <c r="CB11" s="127">
        <f>IF(CB$6="",0,'7. Network vols'!CB9*'12. In life cost book'!$G$8*'3.General Assumptions'!CB$17)</f>
        <v>3000</v>
      </c>
      <c r="CC11" s="127">
        <f>IF(CC$6="",0,'7. Network vols'!CC9*'12. In life cost book'!$G$8*'3.General Assumptions'!CC$17)</f>
        <v>3000</v>
      </c>
      <c r="CD11" s="127">
        <f>IF(CD$6="",0,'7. Network vols'!CD9*'12. In life cost book'!$G$8*'3.General Assumptions'!CD$17)</f>
        <v>3000</v>
      </c>
      <c r="CE11" s="127">
        <f>IF(CE$6="",0,'7. Network vols'!CE9*'12. In life cost book'!$G$8*'3.General Assumptions'!CE$17)</f>
        <v>3000</v>
      </c>
      <c r="CF11" s="127">
        <f>IF(CF$6="",0,'7. Network vols'!CF9*'12. In life cost book'!$G$8*'3.General Assumptions'!CF$17)</f>
        <v>3000</v>
      </c>
      <c r="CG11" s="127">
        <f>IF(CG$6="",0,'7. Network vols'!CG9*'12. In life cost book'!$G$8*'3.General Assumptions'!CG$17)</f>
        <v>3000</v>
      </c>
      <c r="CH11" s="127">
        <f>IF(CH$6="",0,'7. Network vols'!CH9*'12. In life cost book'!$G$8*'3.General Assumptions'!CH$17)</f>
        <v>3000</v>
      </c>
      <c r="CI11" s="127">
        <f>IF(CI$6="",0,'7. Network vols'!CI9*'12. In life cost book'!$G$8*'3.General Assumptions'!CI$17)</f>
        <v>3000</v>
      </c>
      <c r="CJ11" s="127">
        <f>IF(CJ$6="",0,'7. Network vols'!CJ9*'12. In life cost book'!$G$8*'3.General Assumptions'!CJ$17)</f>
        <v>3000</v>
      </c>
      <c r="CK11" s="127">
        <f>IF(CK$6="",0,'7. Network vols'!CK9*'12. In life cost book'!$G$8*'3.General Assumptions'!CK$17)</f>
        <v>0</v>
      </c>
      <c r="CL11" s="127">
        <f>IF(CL$6="",0,'7. Network vols'!CL9*'12. In life cost book'!$G$8*'3.General Assumptions'!CL$17)</f>
        <v>0</v>
      </c>
      <c r="CM11" s="127">
        <f>IF(CM$6="",0,'7. Network vols'!CM9*'12. In life cost book'!$G$8*'3.General Assumptions'!CM$17)</f>
        <v>0</v>
      </c>
      <c r="CN11" s="127">
        <f>IF(CN$6="",0,'7. Network vols'!CN9*'12. In life cost book'!$G$8*'3.General Assumptions'!CN$17)</f>
        <v>0</v>
      </c>
      <c r="CO11" s="127">
        <f>IF(CO$6="",0,'7. Network vols'!CO9*'12. In life cost book'!$G$8*'3.General Assumptions'!CO$17)</f>
        <v>0</v>
      </c>
      <c r="CP11" s="127">
        <f>IF(CP$6="",0,'7. Network vols'!CP9*'12. In life cost book'!$G$8*'3.General Assumptions'!CP$17)</f>
        <v>0</v>
      </c>
      <c r="CR11" s="127">
        <f t="shared" ref="CR11:CR17" si="0">SUM(G11:CP11)</f>
        <v>231600</v>
      </c>
    </row>
    <row r="12" spans="1:96" s="104" customFormat="1" x14ac:dyDescent="0.3">
      <c r="A12" s="159"/>
      <c r="D12" s="109" t="s">
        <v>145</v>
      </c>
      <c r="E12" s="154" t="s">
        <v>451</v>
      </c>
      <c r="F12" s="109"/>
      <c r="G12" s="127">
        <f>IF(G$6="",0,'7. Network vols'!G15*'12. In life cost book'!$G$9*'3.General Assumptions'!G$17)</f>
        <v>0</v>
      </c>
      <c r="H12" s="127">
        <f>IF(H$6="",0,'7. Network vols'!H15*'12. In life cost book'!$G$9*'3.General Assumptions'!H$17)</f>
        <v>0</v>
      </c>
      <c r="I12" s="127">
        <f>IF(I$6="",0,'7. Network vols'!I15*'12. In life cost book'!$G$9*'3.General Assumptions'!I$17)</f>
        <v>0</v>
      </c>
      <c r="J12" s="127">
        <f>IF(J$6="",0,'7. Network vols'!J15*'12. In life cost book'!$G$9*'3.General Assumptions'!J$17)</f>
        <v>0</v>
      </c>
      <c r="K12" s="127">
        <f>IF(K$6="",0,'7. Network vols'!K15*'12. In life cost book'!$G$9*'3.General Assumptions'!K$17)</f>
        <v>1872</v>
      </c>
      <c r="L12" s="127">
        <f>IF(L$6="",0,'7. Network vols'!L15*'12. In life cost book'!$G$9*'3.General Assumptions'!L$17)</f>
        <v>2496</v>
      </c>
      <c r="M12" s="127">
        <f>IF(M$6="",0,'7. Network vols'!M15*'12. In life cost book'!$G$9*'3.General Assumptions'!M$17)</f>
        <v>2496</v>
      </c>
      <c r="N12" s="127">
        <f>IF(N$6="",0,'7. Network vols'!N15*'12. In life cost book'!$G$9*'3.General Assumptions'!N$17)</f>
        <v>3120</v>
      </c>
      <c r="O12" s="127">
        <f>IF(O$6="",0,'7. Network vols'!O15*'12. In life cost book'!$G$9*'3.General Assumptions'!O$17)</f>
        <v>3120</v>
      </c>
      <c r="P12" s="127">
        <f>IF(P$6="",0,'7. Network vols'!P15*'12. In life cost book'!$G$9*'3.General Assumptions'!P$17)</f>
        <v>3120</v>
      </c>
      <c r="Q12" s="127">
        <f>IF(Q$6="",0,'7. Network vols'!Q15*'12. In life cost book'!$G$9*'3.General Assumptions'!Q$17)</f>
        <v>3120</v>
      </c>
      <c r="R12" s="127">
        <f>IF(R$6="",0,'7. Network vols'!R15*'12. In life cost book'!$G$9*'3.General Assumptions'!R$17)</f>
        <v>3120</v>
      </c>
      <c r="S12" s="127">
        <f>IF(S$6="",0,'7. Network vols'!S15*'12. In life cost book'!$G$9*'3.General Assumptions'!S$17)</f>
        <v>3120</v>
      </c>
      <c r="T12" s="127">
        <f>IF(T$6="",0,'7. Network vols'!T15*'12. In life cost book'!$G$9*'3.General Assumptions'!T$17)</f>
        <v>3120</v>
      </c>
      <c r="U12" s="127">
        <f>IF(U$6="",0,'7. Network vols'!U15*'12. In life cost book'!$G$9*'3.General Assumptions'!U$17)</f>
        <v>3120</v>
      </c>
      <c r="V12" s="127">
        <f>IF(V$6="",0,'7. Network vols'!V15*'12. In life cost book'!$G$9*'3.General Assumptions'!V$17)</f>
        <v>3120</v>
      </c>
      <c r="W12" s="127">
        <f>IF(W$6="",0,'7. Network vols'!W15*'12. In life cost book'!$G$9*'3.General Assumptions'!W$17)</f>
        <v>3120</v>
      </c>
      <c r="X12" s="127">
        <f>IF(X$6="",0,'7. Network vols'!X15*'12. In life cost book'!$G$9*'3.General Assumptions'!X$17)</f>
        <v>3120</v>
      </c>
      <c r="Y12" s="127">
        <f>IF(Y$6="",0,'7. Network vols'!Y15*'12. In life cost book'!$G$9*'3.General Assumptions'!Y$17)</f>
        <v>3120</v>
      </c>
      <c r="Z12" s="127">
        <f>IF(Z$6="",0,'7. Network vols'!Z15*'12. In life cost book'!$G$9*'3.General Assumptions'!Z$17)</f>
        <v>3120</v>
      </c>
      <c r="AA12" s="127">
        <f>IF(AA$6="",0,'7. Network vols'!AA15*'12. In life cost book'!$G$9*'3.General Assumptions'!AA$17)</f>
        <v>3120</v>
      </c>
      <c r="AB12" s="127">
        <f>IF(AB$6="",0,'7. Network vols'!AB15*'12. In life cost book'!$G$9*'3.General Assumptions'!AB$17)</f>
        <v>3120</v>
      </c>
      <c r="AC12" s="127">
        <f>IF(AC$6="",0,'7. Network vols'!AC15*'12. In life cost book'!$G$9*'3.General Assumptions'!AC$17)</f>
        <v>3120</v>
      </c>
      <c r="AD12" s="127">
        <f>IF(AD$6="",0,'7. Network vols'!AD15*'12. In life cost book'!$G$9*'3.General Assumptions'!AD$17)</f>
        <v>3120</v>
      </c>
      <c r="AE12" s="127">
        <f>IF(AE$6="",0,'7. Network vols'!AE15*'12. In life cost book'!$G$9*'3.General Assumptions'!AE$17)</f>
        <v>3120</v>
      </c>
      <c r="AF12" s="127">
        <f>IF(AF$6="",0,'7. Network vols'!AF15*'12. In life cost book'!$G$9*'3.General Assumptions'!AF$17)</f>
        <v>3120</v>
      </c>
      <c r="AG12" s="127">
        <f>IF(AG$6="",0,'7. Network vols'!AG15*'12. In life cost book'!$G$9*'3.General Assumptions'!AG$17)</f>
        <v>3120</v>
      </c>
      <c r="AH12" s="127">
        <f>IF(AH$6="",0,'7. Network vols'!AH15*'12. In life cost book'!$G$9*'3.General Assumptions'!AH$17)</f>
        <v>3120</v>
      </c>
      <c r="AI12" s="127">
        <f>IF(AI$6="",0,'7. Network vols'!AI15*'12. In life cost book'!$G$9*'3.General Assumptions'!AI$17)</f>
        <v>3120</v>
      </c>
      <c r="AJ12" s="127">
        <f>IF(AJ$6="",0,'7. Network vols'!AJ15*'12. In life cost book'!$G$9*'3.General Assumptions'!AJ$17)</f>
        <v>3120</v>
      </c>
      <c r="AK12" s="127">
        <f>IF(AK$6="",0,'7. Network vols'!AK15*'12. In life cost book'!$G$9*'3.General Assumptions'!AK$17)</f>
        <v>3120</v>
      </c>
      <c r="AL12" s="127">
        <f>IF(AL$6="",0,'7. Network vols'!AL15*'12. In life cost book'!$G$9*'3.General Assumptions'!AL$17)</f>
        <v>3120</v>
      </c>
      <c r="AM12" s="127">
        <f>IF(AM$6="",0,'7. Network vols'!AM15*'12. In life cost book'!$G$9*'3.General Assumptions'!AM$17)</f>
        <v>3120</v>
      </c>
      <c r="AN12" s="127">
        <f>IF(AN$6="",0,'7. Network vols'!AN15*'12. In life cost book'!$G$9*'3.General Assumptions'!AN$17)</f>
        <v>3120</v>
      </c>
      <c r="AO12" s="127">
        <f>IF(AO$6="",0,'7. Network vols'!AO15*'12. In life cost book'!$G$9*'3.General Assumptions'!AO$17)</f>
        <v>3120</v>
      </c>
      <c r="AP12" s="127">
        <f>IF(AP$6="",0,'7. Network vols'!AP15*'12. In life cost book'!$G$9*'3.General Assumptions'!AP$17)</f>
        <v>3120</v>
      </c>
      <c r="AQ12" s="127">
        <f>IF(AQ$6="",0,'7. Network vols'!AQ15*'12. In life cost book'!$G$9*'3.General Assumptions'!AQ$17)</f>
        <v>3120</v>
      </c>
      <c r="AR12" s="127">
        <f>IF(AR$6="",0,'7. Network vols'!AR15*'12. In life cost book'!$G$9*'3.General Assumptions'!AR$17)</f>
        <v>3120</v>
      </c>
      <c r="AS12" s="127">
        <f>IF(AS$6="",0,'7. Network vols'!AS15*'12. In life cost book'!$G$9*'3.General Assumptions'!AS$17)</f>
        <v>3120</v>
      </c>
      <c r="AT12" s="127">
        <f>IF(AT$6="",0,'7. Network vols'!AT15*'12. In life cost book'!$G$9*'3.General Assumptions'!AT$17)</f>
        <v>3120</v>
      </c>
      <c r="AU12" s="127">
        <f>IF(AU$6="",0,'7. Network vols'!AU15*'12. In life cost book'!$G$9*'3.General Assumptions'!AU$17)</f>
        <v>3120</v>
      </c>
      <c r="AV12" s="127">
        <f>IF(AV$6="",0,'7. Network vols'!AV15*'12. In life cost book'!$G$9*'3.General Assumptions'!AV$17)</f>
        <v>3120</v>
      </c>
      <c r="AW12" s="127">
        <f>IF(AW$6="",0,'7. Network vols'!AW15*'12. In life cost book'!$G$9*'3.General Assumptions'!AW$17)</f>
        <v>3120</v>
      </c>
      <c r="AX12" s="127">
        <f>IF(AX$6="",0,'7. Network vols'!AX15*'12. In life cost book'!$G$9*'3.General Assumptions'!AX$17)</f>
        <v>3120</v>
      </c>
      <c r="AY12" s="127">
        <f>IF(AY$6="",0,'7. Network vols'!AY15*'12. In life cost book'!$G$9*'3.General Assumptions'!AY$17)</f>
        <v>3120</v>
      </c>
      <c r="AZ12" s="127">
        <f>IF(AZ$6="",0,'7. Network vols'!AZ15*'12. In life cost book'!$G$9*'3.General Assumptions'!AZ$17)</f>
        <v>3120</v>
      </c>
      <c r="BA12" s="127">
        <f>IF(BA$6="",0,'7. Network vols'!BA15*'12. In life cost book'!$G$9*'3.General Assumptions'!BA$17)</f>
        <v>3120</v>
      </c>
      <c r="BB12" s="127">
        <f>IF(BB$6="",0,'7. Network vols'!BB15*'12. In life cost book'!$G$9*'3.General Assumptions'!BB$17)</f>
        <v>3120</v>
      </c>
      <c r="BC12" s="127">
        <f>IF(BC$6="",0,'7. Network vols'!BC15*'12. In life cost book'!$G$9*'3.General Assumptions'!BC$17)</f>
        <v>3120</v>
      </c>
      <c r="BD12" s="127">
        <f>IF(BD$6="",0,'7. Network vols'!BD15*'12. In life cost book'!$G$9*'3.General Assumptions'!BD$17)</f>
        <v>3120</v>
      </c>
      <c r="BE12" s="127">
        <f>IF(BE$6="",0,'7. Network vols'!BE15*'12. In life cost book'!$G$9*'3.General Assumptions'!BE$17)</f>
        <v>3120</v>
      </c>
      <c r="BF12" s="127">
        <f>IF(BF$6="",0,'7. Network vols'!BF15*'12. In life cost book'!$G$9*'3.General Assumptions'!BF$17)</f>
        <v>3120</v>
      </c>
      <c r="BG12" s="127">
        <f>IF(BG$6="",0,'7. Network vols'!BG15*'12. In life cost book'!$G$9*'3.General Assumptions'!BG$17)</f>
        <v>3120</v>
      </c>
      <c r="BH12" s="127">
        <f>IF(BH$6="",0,'7. Network vols'!BH15*'12. In life cost book'!$G$9*'3.General Assumptions'!BH$17)</f>
        <v>3120</v>
      </c>
      <c r="BI12" s="127">
        <f>IF(BI$6="",0,'7. Network vols'!BI15*'12. In life cost book'!$G$9*'3.General Assumptions'!BI$17)</f>
        <v>3120</v>
      </c>
      <c r="BJ12" s="127">
        <f>IF(BJ$6="",0,'7. Network vols'!BJ15*'12. In life cost book'!$G$9*'3.General Assumptions'!BJ$17)</f>
        <v>3120</v>
      </c>
      <c r="BK12" s="127">
        <f>IF(BK$6="",0,'7. Network vols'!BK15*'12. In life cost book'!$G$9*'3.General Assumptions'!BK$17)</f>
        <v>3120</v>
      </c>
      <c r="BL12" s="127">
        <f>IF(BL$6="",0,'7. Network vols'!BL15*'12. In life cost book'!$G$9*'3.General Assumptions'!BL$17)</f>
        <v>3120</v>
      </c>
      <c r="BM12" s="127">
        <f>IF(BM$6="",0,'7. Network vols'!BM15*'12. In life cost book'!$G$9*'3.General Assumptions'!BM$17)</f>
        <v>3120</v>
      </c>
      <c r="BN12" s="127">
        <f>IF(BN$6="",0,'7. Network vols'!BN15*'12. In life cost book'!$G$9*'3.General Assumptions'!BN$17)</f>
        <v>3120</v>
      </c>
      <c r="BO12" s="127">
        <f>IF(BO$6="",0,'7. Network vols'!BO15*'12. In life cost book'!$G$9*'3.General Assumptions'!BO$17)</f>
        <v>3120</v>
      </c>
      <c r="BP12" s="127">
        <f>IF(BP$6="",0,'7. Network vols'!BP15*'12. In life cost book'!$G$9*'3.General Assumptions'!BP$17)</f>
        <v>3120</v>
      </c>
      <c r="BQ12" s="127">
        <f>IF(BQ$6="",0,'7. Network vols'!BQ15*'12. In life cost book'!$G$9*'3.General Assumptions'!BQ$17)</f>
        <v>3120</v>
      </c>
      <c r="BR12" s="127">
        <f>IF(BR$6="",0,'7. Network vols'!BR15*'12. In life cost book'!$G$9*'3.General Assumptions'!BR$17)</f>
        <v>3120</v>
      </c>
      <c r="BS12" s="127">
        <f>IF(BS$6="",0,'7. Network vols'!BS15*'12. In life cost book'!$G$9*'3.General Assumptions'!BS$17)</f>
        <v>3120</v>
      </c>
      <c r="BT12" s="127">
        <f>IF(BT$6="",0,'7. Network vols'!BT15*'12. In life cost book'!$G$9*'3.General Assumptions'!BT$17)</f>
        <v>3120</v>
      </c>
      <c r="BU12" s="127">
        <f>IF(BU$6="",0,'7. Network vols'!BU15*'12. In life cost book'!$G$9*'3.General Assumptions'!BU$17)</f>
        <v>3120</v>
      </c>
      <c r="BV12" s="127">
        <f>IF(BV$6="",0,'7. Network vols'!BV15*'12. In life cost book'!$G$9*'3.General Assumptions'!BV$17)</f>
        <v>3120</v>
      </c>
      <c r="BW12" s="127">
        <f>IF(BW$6="",0,'7. Network vols'!BW15*'12. In life cost book'!$G$9*'3.General Assumptions'!BW$17)</f>
        <v>3120</v>
      </c>
      <c r="BX12" s="127">
        <f>IF(BX$6="",0,'7. Network vols'!BX15*'12. In life cost book'!$G$9*'3.General Assumptions'!BX$17)</f>
        <v>3120</v>
      </c>
      <c r="BY12" s="127">
        <f>IF(BY$6="",0,'7. Network vols'!BY15*'12. In life cost book'!$G$9*'3.General Assumptions'!BY$17)</f>
        <v>3120</v>
      </c>
      <c r="BZ12" s="127">
        <f>IF(BZ$6="",0,'7. Network vols'!BZ15*'12. In life cost book'!$G$9*'3.General Assumptions'!BZ$17)</f>
        <v>3120</v>
      </c>
      <c r="CA12" s="127">
        <f>IF(CA$6="",0,'7. Network vols'!CA15*'12. In life cost book'!$G$9*'3.General Assumptions'!CA$17)</f>
        <v>3120</v>
      </c>
      <c r="CB12" s="127">
        <f>IF(CB$6="",0,'7. Network vols'!CB15*'12. In life cost book'!$G$9*'3.General Assumptions'!CB$17)</f>
        <v>3120</v>
      </c>
      <c r="CC12" s="127">
        <f>IF(CC$6="",0,'7. Network vols'!CC15*'12. In life cost book'!$G$9*'3.General Assumptions'!CC$17)</f>
        <v>3120</v>
      </c>
      <c r="CD12" s="127">
        <f>IF(CD$6="",0,'7. Network vols'!CD15*'12. In life cost book'!$G$9*'3.General Assumptions'!CD$17)</f>
        <v>3120</v>
      </c>
      <c r="CE12" s="127">
        <f>IF(CE$6="",0,'7. Network vols'!CE15*'12. In life cost book'!$G$9*'3.General Assumptions'!CE$17)</f>
        <v>3120</v>
      </c>
      <c r="CF12" s="127">
        <f>IF(CF$6="",0,'7. Network vols'!CF15*'12. In life cost book'!$G$9*'3.General Assumptions'!CF$17)</f>
        <v>3120</v>
      </c>
      <c r="CG12" s="127">
        <f>IF(CG$6="",0,'7. Network vols'!CG15*'12. In life cost book'!$G$9*'3.General Assumptions'!CG$17)</f>
        <v>3120</v>
      </c>
      <c r="CH12" s="127">
        <f>IF(CH$6="",0,'7. Network vols'!CH15*'12. In life cost book'!$G$9*'3.General Assumptions'!CH$17)</f>
        <v>3120</v>
      </c>
      <c r="CI12" s="127">
        <f>IF(CI$6="",0,'7. Network vols'!CI15*'12. In life cost book'!$G$9*'3.General Assumptions'!CI$17)</f>
        <v>3120</v>
      </c>
      <c r="CJ12" s="127">
        <f>IF(CJ$6="",0,'7. Network vols'!CJ15*'12. In life cost book'!$G$9*'3.General Assumptions'!CJ$17)</f>
        <v>3120</v>
      </c>
      <c r="CK12" s="127">
        <f>IF(CK$6="",0,'7. Network vols'!CK15*'12. In life cost book'!$G$9*'3.General Assumptions'!CK$17)</f>
        <v>0</v>
      </c>
      <c r="CL12" s="127">
        <f>IF(CL$6="",0,'7. Network vols'!CL15*'12. In life cost book'!$G$9*'3.General Assumptions'!CL$17)</f>
        <v>0</v>
      </c>
      <c r="CM12" s="127">
        <f>IF(CM$6="",0,'7. Network vols'!CM15*'12. In life cost book'!$G$9*'3.General Assumptions'!CM$17)</f>
        <v>0</v>
      </c>
      <c r="CN12" s="127">
        <f>IF(CN$6="",0,'7. Network vols'!CN15*'12. In life cost book'!$G$9*'3.General Assumptions'!CN$17)</f>
        <v>0</v>
      </c>
      <c r="CO12" s="127">
        <f>IF(CO$6="",0,'7. Network vols'!CO15*'12. In life cost book'!$G$9*'3.General Assumptions'!CO$17)</f>
        <v>0</v>
      </c>
      <c r="CP12" s="127">
        <f>IF(CP$6="",0,'7. Network vols'!CP15*'12. In life cost book'!$G$9*'3.General Assumptions'!CP$17)</f>
        <v>0</v>
      </c>
      <c r="CR12" s="127">
        <f t="shared" si="0"/>
        <v>240864</v>
      </c>
    </row>
    <row r="13" spans="1:96" s="104" customFormat="1" x14ac:dyDescent="0.3">
      <c r="A13" s="159"/>
      <c r="D13" s="109" t="s">
        <v>145</v>
      </c>
      <c r="E13" s="154" t="s">
        <v>452</v>
      </c>
      <c r="F13" s="109"/>
      <c r="G13" s="127">
        <f>IF(G$6="",0,'7. Network vols'!G21*'12. In life cost book'!$G$10*'3.General Assumptions'!G$17)</f>
        <v>0</v>
      </c>
      <c r="H13" s="127">
        <f>IF(H$6="",0,'7. Network vols'!H21*'12. In life cost book'!$G$10*'3.General Assumptions'!H$17)</f>
        <v>0</v>
      </c>
      <c r="I13" s="127">
        <f>IF(I$6="",0,'7. Network vols'!I21*'12. In life cost book'!$G$10*'3.General Assumptions'!I$17)</f>
        <v>0</v>
      </c>
      <c r="J13" s="127">
        <f>IF(J$6="",0,'7. Network vols'!J21*'12. In life cost book'!$G$10*'3.General Assumptions'!J$17)</f>
        <v>0</v>
      </c>
      <c r="K13" s="127">
        <f>IF(K$6="",0,'7. Network vols'!K21*'12. In life cost book'!$G$10*'3.General Assumptions'!K$17)</f>
        <v>0</v>
      </c>
      <c r="L13" s="127">
        <f>IF(L$6="",0,'7. Network vols'!L21*'12. In life cost book'!$G$10*'3.General Assumptions'!L$17)</f>
        <v>0</v>
      </c>
      <c r="M13" s="127">
        <f>IF(M$6="",0,'7. Network vols'!M21*'12. In life cost book'!$G$10*'3.General Assumptions'!M$17)</f>
        <v>0</v>
      </c>
      <c r="N13" s="127">
        <f>IF(N$6="",0,'7. Network vols'!N21*'12. In life cost book'!$G$10*'3.General Assumptions'!N$17)</f>
        <v>0</v>
      </c>
      <c r="O13" s="127">
        <f>IF(O$6="",0,'7. Network vols'!O21*'12. In life cost book'!$G$10*'3.General Assumptions'!O$17)</f>
        <v>0</v>
      </c>
      <c r="P13" s="127">
        <f>IF(P$6="",0,'7. Network vols'!P21*'12. In life cost book'!$G$10*'3.General Assumptions'!P$17)</f>
        <v>0</v>
      </c>
      <c r="Q13" s="127">
        <f>IF(Q$6="",0,'7. Network vols'!Q21*'12. In life cost book'!$G$10*'3.General Assumptions'!Q$17)</f>
        <v>0</v>
      </c>
      <c r="R13" s="127">
        <f>IF(R$6="",0,'7. Network vols'!R21*'12. In life cost book'!$G$10*'3.General Assumptions'!R$17)</f>
        <v>0</v>
      </c>
      <c r="S13" s="127">
        <f>IF(S$6="",0,'7. Network vols'!S21*'12. In life cost book'!$G$10*'3.General Assumptions'!S$17)</f>
        <v>0</v>
      </c>
      <c r="T13" s="127">
        <f>IF(T$6="",0,'7. Network vols'!T21*'12. In life cost book'!$G$10*'3.General Assumptions'!T$17)</f>
        <v>0</v>
      </c>
      <c r="U13" s="127">
        <f>IF(U$6="",0,'7. Network vols'!U21*'12. In life cost book'!$G$10*'3.General Assumptions'!U$17)</f>
        <v>0</v>
      </c>
      <c r="V13" s="127">
        <f>IF(V$6="",0,'7. Network vols'!V21*'12. In life cost book'!$G$10*'3.General Assumptions'!V$17)</f>
        <v>0</v>
      </c>
      <c r="W13" s="127">
        <f>IF(W$6="",0,'7. Network vols'!W21*'12. In life cost book'!$G$10*'3.General Assumptions'!W$17)</f>
        <v>0</v>
      </c>
      <c r="X13" s="127">
        <f>IF(X$6="",0,'7. Network vols'!X21*'12. In life cost book'!$G$10*'3.General Assumptions'!X$17)</f>
        <v>0</v>
      </c>
      <c r="Y13" s="127">
        <f>IF(Y$6="",0,'7. Network vols'!Y21*'12. In life cost book'!$G$10*'3.General Assumptions'!Y$17)</f>
        <v>0</v>
      </c>
      <c r="Z13" s="127">
        <f>IF(Z$6="",0,'7. Network vols'!Z21*'12. In life cost book'!$G$10*'3.General Assumptions'!Z$17)</f>
        <v>0</v>
      </c>
      <c r="AA13" s="127">
        <f>IF(AA$6="",0,'7. Network vols'!AA21*'12. In life cost book'!$G$10*'3.General Assumptions'!AA$17)</f>
        <v>0</v>
      </c>
      <c r="AB13" s="127">
        <f>IF(AB$6="",0,'7. Network vols'!AB21*'12. In life cost book'!$G$10*'3.General Assumptions'!AB$17)</f>
        <v>0</v>
      </c>
      <c r="AC13" s="127">
        <f>IF(AC$6="",0,'7. Network vols'!AC21*'12. In life cost book'!$G$10*'3.General Assumptions'!AC$17)</f>
        <v>0</v>
      </c>
      <c r="AD13" s="127">
        <f>IF(AD$6="",0,'7. Network vols'!AD21*'12. In life cost book'!$G$10*'3.General Assumptions'!AD$17)</f>
        <v>0</v>
      </c>
      <c r="AE13" s="127">
        <f>IF(AE$6="",0,'7. Network vols'!AE21*'12. In life cost book'!$G$10*'3.General Assumptions'!AE$17)</f>
        <v>0</v>
      </c>
      <c r="AF13" s="127">
        <f>IF(AF$6="",0,'7. Network vols'!AF21*'12. In life cost book'!$G$10*'3.General Assumptions'!AF$17)</f>
        <v>0</v>
      </c>
      <c r="AG13" s="127">
        <f>IF(AG$6="",0,'7. Network vols'!AG21*'12. In life cost book'!$G$10*'3.General Assumptions'!AG$17)</f>
        <v>0</v>
      </c>
      <c r="AH13" s="127">
        <f>IF(AH$6="",0,'7. Network vols'!AH21*'12. In life cost book'!$G$10*'3.General Assumptions'!AH$17)</f>
        <v>0</v>
      </c>
      <c r="AI13" s="127">
        <f>IF(AI$6="",0,'7. Network vols'!AI21*'12. In life cost book'!$G$10*'3.General Assumptions'!AI$17)</f>
        <v>0</v>
      </c>
      <c r="AJ13" s="127">
        <f>IF(AJ$6="",0,'7. Network vols'!AJ21*'12. In life cost book'!$G$10*'3.General Assumptions'!AJ$17)</f>
        <v>0</v>
      </c>
      <c r="AK13" s="127">
        <f>IF(AK$6="",0,'7. Network vols'!AK21*'12. In life cost book'!$G$10*'3.General Assumptions'!AK$17)</f>
        <v>0</v>
      </c>
      <c r="AL13" s="127">
        <f>IF(AL$6="",0,'7. Network vols'!AL21*'12. In life cost book'!$G$10*'3.General Assumptions'!AL$17)</f>
        <v>0</v>
      </c>
      <c r="AM13" s="127">
        <f>IF(AM$6="",0,'7. Network vols'!AM21*'12. In life cost book'!$G$10*'3.General Assumptions'!AM$17)</f>
        <v>0</v>
      </c>
      <c r="AN13" s="127">
        <f>IF(AN$6="",0,'7. Network vols'!AN21*'12. In life cost book'!$G$10*'3.General Assumptions'!AN$17)</f>
        <v>0</v>
      </c>
      <c r="AO13" s="127">
        <f>IF(AO$6="",0,'7. Network vols'!AO21*'12. In life cost book'!$G$10*'3.General Assumptions'!AO$17)</f>
        <v>0</v>
      </c>
      <c r="AP13" s="127">
        <f>IF(AP$6="",0,'7. Network vols'!AP21*'12. In life cost book'!$G$10*'3.General Assumptions'!AP$17)</f>
        <v>0</v>
      </c>
      <c r="AQ13" s="127">
        <f>IF(AQ$6="",0,'7. Network vols'!AQ21*'12. In life cost book'!$G$10*'3.General Assumptions'!AQ$17)</f>
        <v>0</v>
      </c>
      <c r="AR13" s="127">
        <f>IF(AR$6="",0,'7. Network vols'!AR21*'12. In life cost book'!$G$10*'3.General Assumptions'!AR$17)</f>
        <v>0</v>
      </c>
      <c r="AS13" s="127">
        <f>IF(AS$6="",0,'7. Network vols'!AS21*'12. In life cost book'!$G$10*'3.General Assumptions'!AS$17)</f>
        <v>0</v>
      </c>
      <c r="AT13" s="127">
        <f>IF(AT$6="",0,'7. Network vols'!AT21*'12. In life cost book'!$G$10*'3.General Assumptions'!AT$17)</f>
        <v>0</v>
      </c>
      <c r="AU13" s="127">
        <f>IF(AU$6="",0,'7. Network vols'!AU21*'12. In life cost book'!$G$10*'3.General Assumptions'!AU$17)</f>
        <v>0</v>
      </c>
      <c r="AV13" s="127">
        <f>IF(AV$6="",0,'7. Network vols'!AV21*'12. In life cost book'!$G$10*'3.General Assumptions'!AV$17)</f>
        <v>0</v>
      </c>
      <c r="AW13" s="127">
        <f>IF(AW$6="",0,'7. Network vols'!AW21*'12. In life cost book'!$G$10*'3.General Assumptions'!AW$17)</f>
        <v>0</v>
      </c>
      <c r="AX13" s="127">
        <f>IF(AX$6="",0,'7. Network vols'!AX21*'12. In life cost book'!$G$10*'3.General Assumptions'!AX$17)</f>
        <v>0</v>
      </c>
      <c r="AY13" s="127">
        <f>IF(AY$6="",0,'7. Network vols'!AY21*'12. In life cost book'!$G$10*'3.General Assumptions'!AY$17)</f>
        <v>0</v>
      </c>
      <c r="AZ13" s="127">
        <f>IF(AZ$6="",0,'7. Network vols'!AZ21*'12. In life cost book'!$G$10*'3.General Assumptions'!AZ$17)</f>
        <v>0</v>
      </c>
      <c r="BA13" s="127">
        <f>IF(BA$6="",0,'7. Network vols'!BA21*'12. In life cost book'!$G$10*'3.General Assumptions'!BA$17)</f>
        <v>0</v>
      </c>
      <c r="BB13" s="127">
        <f>IF(BB$6="",0,'7. Network vols'!BB21*'12. In life cost book'!$G$10*'3.General Assumptions'!BB$17)</f>
        <v>0</v>
      </c>
      <c r="BC13" s="127">
        <f>IF(BC$6="",0,'7. Network vols'!BC21*'12. In life cost book'!$G$10*'3.General Assumptions'!BC$17)</f>
        <v>0</v>
      </c>
      <c r="BD13" s="127">
        <f>IF(BD$6="",0,'7. Network vols'!BD21*'12. In life cost book'!$G$10*'3.General Assumptions'!BD$17)</f>
        <v>0</v>
      </c>
      <c r="BE13" s="127">
        <f>IF(BE$6="",0,'7. Network vols'!BE21*'12. In life cost book'!$G$10*'3.General Assumptions'!BE$17)</f>
        <v>0</v>
      </c>
      <c r="BF13" s="127">
        <f>IF(BF$6="",0,'7. Network vols'!BF21*'12. In life cost book'!$G$10*'3.General Assumptions'!BF$17)</f>
        <v>0</v>
      </c>
      <c r="BG13" s="127">
        <f>IF(BG$6="",0,'7. Network vols'!BG21*'12. In life cost book'!$G$10*'3.General Assumptions'!BG$17)</f>
        <v>0</v>
      </c>
      <c r="BH13" s="127">
        <f>IF(BH$6="",0,'7. Network vols'!BH21*'12. In life cost book'!$G$10*'3.General Assumptions'!BH$17)</f>
        <v>0</v>
      </c>
      <c r="BI13" s="127">
        <f>IF(BI$6="",0,'7. Network vols'!BI21*'12. In life cost book'!$G$10*'3.General Assumptions'!BI$17)</f>
        <v>0</v>
      </c>
      <c r="BJ13" s="127">
        <f>IF(BJ$6="",0,'7. Network vols'!BJ21*'12. In life cost book'!$G$10*'3.General Assumptions'!BJ$17)</f>
        <v>0</v>
      </c>
      <c r="BK13" s="127">
        <f>IF(BK$6="",0,'7. Network vols'!BK21*'12. In life cost book'!$G$10*'3.General Assumptions'!BK$17)</f>
        <v>0</v>
      </c>
      <c r="BL13" s="127">
        <f>IF(BL$6="",0,'7. Network vols'!BL21*'12. In life cost book'!$G$10*'3.General Assumptions'!BL$17)</f>
        <v>0</v>
      </c>
      <c r="BM13" s="127">
        <f>IF(BM$6="",0,'7. Network vols'!BM21*'12. In life cost book'!$G$10*'3.General Assumptions'!BM$17)</f>
        <v>0</v>
      </c>
      <c r="BN13" s="127">
        <f>IF(BN$6="",0,'7. Network vols'!BN21*'12. In life cost book'!$G$10*'3.General Assumptions'!BN$17)</f>
        <v>0</v>
      </c>
      <c r="BO13" s="127">
        <f>IF(BO$6="",0,'7. Network vols'!BO21*'12. In life cost book'!$G$10*'3.General Assumptions'!BO$17)</f>
        <v>0</v>
      </c>
      <c r="BP13" s="127">
        <f>IF(BP$6="",0,'7. Network vols'!BP21*'12. In life cost book'!$G$10*'3.General Assumptions'!BP$17)</f>
        <v>0</v>
      </c>
      <c r="BQ13" s="127">
        <f>IF(BQ$6="",0,'7. Network vols'!BQ21*'12. In life cost book'!$G$10*'3.General Assumptions'!BQ$17)</f>
        <v>0</v>
      </c>
      <c r="BR13" s="127">
        <f>IF(BR$6="",0,'7. Network vols'!BR21*'12. In life cost book'!$G$10*'3.General Assumptions'!BR$17)</f>
        <v>0</v>
      </c>
      <c r="BS13" s="127">
        <f>IF(BS$6="",0,'7. Network vols'!BS21*'12. In life cost book'!$G$10*'3.General Assumptions'!BS$17)</f>
        <v>0</v>
      </c>
      <c r="BT13" s="127">
        <f>IF(BT$6="",0,'7. Network vols'!BT21*'12. In life cost book'!$G$10*'3.General Assumptions'!BT$17)</f>
        <v>0</v>
      </c>
      <c r="BU13" s="127">
        <f>IF(BU$6="",0,'7. Network vols'!BU21*'12. In life cost book'!$G$10*'3.General Assumptions'!BU$17)</f>
        <v>0</v>
      </c>
      <c r="BV13" s="127">
        <f>IF(BV$6="",0,'7. Network vols'!BV21*'12. In life cost book'!$G$10*'3.General Assumptions'!BV$17)</f>
        <v>0</v>
      </c>
      <c r="BW13" s="127">
        <f>IF(BW$6="",0,'7. Network vols'!BW21*'12. In life cost book'!$G$10*'3.General Assumptions'!BW$17)</f>
        <v>0</v>
      </c>
      <c r="BX13" s="127">
        <f>IF(BX$6="",0,'7. Network vols'!BX21*'12. In life cost book'!$G$10*'3.General Assumptions'!BX$17)</f>
        <v>0</v>
      </c>
      <c r="BY13" s="127">
        <f>IF(BY$6="",0,'7. Network vols'!BY21*'12. In life cost book'!$G$10*'3.General Assumptions'!BY$17)</f>
        <v>0</v>
      </c>
      <c r="BZ13" s="127">
        <f>IF(BZ$6="",0,'7. Network vols'!BZ21*'12. In life cost book'!$G$10*'3.General Assumptions'!BZ$17)</f>
        <v>0</v>
      </c>
      <c r="CA13" s="127">
        <f>IF(CA$6="",0,'7. Network vols'!CA21*'12. In life cost book'!$G$10*'3.General Assumptions'!CA$17)</f>
        <v>0</v>
      </c>
      <c r="CB13" s="127">
        <f>IF(CB$6="",0,'7. Network vols'!CB21*'12. In life cost book'!$G$10*'3.General Assumptions'!CB$17)</f>
        <v>0</v>
      </c>
      <c r="CC13" s="127">
        <f>IF(CC$6="",0,'7. Network vols'!CC21*'12. In life cost book'!$G$10*'3.General Assumptions'!CC$17)</f>
        <v>0</v>
      </c>
      <c r="CD13" s="127">
        <f>IF(CD$6="",0,'7. Network vols'!CD21*'12. In life cost book'!$G$10*'3.General Assumptions'!CD$17)</f>
        <v>0</v>
      </c>
      <c r="CE13" s="127">
        <f>IF(CE$6="",0,'7. Network vols'!CE21*'12. In life cost book'!$G$10*'3.General Assumptions'!CE$17)</f>
        <v>0</v>
      </c>
      <c r="CF13" s="127">
        <f>IF(CF$6="",0,'7. Network vols'!CF21*'12. In life cost book'!$G$10*'3.General Assumptions'!CF$17)</f>
        <v>0</v>
      </c>
      <c r="CG13" s="127">
        <f>IF(CG$6="",0,'7. Network vols'!CG21*'12. In life cost book'!$G$10*'3.General Assumptions'!CG$17)</f>
        <v>0</v>
      </c>
      <c r="CH13" s="127">
        <f>IF(CH$6="",0,'7. Network vols'!CH21*'12. In life cost book'!$G$10*'3.General Assumptions'!CH$17)</f>
        <v>0</v>
      </c>
      <c r="CI13" s="127">
        <f>IF(CI$6="",0,'7. Network vols'!CI21*'12. In life cost book'!$G$10*'3.General Assumptions'!CI$17)</f>
        <v>0</v>
      </c>
      <c r="CJ13" s="127">
        <f>IF(CJ$6="",0,'7. Network vols'!CJ21*'12. In life cost book'!$G$10*'3.General Assumptions'!CJ$17)</f>
        <v>0</v>
      </c>
      <c r="CK13" s="127">
        <f>IF(CK$6="",0,'7. Network vols'!CK21*'12. In life cost book'!$G$10*'3.General Assumptions'!CK$17)</f>
        <v>0</v>
      </c>
      <c r="CL13" s="127">
        <f>IF(CL$6="",0,'7. Network vols'!CL21*'12. In life cost book'!$G$10*'3.General Assumptions'!CL$17)</f>
        <v>0</v>
      </c>
      <c r="CM13" s="127">
        <f>IF(CM$6="",0,'7. Network vols'!CM21*'12. In life cost book'!$G$10*'3.General Assumptions'!CM$17)</f>
        <v>0</v>
      </c>
      <c r="CN13" s="127">
        <f>IF(CN$6="",0,'7. Network vols'!CN21*'12. In life cost book'!$G$10*'3.General Assumptions'!CN$17)</f>
        <v>0</v>
      </c>
      <c r="CO13" s="127">
        <f>IF(CO$6="",0,'7. Network vols'!CO21*'12. In life cost book'!$G$10*'3.General Assumptions'!CO$17)</f>
        <v>0</v>
      </c>
      <c r="CP13" s="127">
        <f>IF(CP$6="",0,'7. Network vols'!CP21*'12. In life cost book'!$G$10*'3.General Assumptions'!CP$17)</f>
        <v>0</v>
      </c>
      <c r="CR13" s="127">
        <f t="shared" si="0"/>
        <v>0</v>
      </c>
    </row>
    <row r="14" spans="1:96" s="104" customFormat="1" x14ac:dyDescent="0.3">
      <c r="A14" s="159"/>
      <c r="D14" s="109" t="s">
        <v>145</v>
      </c>
      <c r="E14" s="249" t="s">
        <v>453</v>
      </c>
      <c r="F14" s="249"/>
      <c r="G14" s="127">
        <f>IF(G$6="",0,'6. Solution vols'!G$27*'12. In life cost book'!$G$11*'3.General Assumptions'!G$17)</f>
        <v>0</v>
      </c>
      <c r="H14" s="127">
        <f>IF(H$6="",0,'6. Solution vols'!H$27*'12. In life cost book'!$G$11*'3.General Assumptions'!H$17)</f>
        <v>0</v>
      </c>
      <c r="I14" s="127">
        <f>IF(I$6="",0,'6. Solution vols'!I$27*'12. In life cost book'!$G$11*'3.General Assumptions'!I$17)</f>
        <v>0</v>
      </c>
      <c r="J14" s="127">
        <f>IF(J$6="",0,'6. Solution vols'!J$27*'12. In life cost book'!$G$11*'3.General Assumptions'!J$17)</f>
        <v>0</v>
      </c>
      <c r="K14" s="127">
        <f>IF(K$6="",0,'6. Solution vols'!K$27*'12. In life cost book'!$G$11*'3.General Assumptions'!K$17)</f>
        <v>0</v>
      </c>
      <c r="L14" s="127">
        <f>IF(L$6="",0,'6. Solution vols'!L$27*'12. In life cost book'!$G$11*'3.General Assumptions'!L$17)</f>
        <v>1363.4999999999998</v>
      </c>
      <c r="M14" s="127">
        <f>IF(M$6="",0,'6. Solution vols'!M$27*'12. In life cost book'!$G$11*'3.General Assumptions'!M$17)</f>
        <v>4323</v>
      </c>
      <c r="N14" s="127">
        <f>IF(N$6="",0,'6. Solution vols'!N$27*'12. In life cost book'!$G$11*'3.General Assumptions'!N$17)</f>
        <v>7191</v>
      </c>
      <c r="O14" s="127">
        <f>IF(O$6="",0,'6. Solution vols'!O$27*'12. In life cost book'!$G$11*'3.General Assumptions'!O$17)</f>
        <v>10638</v>
      </c>
      <c r="P14" s="127">
        <f>IF(P$6="",0,'6. Solution vols'!P$27*'12. In life cost book'!$G$11*'3.General Assumptions'!P$17)</f>
        <v>13447.5</v>
      </c>
      <c r="Q14" s="127">
        <f>IF(Q$6="",0,'6. Solution vols'!Q$27*'12. In life cost book'!$G$11*'3.General Assumptions'!Q$17)</f>
        <v>16226.999999999998</v>
      </c>
      <c r="R14" s="127">
        <f>IF(R$6="",0,'6. Solution vols'!R$27*'12. In life cost book'!$G$11*'3.General Assumptions'!R$17)</f>
        <v>18931.5</v>
      </c>
      <c r="S14" s="127">
        <f>IF(S$6="",0,'6. Solution vols'!S$27*'12. In life cost book'!$G$11*'3.General Assumptions'!S$17)</f>
        <v>21636</v>
      </c>
      <c r="T14" s="127">
        <f>IF(T$6="",0,'6. Solution vols'!T$27*'12. In life cost book'!$G$11*'3.General Assumptions'!T$17)</f>
        <v>24340.500000000004</v>
      </c>
      <c r="U14" s="127">
        <f>IF(U$6="",0,'6. Solution vols'!U$27*'12. In life cost book'!$G$11*'3.General Assumptions'!U$17)</f>
        <v>27045.000000000004</v>
      </c>
      <c r="V14" s="127">
        <f>IF(V$6="",0,'6. Solution vols'!V$27*'12. In life cost book'!$G$11*'3.General Assumptions'!V$17)</f>
        <v>27045.000000000004</v>
      </c>
      <c r="W14" s="127">
        <f>IF(W$6="",0,'6. Solution vols'!W$27*'12. In life cost book'!$G$11*'3.General Assumptions'!W$17)</f>
        <v>27045.000000000004</v>
      </c>
      <c r="X14" s="127">
        <f>IF(X$6="",0,'6. Solution vols'!X$27*'12. In life cost book'!$G$11*'3.General Assumptions'!X$17)</f>
        <v>27045.000000000004</v>
      </c>
      <c r="Y14" s="127">
        <f>IF(Y$6="",0,'6. Solution vols'!Y$27*'12. In life cost book'!$G$11*'3.General Assumptions'!Y$17)</f>
        <v>27045.000000000004</v>
      </c>
      <c r="Z14" s="127">
        <f>IF(Z$6="",0,'6. Solution vols'!Z$27*'12. In life cost book'!$G$11*'3.General Assumptions'!Z$17)</f>
        <v>27045.000000000004</v>
      </c>
      <c r="AA14" s="127">
        <f>IF(AA$6="",0,'6. Solution vols'!AA$27*'12. In life cost book'!$G$11*'3.General Assumptions'!AA$17)</f>
        <v>27045.000000000004</v>
      </c>
      <c r="AB14" s="127">
        <f>IF(AB$6="",0,'6. Solution vols'!AB$27*'12. In life cost book'!$G$11*'3.General Assumptions'!AB$17)</f>
        <v>27045.000000000004</v>
      </c>
      <c r="AC14" s="127">
        <f>IF(AC$6="",0,'6. Solution vols'!AC$27*'12. In life cost book'!$G$11*'3.General Assumptions'!AC$17)</f>
        <v>27045.000000000004</v>
      </c>
      <c r="AD14" s="127">
        <f>IF(AD$6="",0,'6. Solution vols'!AD$27*'12. In life cost book'!$G$11*'3.General Assumptions'!AD$17)</f>
        <v>27045.000000000004</v>
      </c>
      <c r="AE14" s="127">
        <f>IF(AE$6="",0,'6. Solution vols'!AE$27*'12. In life cost book'!$G$11*'3.General Assumptions'!AE$17)</f>
        <v>27045.000000000004</v>
      </c>
      <c r="AF14" s="127">
        <f>IF(AF$6="",0,'6. Solution vols'!AF$27*'12. In life cost book'!$G$11*'3.General Assumptions'!AF$17)</f>
        <v>27045.000000000004</v>
      </c>
      <c r="AG14" s="127">
        <f>IF(AG$6="",0,'6. Solution vols'!AG$27*'12. In life cost book'!$G$11*'3.General Assumptions'!AG$17)</f>
        <v>27045.000000000004</v>
      </c>
      <c r="AH14" s="127">
        <f>IF(AH$6="",0,'6. Solution vols'!AH$27*'12. In life cost book'!$G$11*'3.General Assumptions'!AH$17)</f>
        <v>27045.000000000004</v>
      </c>
      <c r="AI14" s="127">
        <f>IF(AI$6="",0,'6. Solution vols'!AI$27*'12. In life cost book'!$G$11*'3.General Assumptions'!AI$17)</f>
        <v>27045.000000000004</v>
      </c>
      <c r="AJ14" s="127">
        <f>IF(AJ$6="",0,'6. Solution vols'!AJ$27*'12. In life cost book'!$G$11*'3.General Assumptions'!AJ$17)</f>
        <v>27045.000000000004</v>
      </c>
      <c r="AK14" s="127">
        <f>IF(AK$6="",0,'6. Solution vols'!AK$27*'12. In life cost book'!$G$11*'3.General Assumptions'!AK$17)</f>
        <v>27045.000000000004</v>
      </c>
      <c r="AL14" s="127">
        <f>IF(AL$6="",0,'6. Solution vols'!AL$27*'12. In life cost book'!$G$11*'3.General Assumptions'!AL$17)</f>
        <v>27045.000000000004</v>
      </c>
      <c r="AM14" s="127">
        <f>IF(AM$6="",0,'6. Solution vols'!AM$27*'12. In life cost book'!$G$11*'3.General Assumptions'!AM$17)</f>
        <v>27045.000000000004</v>
      </c>
      <c r="AN14" s="127">
        <f>IF(AN$6="",0,'6. Solution vols'!AN$27*'12. In life cost book'!$G$11*'3.General Assumptions'!AN$17)</f>
        <v>27045.000000000004</v>
      </c>
      <c r="AO14" s="127">
        <f>IF(AO$6="",0,'6. Solution vols'!AO$27*'12. In life cost book'!$G$11*'3.General Assumptions'!AO$17)</f>
        <v>27045.000000000004</v>
      </c>
      <c r="AP14" s="127">
        <f>IF(AP$6="",0,'6. Solution vols'!AP$27*'12. In life cost book'!$G$11*'3.General Assumptions'!AP$17)</f>
        <v>27045.000000000004</v>
      </c>
      <c r="AQ14" s="127">
        <f>IF(AQ$6="",0,'6. Solution vols'!AQ$27*'12. In life cost book'!$G$11*'3.General Assumptions'!AQ$17)</f>
        <v>27045.000000000004</v>
      </c>
      <c r="AR14" s="127">
        <f>IF(AR$6="",0,'6. Solution vols'!AR$27*'12. In life cost book'!$G$11*'3.General Assumptions'!AR$17)</f>
        <v>27045.000000000004</v>
      </c>
      <c r="AS14" s="127">
        <f>IF(AS$6="",0,'6. Solution vols'!AS$27*'12. In life cost book'!$G$11*'3.General Assumptions'!AS$17)</f>
        <v>27045.000000000004</v>
      </c>
      <c r="AT14" s="127">
        <f>IF(AT$6="",0,'6. Solution vols'!AT$27*'12. In life cost book'!$G$11*'3.General Assumptions'!AT$17)</f>
        <v>27045.000000000004</v>
      </c>
      <c r="AU14" s="127">
        <f>IF(AU$6="",0,'6. Solution vols'!AU$27*'12. In life cost book'!$G$11*'3.General Assumptions'!AU$17)</f>
        <v>27045.000000000004</v>
      </c>
      <c r="AV14" s="127">
        <f>IF(AV$6="",0,'6. Solution vols'!AV$27*'12. In life cost book'!$G$11*'3.General Assumptions'!AV$17)</f>
        <v>27045.000000000004</v>
      </c>
      <c r="AW14" s="127">
        <f>IF(AW$6="",0,'6. Solution vols'!AW$27*'12. In life cost book'!$G$11*'3.General Assumptions'!AW$17)</f>
        <v>27045.000000000004</v>
      </c>
      <c r="AX14" s="127">
        <f>IF(AX$6="",0,'6. Solution vols'!AX$27*'12. In life cost book'!$G$11*'3.General Assumptions'!AX$17)</f>
        <v>27045.000000000004</v>
      </c>
      <c r="AY14" s="127">
        <f>IF(AY$6="",0,'6. Solution vols'!AY$27*'12. In life cost book'!$G$11*'3.General Assumptions'!AY$17)</f>
        <v>27045.000000000004</v>
      </c>
      <c r="AZ14" s="127">
        <f>IF(AZ$6="",0,'6. Solution vols'!AZ$27*'12. In life cost book'!$G$11*'3.General Assumptions'!AZ$17)</f>
        <v>27045.000000000004</v>
      </c>
      <c r="BA14" s="127">
        <f>IF(BA$6="",0,'6. Solution vols'!BA$27*'12. In life cost book'!$G$11*'3.General Assumptions'!BA$17)</f>
        <v>27045.000000000004</v>
      </c>
      <c r="BB14" s="127">
        <f>IF(BB$6="",0,'6. Solution vols'!BB$27*'12. In life cost book'!$G$11*'3.General Assumptions'!BB$17)</f>
        <v>27045.000000000004</v>
      </c>
      <c r="BC14" s="127">
        <f>IF(BC$6="",0,'6. Solution vols'!BC$27*'12. In life cost book'!$G$11*'3.General Assumptions'!BC$17)</f>
        <v>27045.000000000004</v>
      </c>
      <c r="BD14" s="127">
        <f>IF(BD$6="",0,'6. Solution vols'!BD$27*'12. In life cost book'!$G$11*'3.General Assumptions'!BD$17)</f>
        <v>27045.000000000004</v>
      </c>
      <c r="BE14" s="127">
        <f>IF(BE$6="",0,'6. Solution vols'!BE$27*'12. In life cost book'!$G$11*'3.General Assumptions'!BE$17)</f>
        <v>27045.000000000004</v>
      </c>
      <c r="BF14" s="127">
        <f>IF(BF$6="",0,'6. Solution vols'!BF$27*'12. In life cost book'!$G$11*'3.General Assumptions'!BF$17)</f>
        <v>27045.000000000004</v>
      </c>
      <c r="BG14" s="127">
        <f>IF(BG$6="",0,'6. Solution vols'!BG$27*'12. In life cost book'!$G$11*'3.General Assumptions'!BG$17)</f>
        <v>27045.000000000004</v>
      </c>
      <c r="BH14" s="127">
        <f>IF(BH$6="",0,'6. Solution vols'!BH$27*'12. In life cost book'!$G$11*'3.General Assumptions'!BH$17)</f>
        <v>27045.000000000004</v>
      </c>
      <c r="BI14" s="127">
        <f>IF(BI$6="",0,'6. Solution vols'!BI$27*'12. In life cost book'!$G$11*'3.General Assumptions'!BI$17)</f>
        <v>27045.000000000004</v>
      </c>
      <c r="BJ14" s="127">
        <f>IF(BJ$6="",0,'6. Solution vols'!BJ$27*'12. In life cost book'!$G$11*'3.General Assumptions'!BJ$17)</f>
        <v>27045.000000000004</v>
      </c>
      <c r="BK14" s="127">
        <f>IF(BK$6="",0,'6. Solution vols'!BK$27*'12. In life cost book'!$G$11*'3.General Assumptions'!BK$17)</f>
        <v>27045.000000000004</v>
      </c>
      <c r="BL14" s="127">
        <f>IF(BL$6="",0,'6. Solution vols'!BL$27*'12. In life cost book'!$G$11*'3.General Assumptions'!BL$17)</f>
        <v>27045.000000000004</v>
      </c>
      <c r="BM14" s="127">
        <f>IF(BM$6="",0,'6. Solution vols'!BM$27*'12. In life cost book'!$G$11*'3.General Assumptions'!BM$17)</f>
        <v>27045.000000000004</v>
      </c>
      <c r="BN14" s="127">
        <f>IF(BN$6="",0,'6. Solution vols'!BN$27*'12. In life cost book'!$G$11*'3.General Assumptions'!BN$17)</f>
        <v>27045.000000000004</v>
      </c>
      <c r="BO14" s="127">
        <f>IF(BO$6="",0,'6. Solution vols'!BO$27*'12. In life cost book'!$G$11*'3.General Assumptions'!BO$17)</f>
        <v>27045.000000000004</v>
      </c>
      <c r="BP14" s="127">
        <f>IF(BP$6="",0,'6. Solution vols'!BP$27*'12. In life cost book'!$G$11*'3.General Assumptions'!BP$17)</f>
        <v>27045.000000000004</v>
      </c>
      <c r="BQ14" s="127">
        <f>IF(BQ$6="",0,'6. Solution vols'!BQ$27*'12. In life cost book'!$G$11*'3.General Assumptions'!BQ$17)</f>
        <v>27045.000000000004</v>
      </c>
      <c r="BR14" s="127">
        <f>IF(BR$6="",0,'6. Solution vols'!BR$27*'12. In life cost book'!$G$11*'3.General Assumptions'!BR$17)</f>
        <v>27045.000000000004</v>
      </c>
      <c r="BS14" s="127">
        <f>IF(BS$6="",0,'6. Solution vols'!BS$27*'12. In life cost book'!$G$11*'3.General Assumptions'!BS$17)</f>
        <v>27045.000000000004</v>
      </c>
      <c r="BT14" s="127">
        <f>IF(BT$6="",0,'6. Solution vols'!BT$27*'12. In life cost book'!$G$11*'3.General Assumptions'!BT$17)</f>
        <v>27045.000000000004</v>
      </c>
      <c r="BU14" s="127">
        <f>IF(BU$6="",0,'6. Solution vols'!BU$27*'12. In life cost book'!$G$11*'3.General Assumptions'!BU$17)</f>
        <v>27045.000000000004</v>
      </c>
      <c r="BV14" s="127">
        <f>IF(BV$6="",0,'6. Solution vols'!BV$27*'12. In life cost book'!$G$11*'3.General Assumptions'!BV$17)</f>
        <v>27045.000000000004</v>
      </c>
      <c r="BW14" s="127">
        <f>IF(BW$6="",0,'6. Solution vols'!BW$27*'12. In life cost book'!$G$11*'3.General Assumptions'!BW$17)</f>
        <v>27045.000000000004</v>
      </c>
      <c r="BX14" s="127">
        <f>IF(BX$6="",0,'6. Solution vols'!BX$27*'12. In life cost book'!$G$11*'3.General Assumptions'!BX$17)</f>
        <v>27045.000000000004</v>
      </c>
      <c r="BY14" s="127">
        <f>IF(BY$6="",0,'6. Solution vols'!BY$27*'12. In life cost book'!$G$11*'3.General Assumptions'!BY$17)</f>
        <v>27045.000000000004</v>
      </c>
      <c r="BZ14" s="127">
        <f>IF(BZ$6="",0,'6. Solution vols'!BZ$27*'12. In life cost book'!$G$11*'3.General Assumptions'!BZ$17)</f>
        <v>27045.000000000004</v>
      </c>
      <c r="CA14" s="127">
        <f>IF(CA$6="",0,'6. Solution vols'!CA$27*'12. In life cost book'!$G$11*'3.General Assumptions'!CA$17)</f>
        <v>27045.000000000004</v>
      </c>
      <c r="CB14" s="127">
        <f>IF(CB$6="",0,'6. Solution vols'!CB$27*'12. In life cost book'!$G$11*'3.General Assumptions'!CB$17)</f>
        <v>27045.000000000004</v>
      </c>
      <c r="CC14" s="127">
        <f>IF(CC$6="",0,'6. Solution vols'!CC$27*'12. In life cost book'!$G$11*'3.General Assumptions'!CC$17)</f>
        <v>27045.000000000004</v>
      </c>
      <c r="CD14" s="127">
        <f>IF(CD$6="",0,'6. Solution vols'!CD$27*'12. In life cost book'!$G$11*'3.General Assumptions'!CD$17)</f>
        <v>27045.000000000004</v>
      </c>
      <c r="CE14" s="127">
        <f>IF(CE$6="",0,'6. Solution vols'!CE$27*'12. In life cost book'!$G$11*'3.General Assumptions'!CE$17)</f>
        <v>27045.000000000004</v>
      </c>
      <c r="CF14" s="127">
        <f>IF(CF$6="",0,'6. Solution vols'!CF$27*'12. In life cost book'!$G$11*'3.General Assumptions'!CF$17)</f>
        <v>27045.000000000004</v>
      </c>
      <c r="CG14" s="127">
        <f>IF(CG$6="",0,'6. Solution vols'!CG$27*'12. In life cost book'!$G$11*'3.General Assumptions'!CG$17)</f>
        <v>27045.000000000004</v>
      </c>
      <c r="CH14" s="127">
        <f>IF(CH$6="",0,'6. Solution vols'!CH$27*'12. In life cost book'!$G$11*'3.General Assumptions'!CH$17)</f>
        <v>27045.000000000004</v>
      </c>
      <c r="CI14" s="127">
        <f>IF(CI$6="",0,'6. Solution vols'!CI$27*'12. In life cost book'!$G$11*'3.General Assumptions'!CI$17)</f>
        <v>27045.000000000004</v>
      </c>
      <c r="CJ14" s="127">
        <f>IF(CJ$6="",0,'6. Solution vols'!CJ$27*'12. In life cost book'!$G$11*'3.General Assumptions'!CJ$17)</f>
        <v>27045.000000000004</v>
      </c>
      <c r="CK14" s="127">
        <f>IF(CK$6="",0,'6. Solution vols'!CK$27*'12. In life cost book'!$G$11*'3.General Assumptions'!CK$17)</f>
        <v>0</v>
      </c>
      <c r="CL14" s="127">
        <f>IF(CL$6="",0,'6. Solution vols'!CL$27*'12. In life cost book'!$G$11*'3.General Assumptions'!CL$17)</f>
        <v>0</v>
      </c>
      <c r="CM14" s="127">
        <f>IF(CM$6="",0,'6. Solution vols'!CM$27*'12. In life cost book'!$G$11*'3.General Assumptions'!CM$17)</f>
        <v>0</v>
      </c>
      <c r="CN14" s="127">
        <f>IF(CN$6="",0,'6. Solution vols'!CN$27*'12. In life cost book'!$G$11*'3.General Assumptions'!CN$17)</f>
        <v>0</v>
      </c>
      <c r="CO14" s="127">
        <f>IF(CO$6="",0,'6. Solution vols'!CO$27*'12. In life cost book'!$G$11*'3.General Assumptions'!CO$17)</f>
        <v>0</v>
      </c>
      <c r="CP14" s="127">
        <f>IF(CP$6="",0,'6. Solution vols'!CP$27*'12. In life cost book'!$G$11*'3.General Assumptions'!CP$17)</f>
        <v>0</v>
      </c>
      <c r="CR14" s="127">
        <f t="shared" si="0"/>
        <v>1957158</v>
      </c>
    </row>
    <row r="15" spans="1:96" s="104" customFormat="1" x14ac:dyDescent="0.3">
      <c r="A15" s="159"/>
      <c r="D15" s="109" t="s">
        <v>145</v>
      </c>
      <c r="E15" s="109" t="s">
        <v>454</v>
      </c>
      <c r="F15" s="109"/>
      <c r="G15" s="127">
        <f>IF(G$6="",0,'7. Network vols'!G23*'12. In life cost book'!$G$12*'3.General Assumptions'!G$17)</f>
        <v>0</v>
      </c>
      <c r="H15" s="127">
        <f>IF(H$6="",0,'7. Network vols'!H23*'12. In life cost book'!$G$12*'3.General Assumptions'!H$17)</f>
        <v>0</v>
      </c>
      <c r="I15" s="127">
        <f>IF(I$6="",0,'7. Network vols'!I23*'12. In life cost book'!$G$12*'3.General Assumptions'!I$17)</f>
        <v>0</v>
      </c>
      <c r="J15" s="127">
        <f>IF(J$6="",0,'7. Network vols'!J23*'12. In life cost book'!$G$12*'3.General Assumptions'!J$17)</f>
        <v>0</v>
      </c>
      <c r="K15" s="127">
        <f>IF(K$6="",0,'7. Network vols'!K23*'12. In life cost book'!$G$12*'3.General Assumptions'!K$17)</f>
        <v>0</v>
      </c>
      <c r="L15" s="127">
        <f>IF(L$6="",0,'7. Network vols'!L23*'12. In life cost book'!$G$12*'3.General Assumptions'!L$17)</f>
        <v>0</v>
      </c>
      <c r="M15" s="127">
        <f>IF(M$6="",0,'7. Network vols'!M23*'12. In life cost book'!$G$12*'3.General Assumptions'!M$17)</f>
        <v>0</v>
      </c>
      <c r="N15" s="127">
        <f>IF(N$6="",0,'7. Network vols'!N23*'12. In life cost book'!$G$12*'3.General Assumptions'!N$17)</f>
        <v>0</v>
      </c>
      <c r="O15" s="127">
        <f>IF(O$6="",0,'7. Network vols'!O23*'12. In life cost book'!$G$12*'3.General Assumptions'!O$17)</f>
        <v>0</v>
      </c>
      <c r="P15" s="127">
        <f>IF(P$6="",0,'7. Network vols'!P23*'12. In life cost book'!$G$12*'3.General Assumptions'!P$17)</f>
        <v>0</v>
      </c>
      <c r="Q15" s="127">
        <f>IF(Q$6="",0,'7. Network vols'!Q23*'12. In life cost book'!$G$12*'3.General Assumptions'!Q$17)</f>
        <v>0</v>
      </c>
      <c r="R15" s="127">
        <f>IF(R$6="",0,'7. Network vols'!R23*'12. In life cost book'!$G$12*'3.General Assumptions'!R$17)</f>
        <v>0</v>
      </c>
      <c r="S15" s="127">
        <f>IF(S$6="",0,'7. Network vols'!S23*'12. In life cost book'!$G$12*'3.General Assumptions'!S$17)</f>
        <v>0</v>
      </c>
      <c r="T15" s="127">
        <f>IF(T$6="",0,'7. Network vols'!T23*'12. In life cost book'!$G$12*'3.General Assumptions'!T$17)</f>
        <v>0</v>
      </c>
      <c r="U15" s="127">
        <f>IF(U$6="",0,'7. Network vols'!U23*'12. In life cost book'!$G$12*'3.General Assumptions'!U$17)</f>
        <v>0</v>
      </c>
      <c r="V15" s="127">
        <f>IF(V$6="",0,'7. Network vols'!V23*'12. In life cost book'!$G$12*'3.General Assumptions'!V$17)</f>
        <v>0</v>
      </c>
      <c r="W15" s="127">
        <f>IF(W$6="",0,'7. Network vols'!W23*'12. In life cost book'!$G$12*'3.General Assumptions'!W$17)</f>
        <v>0</v>
      </c>
      <c r="X15" s="127">
        <f>IF(X$6="",0,'7. Network vols'!X23*'12. In life cost book'!$G$12*'3.General Assumptions'!X$17)</f>
        <v>0</v>
      </c>
      <c r="Y15" s="127">
        <f>IF(Y$6="",0,'7. Network vols'!Y23*'12. In life cost book'!$G$12*'3.General Assumptions'!Y$17)</f>
        <v>0</v>
      </c>
      <c r="Z15" s="127">
        <f>IF(Z$6="",0,'7. Network vols'!Z23*'12. In life cost book'!$G$12*'3.General Assumptions'!Z$17)</f>
        <v>0</v>
      </c>
      <c r="AA15" s="127">
        <f>IF(AA$6="",0,'7. Network vols'!AA23*'12. In life cost book'!$G$12*'3.General Assumptions'!AA$17)</f>
        <v>0</v>
      </c>
      <c r="AB15" s="127">
        <f>IF(AB$6="",0,'7. Network vols'!AB23*'12. In life cost book'!$G$12*'3.General Assumptions'!AB$17)</f>
        <v>0</v>
      </c>
      <c r="AC15" s="127">
        <f>IF(AC$6="",0,'7. Network vols'!AC23*'12. In life cost book'!$G$12*'3.General Assumptions'!AC$17)</f>
        <v>0</v>
      </c>
      <c r="AD15" s="127">
        <f>IF(AD$6="",0,'7. Network vols'!AD23*'12. In life cost book'!$G$12*'3.General Assumptions'!AD$17)</f>
        <v>0</v>
      </c>
      <c r="AE15" s="127">
        <f>IF(AE$6="",0,'7. Network vols'!AE23*'12. In life cost book'!$G$12*'3.General Assumptions'!AE$17)</f>
        <v>0</v>
      </c>
      <c r="AF15" s="127">
        <f>IF(AF$6="",0,'7. Network vols'!AF23*'12. In life cost book'!$G$12*'3.General Assumptions'!AF$17)</f>
        <v>0</v>
      </c>
      <c r="AG15" s="127">
        <f>IF(AG$6="",0,'7. Network vols'!AG23*'12. In life cost book'!$G$12*'3.General Assumptions'!AG$17)</f>
        <v>0</v>
      </c>
      <c r="AH15" s="127">
        <f>IF(AH$6="",0,'7. Network vols'!AH23*'12. In life cost book'!$G$12*'3.General Assumptions'!AH$17)</f>
        <v>0</v>
      </c>
      <c r="AI15" s="127">
        <f>IF(AI$6="",0,'7. Network vols'!AI23*'12. In life cost book'!$G$12*'3.General Assumptions'!AI$17)</f>
        <v>0</v>
      </c>
      <c r="AJ15" s="127">
        <f>IF(AJ$6="",0,'7. Network vols'!AJ23*'12. In life cost book'!$G$12*'3.General Assumptions'!AJ$17)</f>
        <v>0</v>
      </c>
      <c r="AK15" s="127">
        <f>IF(AK$6="",0,'7. Network vols'!AK23*'12. In life cost book'!$G$12*'3.General Assumptions'!AK$17)</f>
        <v>0</v>
      </c>
      <c r="AL15" s="127">
        <f>IF(AL$6="",0,'7. Network vols'!AL23*'12. In life cost book'!$G$12*'3.General Assumptions'!AL$17)</f>
        <v>0</v>
      </c>
      <c r="AM15" s="127">
        <f>IF(AM$6="",0,'7. Network vols'!AM23*'12. In life cost book'!$G$12*'3.General Assumptions'!AM$17)</f>
        <v>0</v>
      </c>
      <c r="AN15" s="127">
        <f>IF(AN$6="",0,'7. Network vols'!AN23*'12. In life cost book'!$G$12*'3.General Assumptions'!AN$17)</f>
        <v>0</v>
      </c>
      <c r="AO15" s="127">
        <f>IF(AO$6="",0,'7. Network vols'!AO23*'12. In life cost book'!$G$12*'3.General Assumptions'!AO$17)</f>
        <v>0</v>
      </c>
      <c r="AP15" s="127">
        <f>IF(AP$6="",0,'7. Network vols'!AP23*'12. In life cost book'!$G$12*'3.General Assumptions'!AP$17)</f>
        <v>0</v>
      </c>
      <c r="AQ15" s="127">
        <f>IF(AQ$6="",0,'7. Network vols'!AQ23*'12. In life cost book'!$G$12*'3.General Assumptions'!AQ$17)</f>
        <v>0</v>
      </c>
      <c r="AR15" s="127">
        <f>IF(AR$6="",0,'7. Network vols'!AR23*'12. In life cost book'!$G$12*'3.General Assumptions'!AR$17)</f>
        <v>0</v>
      </c>
      <c r="AS15" s="127">
        <f>IF(AS$6="",0,'7. Network vols'!AS23*'12. In life cost book'!$G$12*'3.General Assumptions'!AS$17)</f>
        <v>0</v>
      </c>
      <c r="AT15" s="127">
        <f>IF(AT$6="",0,'7. Network vols'!AT23*'12. In life cost book'!$G$12*'3.General Assumptions'!AT$17)</f>
        <v>0</v>
      </c>
      <c r="AU15" s="127">
        <f>IF(AU$6="",0,'7. Network vols'!AU23*'12. In life cost book'!$G$12*'3.General Assumptions'!AU$17)</f>
        <v>0</v>
      </c>
      <c r="AV15" s="127">
        <f>IF(AV$6="",0,'7. Network vols'!AV23*'12. In life cost book'!$G$12*'3.General Assumptions'!AV$17)</f>
        <v>0</v>
      </c>
      <c r="AW15" s="127">
        <f>IF(AW$6="",0,'7. Network vols'!AW23*'12. In life cost book'!$G$12*'3.General Assumptions'!AW$17)</f>
        <v>0</v>
      </c>
      <c r="AX15" s="127">
        <f>IF(AX$6="",0,'7. Network vols'!AX23*'12. In life cost book'!$G$12*'3.General Assumptions'!AX$17)</f>
        <v>0</v>
      </c>
      <c r="AY15" s="127">
        <f>IF(AY$6="",0,'7. Network vols'!AY23*'12. In life cost book'!$G$12*'3.General Assumptions'!AY$17)</f>
        <v>0</v>
      </c>
      <c r="AZ15" s="127">
        <f>IF(AZ$6="",0,'7. Network vols'!AZ23*'12. In life cost book'!$G$12*'3.General Assumptions'!AZ$17)</f>
        <v>0</v>
      </c>
      <c r="BA15" s="127">
        <f>IF(BA$6="",0,'7. Network vols'!BA23*'12. In life cost book'!$G$12*'3.General Assumptions'!BA$17)</f>
        <v>0</v>
      </c>
      <c r="BB15" s="127">
        <f>IF(BB$6="",0,'7. Network vols'!BB23*'12. In life cost book'!$G$12*'3.General Assumptions'!BB$17)</f>
        <v>0</v>
      </c>
      <c r="BC15" s="127">
        <f>IF(BC$6="",0,'7. Network vols'!BC23*'12. In life cost book'!$G$12*'3.General Assumptions'!BC$17)</f>
        <v>0</v>
      </c>
      <c r="BD15" s="127">
        <f>IF(BD$6="",0,'7. Network vols'!BD23*'12. In life cost book'!$G$12*'3.General Assumptions'!BD$17)</f>
        <v>0</v>
      </c>
      <c r="BE15" s="127">
        <f>IF(BE$6="",0,'7. Network vols'!BE23*'12. In life cost book'!$G$12*'3.General Assumptions'!BE$17)</f>
        <v>0</v>
      </c>
      <c r="BF15" s="127">
        <f>IF(BF$6="",0,'7. Network vols'!BF23*'12. In life cost book'!$G$12*'3.General Assumptions'!BF$17)</f>
        <v>0</v>
      </c>
      <c r="BG15" s="127">
        <f>IF(BG$6="",0,'7. Network vols'!BG23*'12. In life cost book'!$G$12*'3.General Assumptions'!BG$17)</f>
        <v>0</v>
      </c>
      <c r="BH15" s="127">
        <f>IF(BH$6="",0,'7. Network vols'!BH23*'12. In life cost book'!$G$12*'3.General Assumptions'!BH$17)</f>
        <v>0</v>
      </c>
      <c r="BI15" s="127">
        <f>IF(BI$6="",0,'7. Network vols'!BI23*'12. In life cost book'!$G$12*'3.General Assumptions'!BI$17)</f>
        <v>0</v>
      </c>
      <c r="BJ15" s="127">
        <f>IF(BJ$6="",0,'7. Network vols'!BJ23*'12. In life cost book'!$G$12*'3.General Assumptions'!BJ$17)</f>
        <v>0</v>
      </c>
      <c r="BK15" s="127">
        <f>IF(BK$6="",0,'7. Network vols'!BK23*'12. In life cost book'!$G$12*'3.General Assumptions'!BK$17)</f>
        <v>0</v>
      </c>
      <c r="BL15" s="127">
        <f>IF(BL$6="",0,'7. Network vols'!BL23*'12. In life cost book'!$G$12*'3.General Assumptions'!BL$17)</f>
        <v>0</v>
      </c>
      <c r="BM15" s="127">
        <f>IF(BM$6="",0,'7. Network vols'!BM23*'12. In life cost book'!$G$12*'3.General Assumptions'!BM$17)</f>
        <v>0</v>
      </c>
      <c r="BN15" s="127">
        <f>IF(BN$6="",0,'7. Network vols'!BN23*'12. In life cost book'!$G$12*'3.General Assumptions'!BN$17)</f>
        <v>0</v>
      </c>
      <c r="BO15" s="127">
        <f>IF(BO$6="",0,'7. Network vols'!BO23*'12. In life cost book'!$G$12*'3.General Assumptions'!BO$17)</f>
        <v>0</v>
      </c>
      <c r="BP15" s="127">
        <f>IF(BP$6="",0,'7. Network vols'!BP23*'12. In life cost book'!$G$12*'3.General Assumptions'!BP$17)</f>
        <v>0</v>
      </c>
      <c r="BQ15" s="127">
        <f>IF(BQ$6="",0,'7. Network vols'!BQ23*'12. In life cost book'!$G$12*'3.General Assumptions'!BQ$17)</f>
        <v>0</v>
      </c>
      <c r="BR15" s="127">
        <f>IF(BR$6="",0,'7. Network vols'!BR23*'12. In life cost book'!$G$12*'3.General Assumptions'!BR$17)</f>
        <v>0</v>
      </c>
      <c r="BS15" s="127">
        <f>IF(BS$6="",0,'7. Network vols'!BS23*'12. In life cost book'!$G$12*'3.General Assumptions'!BS$17)</f>
        <v>0</v>
      </c>
      <c r="BT15" s="127">
        <f>IF(BT$6="",0,'7. Network vols'!BT23*'12. In life cost book'!$G$12*'3.General Assumptions'!BT$17)</f>
        <v>0</v>
      </c>
      <c r="BU15" s="127">
        <f>IF(BU$6="",0,'7. Network vols'!BU23*'12. In life cost book'!$G$12*'3.General Assumptions'!BU$17)</f>
        <v>0</v>
      </c>
      <c r="BV15" s="127">
        <f>IF(BV$6="",0,'7. Network vols'!BV23*'12. In life cost book'!$G$12*'3.General Assumptions'!BV$17)</f>
        <v>0</v>
      </c>
      <c r="BW15" s="127">
        <f>IF(BW$6="",0,'7. Network vols'!BW23*'12. In life cost book'!$G$12*'3.General Assumptions'!BW$17)</f>
        <v>0</v>
      </c>
      <c r="BX15" s="127">
        <f>IF(BX$6="",0,'7. Network vols'!BX23*'12. In life cost book'!$G$12*'3.General Assumptions'!BX$17)</f>
        <v>0</v>
      </c>
      <c r="BY15" s="127">
        <f>IF(BY$6="",0,'7. Network vols'!BY23*'12. In life cost book'!$G$12*'3.General Assumptions'!BY$17)</f>
        <v>0</v>
      </c>
      <c r="BZ15" s="127">
        <f>IF(BZ$6="",0,'7. Network vols'!BZ23*'12. In life cost book'!$G$12*'3.General Assumptions'!BZ$17)</f>
        <v>0</v>
      </c>
      <c r="CA15" s="127">
        <f>IF(CA$6="",0,'7. Network vols'!CA23*'12. In life cost book'!$G$12*'3.General Assumptions'!CA$17)</f>
        <v>0</v>
      </c>
      <c r="CB15" s="127">
        <f>IF(CB$6="",0,'7. Network vols'!CB23*'12. In life cost book'!$G$12*'3.General Assumptions'!CB$17)</f>
        <v>0</v>
      </c>
      <c r="CC15" s="127">
        <f>IF(CC$6="",0,'7. Network vols'!CC23*'12. In life cost book'!$G$12*'3.General Assumptions'!CC$17)</f>
        <v>0</v>
      </c>
      <c r="CD15" s="127">
        <f>IF(CD$6="",0,'7. Network vols'!CD23*'12. In life cost book'!$G$12*'3.General Assumptions'!CD$17)</f>
        <v>0</v>
      </c>
      <c r="CE15" s="127">
        <f>IF(CE$6="",0,'7. Network vols'!CE23*'12. In life cost book'!$G$12*'3.General Assumptions'!CE$17)</f>
        <v>0</v>
      </c>
      <c r="CF15" s="127">
        <f>IF(CF$6="",0,'7. Network vols'!CF23*'12. In life cost book'!$G$12*'3.General Assumptions'!CF$17)</f>
        <v>0</v>
      </c>
      <c r="CG15" s="127">
        <f>IF(CG$6="",0,'7. Network vols'!CG23*'12. In life cost book'!$G$12*'3.General Assumptions'!CG$17)</f>
        <v>0</v>
      </c>
      <c r="CH15" s="127">
        <f>IF(CH$6="",0,'7. Network vols'!CH23*'12. In life cost book'!$G$12*'3.General Assumptions'!CH$17)</f>
        <v>0</v>
      </c>
      <c r="CI15" s="127">
        <f>IF(CI$6="",0,'7. Network vols'!CI23*'12. In life cost book'!$G$12*'3.General Assumptions'!CI$17)</f>
        <v>0</v>
      </c>
      <c r="CJ15" s="127">
        <f>IF(CJ$6="",0,'7. Network vols'!CJ23*'12. In life cost book'!$G$12*'3.General Assumptions'!CJ$17)</f>
        <v>0</v>
      </c>
      <c r="CK15" s="127">
        <f>IF(CK$6="",0,'7. Network vols'!CK23*'12. In life cost book'!$G$12*'3.General Assumptions'!CK$17)</f>
        <v>0</v>
      </c>
      <c r="CL15" s="127">
        <f>IF(CL$6="",0,'7. Network vols'!CL23*'12. In life cost book'!$G$12*'3.General Assumptions'!CL$17)</f>
        <v>0</v>
      </c>
      <c r="CM15" s="127">
        <f>IF(CM$6="",0,'7. Network vols'!CM23*'12. In life cost book'!$G$12*'3.General Assumptions'!CM$17)</f>
        <v>0</v>
      </c>
      <c r="CN15" s="127">
        <f>IF(CN$6="",0,'7. Network vols'!CN23*'12. In life cost book'!$G$12*'3.General Assumptions'!CN$17)</f>
        <v>0</v>
      </c>
      <c r="CO15" s="127">
        <f>IF(CO$6="",0,'7. Network vols'!CO23*'12. In life cost book'!$G$12*'3.General Assumptions'!CO$17)</f>
        <v>0</v>
      </c>
      <c r="CP15" s="127">
        <f>IF(CP$6="",0,'7. Network vols'!CP23*'12. In life cost book'!$G$12*'3.General Assumptions'!CP$17)</f>
        <v>0</v>
      </c>
      <c r="CR15" s="127">
        <f t="shared" si="0"/>
        <v>0</v>
      </c>
    </row>
    <row r="16" spans="1:96" s="104" customFormat="1" x14ac:dyDescent="0.3">
      <c r="A16" s="159"/>
      <c r="D16" s="109" t="s">
        <v>145</v>
      </c>
      <c r="E16" s="109" t="s">
        <v>460</v>
      </c>
      <c r="F16" s="109"/>
      <c r="G16" s="127">
        <f>IF(G$6="",0,('6. Solution vols'!G$37+'6. Solution vols'!G$46)*'12. In life cost book'!$G$13*'3.General Assumptions'!G$17)</f>
        <v>0</v>
      </c>
      <c r="H16" s="127">
        <f>IF(H$6="",0,('6. Solution vols'!H$37+'6. Solution vols'!H$46)*'12. In life cost book'!$G$13*'3.General Assumptions'!H$17)</f>
        <v>0</v>
      </c>
      <c r="I16" s="127">
        <f>IF(I$6="",0,('6. Solution vols'!I$37+'6. Solution vols'!I$46)*'12. In life cost book'!$G$13*'3.General Assumptions'!I$17)</f>
        <v>0</v>
      </c>
      <c r="J16" s="127">
        <f>IF(J$6="",0,('6. Solution vols'!J$37+'6. Solution vols'!J$46)*'12. In life cost book'!$G$13*'3.General Assumptions'!J$17)</f>
        <v>0</v>
      </c>
      <c r="K16" s="127">
        <f>IF(K$6="",0,('6. Solution vols'!K$37+'6. Solution vols'!K$46)*'12. In life cost book'!$G$13*'3.General Assumptions'!K$17)</f>
        <v>0</v>
      </c>
      <c r="L16" s="127">
        <f>IF(L$6="",0,('6. Solution vols'!L$37+'6. Solution vols'!L$46)*'12. In life cost book'!$G$13*'3.General Assumptions'!L$17)</f>
        <v>13634.999999999998</v>
      </c>
      <c r="M16" s="127">
        <f>IF(M$6="",0,('6. Solution vols'!M$37+'6. Solution vols'!M$46)*'12. In life cost book'!$G$13*'3.General Assumptions'!M$17)</f>
        <v>29813.325000000001</v>
      </c>
      <c r="N16" s="127">
        <f>IF(N$6="",0,('6. Solution vols'!N$37+'6. Solution vols'!N$46)*'12. In life cost book'!$G$13*'3.General Assumptions'!N$17)</f>
        <v>29393.25</v>
      </c>
      <c r="O16" s="127">
        <f>IF(O$6="",0,('6. Solution vols'!O$37+'6. Solution vols'!O$46)*'12. In life cost book'!$G$13*'3.General Assumptions'!O$17)</f>
        <v>35693.999999999993</v>
      </c>
      <c r="P16" s="127">
        <f>IF(P$6="",0,('6. Solution vols'!P$37+'6. Solution vols'!P$46)*'12. In life cost book'!$G$13*'3.General Assumptions'!P$17)</f>
        <v>29959.5</v>
      </c>
      <c r="Q16" s="127">
        <f>IF(Q$6="",0,('6. Solution vols'!Q$37+'6. Solution vols'!Q$46)*'12. In life cost book'!$G$13*'3.General Assumptions'!Q$17)</f>
        <v>30148.125</v>
      </c>
      <c r="R16" s="127">
        <f>IF(R$6="",0,('6. Solution vols'!R$37+'6. Solution vols'!R$46)*'12. In life cost book'!$G$13*'3.General Assumptions'!R$17)</f>
        <v>29882.250000000004</v>
      </c>
      <c r="S16" s="127">
        <f>IF(S$6="",0,('6. Solution vols'!S$37+'6. Solution vols'!S$46)*'12. In life cost book'!$G$13*'3.General Assumptions'!S$17)</f>
        <v>30355.125</v>
      </c>
      <c r="T16" s="127">
        <f>IF(T$6="",0,('6. Solution vols'!T$37+'6. Solution vols'!T$46)*'12. In life cost book'!$G$13*'3.General Assumptions'!T$17)</f>
        <v>30828.000000000018</v>
      </c>
      <c r="U16" s="127">
        <f>IF(U$6="",0,('6. Solution vols'!U$37+'6. Solution vols'!U$46)*'12. In life cost book'!$G$13*'3.General Assumptions'!U$17)</f>
        <v>31300.875000000029</v>
      </c>
      <c r="V16" s="127">
        <f>IF(V$6="",0,('6. Solution vols'!V$37+'6. Solution vols'!V$46)*'12. In life cost book'!$G$13*'3.General Assumptions'!V$17)</f>
        <v>4728.7500000000009</v>
      </c>
      <c r="W16" s="127">
        <f>IF(W$6="",0,('6. Solution vols'!W$37+'6. Solution vols'!W$46)*'12. In life cost book'!$G$13*'3.General Assumptions'!W$17)</f>
        <v>4728.7500000000009</v>
      </c>
      <c r="X16" s="127">
        <f>IF(X$6="",0,('6. Solution vols'!X$37+'6. Solution vols'!X$46)*'12. In life cost book'!$G$13*'3.General Assumptions'!X$17)</f>
        <v>4728.7500000000009</v>
      </c>
      <c r="Y16" s="127">
        <f>IF(Y$6="",0,('6. Solution vols'!Y$37+'6. Solution vols'!Y$46)*'12. In life cost book'!$G$13*'3.General Assumptions'!Y$17)</f>
        <v>4728.7500000000009</v>
      </c>
      <c r="Z16" s="127">
        <f>IF(Z$6="",0,('6. Solution vols'!Z$37+'6. Solution vols'!Z$46)*'12. In life cost book'!$G$13*'3.General Assumptions'!Z$17)</f>
        <v>4728.7500000000009</v>
      </c>
      <c r="AA16" s="127">
        <f>IF(AA$6="",0,('6. Solution vols'!AA$37+'6. Solution vols'!AA$46)*'12. In life cost book'!$G$13*'3.General Assumptions'!AA$17)</f>
        <v>4728.7500000000009</v>
      </c>
      <c r="AB16" s="127">
        <f>IF(AB$6="",0,('6. Solution vols'!AB$37+'6. Solution vols'!AB$46)*'12. In life cost book'!$G$13*'3.General Assumptions'!AB$17)</f>
        <v>4728.7500000000009</v>
      </c>
      <c r="AC16" s="127">
        <f>IF(AC$6="",0,('6. Solution vols'!AC$37+'6. Solution vols'!AC$46)*'12. In life cost book'!$G$13*'3.General Assumptions'!AC$17)</f>
        <v>4728.7500000000009</v>
      </c>
      <c r="AD16" s="127">
        <f>IF(AD$6="",0,('6. Solution vols'!AD$37+'6. Solution vols'!AD$46)*'12. In life cost book'!$G$13*'3.General Assumptions'!AD$17)</f>
        <v>4728.7500000000009</v>
      </c>
      <c r="AE16" s="127">
        <f>IF(AE$6="",0,('6. Solution vols'!AE$37+'6. Solution vols'!AE$46)*'12. In life cost book'!$G$13*'3.General Assumptions'!AE$17)</f>
        <v>4728.7500000000009</v>
      </c>
      <c r="AF16" s="127">
        <f>IF(AF$6="",0,('6. Solution vols'!AF$37+'6. Solution vols'!AF$46)*'12. In life cost book'!$G$13*'3.General Assumptions'!AF$17)</f>
        <v>4728.7500000000009</v>
      </c>
      <c r="AG16" s="127">
        <f>IF(AG$6="",0,('6. Solution vols'!AG$37+'6. Solution vols'!AG$46)*'12. In life cost book'!$G$13*'3.General Assumptions'!AG$17)</f>
        <v>4728.7500000000009</v>
      </c>
      <c r="AH16" s="127">
        <f>IF(AH$6="",0,('6. Solution vols'!AH$37+'6. Solution vols'!AH$46)*'12. In life cost book'!$G$13*'3.General Assumptions'!AH$17)</f>
        <v>4728.7500000000009</v>
      </c>
      <c r="AI16" s="127">
        <f>IF(AI$6="",0,('6. Solution vols'!AI$37+'6. Solution vols'!AI$46)*'12. In life cost book'!$G$13*'3.General Assumptions'!AI$17)</f>
        <v>4728.7500000000009</v>
      </c>
      <c r="AJ16" s="127">
        <f>IF(AJ$6="",0,('6. Solution vols'!AJ$37+'6. Solution vols'!AJ$46)*'12. In life cost book'!$G$13*'3.General Assumptions'!AJ$17)</f>
        <v>4728.7500000000009</v>
      </c>
      <c r="AK16" s="127">
        <f>IF(AK$6="",0,('6. Solution vols'!AK$37+'6. Solution vols'!AK$46)*'12. In life cost book'!$G$13*'3.General Assumptions'!AK$17)</f>
        <v>4728.7500000000009</v>
      </c>
      <c r="AL16" s="127">
        <f>IF(AL$6="",0,('6. Solution vols'!AL$37+'6. Solution vols'!AL$46)*'12. In life cost book'!$G$13*'3.General Assumptions'!AL$17)</f>
        <v>4728.7500000000009</v>
      </c>
      <c r="AM16" s="127">
        <f>IF(AM$6="",0,('6. Solution vols'!AM$37+'6. Solution vols'!AM$46)*'12. In life cost book'!$G$13*'3.General Assumptions'!AM$17)</f>
        <v>4728.7500000000009</v>
      </c>
      <c r="AN16" s="127">
        <f>IF(AN$6="",0,('6. Solution vols'!AN$37+'6. Solution vols'!AN$46)*'12. In life cost book'!$G$13*'3.General Assumptions'!AN$17)</f>
        <v>4728.7500000000009</v>
      </c>
      <c r="AO16" s="127">
        <f>IF(AO$6="",0,('6. Solution vols'!AO$37+'6. Solution vols'!AO$46)*'12. In life cost book'!$G$13*'3.General Assumptions'!AO$17)</f>
        <v>4728.7500000000009</v>
      </c>
      <c r="AP16" s="127">
        <f>IF(AP$6="",0,('6. Solution vols'!AP$37+'6. Solution vols'!AP$46)*'12. In life cost book'!$G$13*'3.General Assumptions'!AP$17)</f>
        <v>4728.7500000000009</v>
      </c>
      <c r="AQ16" s="127">
        <f>IF(AQ$6="",0,('6. Solution vols'!AQ$37+'6. Solution vols'!AQ$46)*'12. In life cost book'!$G$13*'3.General Assumptions'!AQ$17)</f>
        <v>4728.7500000000009</v>
      </c>
      <c r="AR16" s="127">
        <f>IF(AR$6="",0,('6. Solution vols'!AR$37+'6. Solution vols'!AR$46)*'12. In life cost book'!$G$13*'3.General Assumptions'!AR$17)</f>
        <v>4728.7500000000009</v>
      </c>
      <c r="AS16" s="127">
        <f>IF(AS$6="",0,('6. Solution vols'!AS$37+'6. Solution vols'!AS$46)*'12. In life cost book'!$G$13*'3.General Assumptions'!AS$17)</f>
        <v>4728.7500000000009</v>
      </c>
      <c r="AT16" s="127">
        <f>IF(AT$6="",0,('6. Solution vols'!AT$37+'6. Solution vols'!AT$46)*'12. In life cost book'!$G$13*'3.General Assumptions'!AT$17)</f>
        <v>4728.7500000000009</v>
      </c>
      <c r="AU16" s="127">
        <f>IF(AU$6="",0,('6. Solution vols'!AU$37+'6. Solution vols'!AU$46)*'12. In life cost book'!$G$13*'3.General Assumptions'!AU$17)</f>
        <v>4728.7500000000009</v>
      </c>
      <c r="AV16" s="127">
        <f>IF(AV$6="",0,('6. Solution vols'!AV$37+'6. Solution vols'!AV$46)*'12. In life cost book'!$G$13*'3.General Assumptions'!AV$17)</f>
        <v>4728.7500000000009</v>
      </c>
      <c r="AW16" s="127">
        <f>IF(AW$6="",0,('6. Solution vols'!AW$37+'6. Solution vols'!AW$46)*'12. In life cost book'!$G$13*'3.General Assumptions'!AW$17)</f>
        <v>4728.7500000000009</v>
      </c>
      <c r="AX16" s="127">
        <f>IF(AX$6="",0,('6. Solution vols'!AX$37+'6. Solution vols'!AX$46)*'12. In life cost book'!$G$13*'3.General Assumptions'!AX$17)</f>
        <v>4728.7500000000009</v>
      </c>
      <c r="AY16" s="127">
        <f>IF(AY$6="",0,('6. Solution vols'!AY$37+'6. Solution vols'!AY$46)*'12. In life cost book'!$G$13*'3.General Assumptions'!AY$17)</f>
        <v>4728.7500000000009</v>
      </c>
      <c r="AZ16" s="127">
        <f>IF(AZ$6="",0,('6. Solution vols'!AZ$37+'6. Solution vols'!AZ$46)*'12. In life cost book'!$G$13*'3.General Assumptions'!AZ$17)</f>
        <v>4728.7500000000009</v>
      </c>
      <c r="BA16" s="127">
        <f>IF(BA$6="",0,('6. Solution vols'!BA$37+'6. Solution vols'!BA$46)*'12. In life cost book'!$G$13*'3.General Assumptions'!BA$17)</f>
        <v>4728.7500000000009</v>
      </c>
      <c r="BB16" s="127">
        <f>IF(BB$6="",0,('6. Solution vols'!BB$37+'6. Solution vols'!BB$46)*'12. In life cost book'!$G$13*'3.General Assumptions'!BB$17)</f>
        <v>4728.7500000000009</v>
      </c>
      <c r="BC16" s="127">
        <f>IF(BC$6="",0,('6. Solution vols'!BC$37+'6. Solution vols'!BC$46)*'12. In life cost book'!$G$13*'3.General Assumptions'!BC$17)</f>
        <v>4728.7500000000009</v>
      </c>
      <c r="BD16" s="127">
        <f>IF(BD$6="",0,('6. Solution vols'!BD$37+'6. Solution vols'!BD$46)*'12. In life cost book'!$G$13*'3.General Assumptions'!BD$17)</f>
        <v>4728.7500000000009</v>
      </c>
      <c r="BE16" s="127">
        <f>IF(BE$6="",0,('6. Solution vols'!BE$37+'6. Solution vols'!BE$46)*'12. In life cost book'!$G$13*'3.General Assumptions'!BE$17)</f>
        <v>4728.7500000000009</v>
      </c>
      <c r="BF16" s="127">
        <f>IF(BF$6="",0,('6. Solution vols'!BF$37+'6. Solution vols'!BF$46)*'12. In life cost book'!$G$13*'3.General Assumptions'!BF$17)</f>
        <v>4728.7500000000009</v>
      </c>
      <c r="BG16" s="127">
        <f>IF(BG$6="",0,('6. Solution vols'!BG$37+'6. Solution vols'!BG$46)*'12. In life cost book'!$G$13*'3.General Assumptions'!BG$17)</f>
        <v>4728.7500000000009</v>
      </c>
      <c r="BH16" s="127">
        <f>IF(BH$6="",0,('6. Solution vols'!BH$37+'6. Solution vols'!BH$46)*'12. In life cost book'!$G$13*'3.General Assumptions'!BH$17)</f>
        <v>4728.7500000000009</v>
      </c>
      <c r="BI16" s="127">
        <f>IF(BI$6="",0,('6. Solution vols'!BI$37+'6. Solution vols'!BI$46)*'12. In life cost book'!$G$13*'3.General Assumptions'!BI$17)</f>
        <v>4728.7500000000009</v>
      </c>
      <c r="BJ16" s="127">
        <f>IF(BJ$6="",0,('6. Solution vols'!BJ$37+'6. Solution vols'!BJ$46)*'12. In life cost book'!$G$13*'3.General Assumptions'!BJ$17)</f>
        <v>4728.7500000000009</v>
      </c>
      <c r="BK16" s="127">
        <f>IF(BK$6="",0,('6. Solution vols'!BK$37+'6. Solution vols'!BK$46)*'12. In life cost book'!$G$13*'3.General Assumptions'!BK$17)</f>
        <v>4728.7500000000009</v>
      </c>
      <c r="BL16" s="127">
        <f>IF(BL$6="",0,('6. Solution vols'!BL$37+'6. Solution vols'!BL$46)*'12. In life cost book'!$G$13*'3.General Assumptions'!BL$17)</f>
        <v>4728.7500000000009</v>
      </c>
      <c r="BM16" s="127">
        <f>IF(BM$6="",0,('6. Solution vols'!BM$37+'6. Solution vols'!BM$46)*'12. In life cost book'!$G$13*'3.General Assumptions'!BM$17)</f>
        <v>4728.7500000000009</v>
      </c>
      <c r="BN16" s="127">
        <f>IF(BN$6="",0,('6. Solution vols'!BN$37+'6. Solution vols'!BN$46)*'12. In life cost book'!$G$13*'3.General Assumptions'!BN$17)</f>
        <v>4728.7500000000009</v>
      </c>
      <c r="BO16" s="127">
        <f>IF(BO$6="",0,('6. Solution vols'!BO$37+'6. Solution vols'!BO$46)*'12. In life cost book'!$G$13*'3.General Assumptions'!BO$17)</f>
        <v>4728.7500000000009</v>
      </c>
      <c r="BP16" s="127">
        <f>IF(BP$6="",0,('6. Solution vols'!BP$37+'6. Solution vols'!BP$46)*'12. In life cost book'!$G$13*'3.General Assumptions'!BP$17)</f>
        <v>4728.7500000000009</v>
      </c>
      <c r="BQ16" s="127">
        <f>IF(BQ$6="",0,('6. Solution vols'!BQ$37+'6. Solution vols'!BQ$46)*'12. In life cost book'!$G$13*'3.General Assumptions'!BQ$17)</f>
        <v>4728.7500000000009</v>
      </c>
      <c r="BR16" s="127">
        <f>IF(BR$6="",0,('6. Solution vols'!BR$37+'6. Solution vols'!BR$46)*'12. In life cost book'!$G$13*'3.General Assumptions'!BR$17)</f>
        <v>4728.7500000000009</v>
      </c>
      <c r="BS16" s="127">
        <f>IF(BS$6="",0,('6. Solution vols'!BS$37+'6. Solution vols'!BS$46)*'12. In life cost book'!$G$13*'3.General Assumptions'!BS$17)</f>
        <v>4728.7500000000009</v>
      </c>
      <c r="BT16" s="127">
        <f>IF(BT$6="",0,('6. Solution vols'!BT$37+'6. Solution vols'!BT$46)*'12. In life cost book'!$G$13*'3.General Assumptions'!BT$17)</f>
        <v>4728.7500000000009</v>
      </c>
      <c r="BU16" s="127">
        <f>IF(BU$6="",0,('6. Solution vols'!BU$37+'6. Solution vols'!BU$46)*'12. In life cost book'!$G$13*'3.General Assumptions'!BU$17)</f>
        <v>4728.7500000000009</v>
      </c>
      <c r="BV16" s="127">
        <f>IF(BV$6="",0,('6. Solution vols'!BV$37+'6. Solution vols'!BV$46)*'12. In life cost book'!$G$13*'3.General Assumptions'!BV$17)</f>
        <v>4728.7500000000009</v>
      </c>
      <c r="BW16" s="127">
        <f>IF(BW$6="",0,('6. Solution vols'!BW$37+'6. Solution vols'!BW$46)*'12. In life cost book'!$G$13*'3.General Assumptions'!BW$17)</f>
        <v>4728.7500000000009</v>
      </c>
      <c r="BX16" s="127">
        <f>IF(BX$6="",0,('6. Solution vols'!BX$37+'6. Solution vols'!BX$46)*'12. In life cost book'!$G$13*'3.General Assumptions'!BX$17)</f>
        <v>4728.7500000000009</v>
      </c>
      <c r="BY16" s="127">
        <f>IF(BY$6="",0,('6. Solution vols'!BY$37+'6. Solution vols'!BY$46)*'12. In life cost book'!$G$13*'3.General Assumptions'!BY$17)</f>
        <v>4728.7500000000009</v>
      </c>
      <c r="BZ16" s="127">
        <f>IF(BZ$6="",0,('6. Solution vols'!BZ$37+'6. Solution vols'!BZ$46)*'12. In life cost book'!$G$13*'3.General Assumptions'!BZ$17)</f>
        <v>4728.7500000000009</v>
      </c>
      <c r="CA16" s="127">
        <f>IF(CA$6="",0,('6. Solution vols'!CA$37+'6. Solution vols'!CA$46)*'12. In life cost book'!$G$13*'3.General Assumptions'!CA$17)</f>
        <v>4728.7500000000009</v>
      </c>
      <c r="CB16" s="127">
        <f>IF(CB$6="",0,('6. Solution vols'!CB$37+'6. Solution vols'!CB$46)*'12. In life cost book'!$G$13*'3.General Assumptions'!CB$17)</f>
        <v>4728.7500000000009</v>
      </c>
      <c r="CC16" s="127">
        <f>IF(CC$6="",0,('6. Solution vols'!CC$37+'6. Solution vols'!CC$46)*'12. In life cost book'!$G$13*'3.General Assumptions'!CC$17)</f>
        <v>4728.7500000000009</v>
      </c>
      <c r="CD16" s="127">
        <f>IF(CD$6="",0,('6. Solution vols'!CD$37+'6. Solution vols'!CD$46)*'12. In life cost book'!$G$13*'3.General Assumptions'!CD$17)</f>
        <v>4728.7500000000009</v>
      </c>
      <c r="CE16" s="127">
        <f>IF(CE$6="",0,('6. Solution vols'!CE$37+'6. Solution vols'!CE$46)*'12. In life cost book'!$G$13*'3.General Assumptions'!CE$17)</f>
        <v>4728.7500000000009</v>
      </c>
      <c r="CF16" s="127">
        <f>IF(CF$6="",0,('6. Solution vols'!CF$37+'6. Solution vols'!CF$46)*'12. In life cost book'!$G$13*'3.General Assumptions'!CF$17)</f>
        <v>4728.7500000000009</v>
      </c>
      <c r="CG16" s="127">
        <f>IF(CG$6="",0,('6. Solution vols'!CG$37+'6. Solution vols'!CG$46)*'12. In life cost book'!$G$13*'3.General Assumptions'!CG$17)</f>
        <v>4728.7500000000009</v>
      </c>
      <c r="CH16" s="127">
        <f>IF(CH$6="",0,('6. Solution vols'!CH$37+'6. Solution vols'!CH$46)*'12. In life cost book'!$G$13*'3.General Assumptions'!CH$17)</f>
        <v>4728.7500000000009</v>
      </c>
      <c r="CI16" s="127">
        <f>IF(CI$6="",0,('6. Solution vols'!CI$37+'6. Solution vols'!CI$46)*'12. In life cost book'!$G$13*'3.General Assumptions'!CI$17)</f>
        <v>4728.7500000000009</v>
      </c>
      <c r="CJ16" s="127">
        <f>IF(CJ$6="",0,('6. Solution vols'!CJ$37+'6. Solution vols'!CJ$46)*'12. In life cost book'!$G$13*'3.General Assumptions'!CJ$17)</f>
        <v>4728.7500000000009</v>
      </c>
      <c r="CK16" s="127">
        <f>IF(CK$6="",0,('6. Solution vols'!CK$37+'6. Solution vols'!CK$46)*'12. In life cost book'!$G$13*'3.General Assumptions'!CK$17)</f>
        <v>0</v>
      </c>
      <c r="CL16" s="127">
        <f>IF(CL$6="",0,('6. Solution vols'!CL$37+'6. Solution vols'!CL$46)*'12. In life cost book'!$G$13*'3.General Assumptions'!CL$17)</f>
        <v>0</v>
      </c>
      <c r="CM16" s="127">
        <f>IF(CM$6="",0,('6. Solution vols'!CM$37+'6. Solution vols'!CM$46)*'12. In life cost book'!$G$13*'3.General Assumptions'!CM$17)</f>
        <v>0</v>
      </c>
      <c r="CN16" s="127">
        <f>IF(CN$6="",0,('6. Solution vols'!CN$37+'6. Solution vols'!CN$46)*'12. In life cost book'!$G$13*'3.General Assumptions'!CN$17)</f>
        <v>0</v>
      </c>
      <c r="CO16" s="127">
        <f>IF(CO$6="",0,('6. Solution vols'!CO$37+'6. Solution vols'!CO$46)*'12. In life cost book'!$G$13*'3.General Assumptions'!CO$17)</f>
        <v>0</v>
      </c>
      <c r="CP16" s="127">
        <f>IF(CP$6="",0,('6. Solution vols'!CP$37+'6. Solution vols'!CP$46)*'12. In life cost book'!$G$13*'3.General Assumptions'!CP$17)</f>
        <v>0</v>
      </c>
      <c r="CR16" s="127">
        <f t="shared" si="0"/>
        <v>607835.70000000007</v>
      </c>
    </row>
    <row r="17" spans="1:96" s="104" customFormat="1" x14ac:dyDescent="0.3">
      <c r="A17" s="159"/>
      <c r="D17" s="109" t="s">
        <v>198</v>
      </c>
      <c r="E17" s="109" t="s">
        <v>461</v>
      </c>
      <c r="F17" s="109"/>
      <c r="G17" s="127">
        <f>IF(G$6="",0,('6. Solution vols'!G$37+'6. Solution vols'!G$46)*'12. In life cost book'!$D$13*'3.General Assumptions'!G$19)</f>
        <v>0</v>
      </c>
      <c r="H17" s="127">
        <f>IF(H$6="",0,('6. Solution vols'!H$37+'6. Solution vols'!H$46)*'12. In life cost book'!$D$13*'3.General Assumptions'!H$19)</f>
        <v>0</v>
      </c>
      <c r="I17" s="127">
        <f>IF(I$6="",0,('6. Solution vols'!I$37+'6. Solution vols'!I$46)*'12. In life cost book'!$D$13*'3.General Assumptions'!I$19)</f>
        <v>0</v>
      </c>
      <c r="J17" s="127">
        <f>IF(J$6="",0,('6. Solution vols'!J$37+'6. Solution vols'!J$46)*'12. In life cost book'!$D$13*'3.General Assumptions'!J$19)</f>
        <v>0</v>
      </c>
      <c r="K17" s="127">
        <f>IF(K$6="",0,('6. Solution vols'!K$37+'6. Solution vols'!K$46)*'12. In life cost book'!$D$13*'3.General Assumptions'!K$19)</f>
        <v>0</v>
      </c>
      <c r="L17" s="127">
        <f>IF(L$6="",0,('6. Solution vols'!L$37+'6. Solution vols'!L$46)*'12. In life cost book'!$D$13*'3.General Assumptions'!L$19)</f>
        <v>8180.9999999999991</v>
      </c>
      <c r="M17" s="127">
        <f>IF(M$6="",0,('6. Solution vols'!M$37+'6. Solution vols'!M$46)*'12. In life cost book'!$D$13*'3.General Assumptions'!M$19)</f>
        <v>17887.994999999999</v>
      </c>
      <c r="N17" s="127">
        <f>IF(N$6="",0,('6. Solution vols'!N$37+'6. Solution vols'!N$46)*'12. In life cost book'!$D$13*'3.General Assumptions'!N$19)</f>
        <v>17635.95</v>
      </c>
      <c r="O17" s="127">
        <f>IF(O$6="",0,('6. Solution vols'!O$37+'6. Solution vols'!O$46)*'12. In life cost book'!$D$13*'3.General Assumptions'!O$19)</f>
        <v>21416.399999999998</v>
      </c>
      <c r="P17" s="127">
        <f>IF(P$6="",0,('6. Solution vols'!P$37+'6. Solution vols'!P$46)*'12. In life cost book'!$D$13*'3.General Assumptions'!P$19)</f>
        <v>17975.7</v>
      </c>
      <c r="Q17" s="127">
        <f>IF(Q$6="",0,('6. Solution vols'!Q$37+'6. Solution vols'!Q$46)*'12. In life cost book'!$D$13*'3.General Assumptions'!Q$19)</f>
        <v>18088.875</v>
      </c>
      <c r="R17" s="127">
        <f>IF(R$6="",0,('6. Solution vols'!R$37+'6. Solution vols'!R$46)*'12. In life cost book'!$D$13*'3.General Assumptions'!R$19)</f>
        <v>17929.350000000002</v>
      </c>
      <c r="S17" s="127">
        <f>IF(S$6="",0,('6. Solution vols'!S$37+'6. Solution vols'!S$46)*'12. In life cost book'!$D$13*'3.General Assumptions'!S$19)</f>
        <v>18213.075000000001</v>
      </c>
      <c r="T17" s="127">
        <f>IF(T$6="",0,('6. Solution vols'!T$37+'6. Solution vols'!T$46)*'12. In life cost book'!$D$13*'3.General Assumptions'!T$19)</f>
        <v>18496.80000000001</v>
      </c>
      <c r="U17" s="127">
        <f>IF(U$6="",0,('6. Solution vols'!U$37+'6. Solution vols'!U$46)*'12. In life cost book'!$D$13*'3.General Assumptions'!U$19)</f>
        <v>18780.52500000002</v>
      </c>
      <c r="V17" s="127">
        <f>IF(V$6="",0,('6. Solution vols'!V$37+'6. Solution vols'!V$46)*'12. In life cost book'!$D$13*'3.General Assumptions'!V$19)</f>
        <v>2837.2500000000005</v>
      </c>
      <c r="W17" s="127">
        <f>IF(W$6="",0,('6. Solution vols'!W$37+'6. Solution vols'!W$46)*'12. In life cost book'!$D$13*'3.General Assumptions'!W$19)</f>
        <v>2837.2500000000005</v>
      </c>
      <c r="X17" s="127">
        <f>IF(X$6="",0,('6. Solution vols'!X$37+'6. Solution vols'!X$46)*'12. In life cost book'!$D$13*'3.General Assumptions'!X$19)</f>
        <v>2837.2500000000005</v>
      </c>
      <c r="Y17" s="127">
        <f>IF(Y$6="",0,('6. Solution vols'!Y$37+'6. Solution vols'!Y$46)*'12. In life cost book'!$D$13*'3.General Assumptions'!Y$19)</f>
        <v>2837.2500000000005</v>
      </c>
      <c r="Z17" s="127">
        <f>IF(Z$6="",0,('6. Solution vols'!Z$37+'6. Solution vols'!Z$46)*'12. In life cost book'!$D$13*'3.General Assumptions'!Z$19)</f>
        <v>2837.2500000000005</v>
      </c>
      <c r="AA17" s="127">
        <f>IF(AA$6="",0,('6. Solution vols'!AA$37+'6. Solution vols'!AA$46)*'12. In life cost book'!$D$13*'3.General Assumptions'!AA$19)</f>
        <v>2837.2500000000005</v>
      </c>
      <c r="AB17" s="127">
        <f>IF(AB$6="",0,('6. Solution vols'!AB$37+'6. Solution vols'!AB$46)*'12. In life cost book'!$D$13*'3.General Assumptions'!AB$19)</f>
        <v>2837.2500000000005</v>
      </c>
      <c r="AC17" s="127">
        <f>IF(AC$6="",0,('6. Solution vols'!AC$37+'6. Solution vols'!AC$46)*'12. In life cost book'!$D$13*'3.General Assumptions'!AC$19)</f>
        <v>2837.2500000000005</v>
      </c>
      <c r="AD17" s="127">
        <f>IF(AD$6="",0,('6. Solution vols'!AD$37+'6. Solution vols'!AD$46)*'12. In life cost book'!$D$13*'3.General Assumptions'!AD$19)</f>
        <v>2837.2500000000005</v>
      </c>
      <c r="AE17" s="127">
        <f>IF(AE$6="",0,('6. Solution vols'!AE$37+'6. Solution vols'!AE$46)*'12. In life cost book'!$D$13*'3.General Assumptions'!AE$19)</f>
        <v>2837.2500000000005</v>
      </c>
      <c r="AF17" s="127">
        <f>IF(AF$6="",0,('6. Solution vols'!AF$37+'6. Solution vols'!AF$46)*'12. In life cost book'!$D$13*'3.General Assumptions'!AF$19)</f>
        <v>2837.2500000000005</v>
      </c>
      <c r="AG17" s="127">
        <f>IF(AG$6="",0,('6. Solution vols'!AG$37+'6. Solution vols'!AG$46)*'12. In life cost book'!$D$13*'3.General Assumptions'!AG$19)</f>
        <v>2837.2500000000005</v>
      </c>
      <c r="AH17" s="127">
        <f>IF(AH$6="",0,('6. Solution vols'!AH$37+'6. Solution vols'!AH$46)*'12. In life cost book'!$D$13*'3.General Assumptions'!AH$19)</f>
        <v>2837.2500000000005</v>
      </c>
      <c r="AI17" s="127">
        <f>IF(AI$6="",0,('6. Solution vols'!AI$37+'6. Solution vols'!AI$46)*'12. In life cost book'!$D$13*'3.General Assumptions'!AI$19)</f>
        <v>2837.2500000000005</v>
      </c>
      <c r="AJ17" s="127">
        <f>IF(AJ$6="",0,('6. Solution vols'!AJ$37+'6. Solution vols'!AJ$46)*'12. In life cost book'!$D$13*'3.General Assumptions'!AJ$19)</f>
        <v>2837.2500000000005</v>
      </c>
      <c r="AK17" s="127">
        <f>IF(AK$6="",0,('6. Solution vols'!AK$37+'6. Solution vols'!AK$46)*'12. In life cost book'!$D$13*'3.General Assumptions'!AK$19)</f>
        <v>2837.2500000000005</v>
      </c>
      <c r="AL17" s="127">
        <f>IF(AL$6="",0,('6. Solution vols'!AL$37+'6. Solution vols'!AL$46)*'12. In life cost book'!$D$13*'3.General Assumptions'!AL$19)</f>
        <v>2837.2500000000005</v>
      </c>
      <c r="AM17" s="127">
        <f>IF(AM$6="",0,('6. Solution vols'!AM$37+'6. Solution vols'!AM$46)*'12. In life cost book'!$D$13*'3.General Assumptions'!AM$19)</f>
        <v>2837.2500000000005</v>
      </c>
      <c r="AN17" s="127">
        <f>IF(AN$6="",0,('6. Solution vols'!AN$37+'6. Solution vols'!AN$46)*'12. In life cost book'!$D$13*'3.General Assumptions'!AN$19)</f>
        <v>2837.2500000000005</v>
      </c>
      <c r="AO17" s="127">
        <f>IF(AO$6="",0,('6. Solution vols'!AO$37+'6. Solution vols'!AO$46)*'12. In life cost book'!$D$13*'3.General Assumptions'!AO$19)</f>
        <v>2837.2500000000005</v>
      </c>
      <c r="AP17" s="127">
        <f>IF(AP$6="",0,('6. Solution vols'!AP$37+'6. Solution vols'!AP$46)*'12. In life cost book'!$D$13*'3.General Assumptions'!AP$19)</f>
        <v>2837.2500000000005</v>
      </c>
      <c r="AQ17" s="127">
        <f>IF(AQ$6="",0,('6. Solution vols'!AQ$37+'6. Solution vols'!AQ$46)*'12. In life cost book'!$D$13*'3.General Assumptions'!AQ$19)</f>
        <v>2837.2500000000005</v>
      </c>
      <c r="AR17" s="127">
        <f>IF(AR$6="",0,('6. Solution vols'!AR$37+'6. Solution vols'!AR$46)*'12. In life cost book'!$D$13*'3.General Assumptions'!AR$19)</f>
        <v>2837.2500000000005</v>
      </c>
      <c r="AS17" s="127">
        <f>IF(AS$6="",0,('6. Solution vols'!AS$37+'6. Solution vols'!AS$46)*'12. In life cost book'!$D$13*'3.General Assumptions'!AS$19)</f>
        <v>2837.2500000000005</v>
      </c>
      <c r="AT17" s="127">
        <f>IF(AT$6="",0,('6. Solution vols'!AT$37+'6. Solution vols'!AT$46)*'12. In life cost book'!$D$13*'3.General Assumptions'!AT$19)</f>
        <v>2837.2500000000005</v>
      </c>
      <c r="AU17" s="127">
        <f>IF(AU$6="",0,('6. Solution vols'!AU$37+'6. Solution vols'!AU$46)*'12. In life cost book'!$D$13*'3.General Assumptions'!AU$19)</f>
        <v>2837.2500000000005</v>
      </c>
      <c r="AV17" s="127">
        <f>IF(AV$6="",0,('6. Solution vols'!AV$37+'6. Solution vols'!AV$46)*'12. In life cost book'!$D$13*'3.General Assumptions'!AV$19)</f>
        <v>2837.2500000000005</v>
      </c>
      <c r="AW17" s="127">
        <f>IF(AW$6="",0,('6. Solution vols'!AW$37+'6. Solution vols'!AW$46)*'12. In life cost book'!$D$13*'3.General Assumptions'!AW$19)</f>
        <v>2837.2500000000005</v>
      </c>
      <c r="AX17" s="127">
        <f>IF(AX$6="",0,('6. Solution vols'!AX$37+'6. Solution vols'!AX$46)*'12. In life cost book'!$D$13*'3.General Assumptions'!AX$19)</f>
        <v>2837.2500000000005</v>
      </c>
      <c r="AY17" s="127">
        <f>IF(AY$6="",0,('6. Solution vols'!AY$37+'6. Solution vols'!AY$46)*'12. In life cost book'!$D$13*'3.General Assumptions'!AY$19)</f>
        <v>2837.2500000000005</v>
      </c>
      <c r="AZ17" s="127">
        <f>IF(AZ$6="",0,('6. Solution vols'!AZ$37+'6. Solution vols'!AZ$46)*'12. In life cost book'!$D$13*'3.General Assumptions'!AZ$19)</f>
        <v>2837.2500000000005</v>
      </c>
      <c r="BA17" s="127">
        <f>IF(BA$6="",0,('6. Solution vols'!BA$37+'6. Solution vols'!BA$46)*'12. In life cost book'!$D$13*'3.General Assumptions'!BA$19)</f>
        <v>2837.2500000000005</v>
      </c>
      <c r="BB17" s="127">
        <f>IF(BB$6="",0,('6. Solution vols'!BB$37+'6. Solution vols'!BB$46)*'12. In life cost book'!$D$13*'3.General Assumptions'!BB$19)</f>
        <v>2837.2500000000005</v>
      </c>
      <c r="BC17" s="127">
        <f>IF(BC$6="",0,('6. Solution vols'!BC$37+'6. Solution vols'!BC$46)*'12. In life cost book'!$D$13*'3.General Assumptions'!BC$19)</f>
        <v>2837.2500000000005</v>
      </c>
      <c r="BD17" s="127">
        <f>IF(BD$6="",0,('6. Solution vols'!BD$37+'6. Solution vols'!BD$46)*'12. In life cost book'!$D$13*'3.General Assumptions'!BD$19)</f>
        <v>2837.2500000000005</v>
      </c>
      <c r="BE17" s="127">
        <f>IF(BE$6="",0,('6. Solution vols'!BE$37+'6. Solution vols'!BE$46)*'12. In life cost book'!$D$13*'3.General Assumptions'!BE$19)</f>
        <v>2837.2500000000005</v>
      </c>
      <c r="BF17" s="127">
        <f>IF(BF$6="",0,('6. Solution vols'!BF$37+'6. Solution vols'!BF$46)*'12. In life cost book'!$D$13*'3.General Assumptions'!BF$19)</f>
        <v>2837.2500000000005</v>
      </c>
      <c r="BG17" s="127">
        <f>IF(BG$6="",0,('6. Solution vols'!BG$37+'6. Solution vols'!BG$46)*'12. In life cost book'!$D$13*'3.General Assumptions'!BG$19)</f>
        <v>2837.2500000000005</v>
      </c>
      <c r="BH17" s="127">
        <f>IF(BH$6="",0,('6. Solution vols'!BH$37+'6. Solution vols'!BH$46)*'12. In life cost book'!$D$13*'3.General Assumptions'!BH$19)</f>
        <v>2837.2500000000005</v>
      </c>
      <c r="BI17" s="127">
        <f>IF(BI$6="",0,('6. Solution vols'!BI$37+'6. Solution vols'!BI$46)*'12. In life cost book'!$D$13*'3.General Assumptions'!BI$19)</f>
        <v>2837.2500000000005</v>
      </c>
      <c r="BJ17" s="127">
        <f>IF(BJ$6="",0,('6. Solution vols'!BJ$37+'6. Solution vols'!BJ$46)*'12. In life cost book'!$D$13*'3.General Assumptions'!BJ$19)</f>
        <v>2837.2500000000005</v>
      </c>
      <c r="BK17" s="127">
        <f>IF(BK$6="",0,('6. Solution vols'!BK$37+'6. Solution vols'!BK$46)*'12. In life cost book'!$D$13*'3.General Assumptions'!BK$19)</f>
        <v>2837.2500000000005</v>
      </c>
      <c r="BL17" s="127">
        <f>IF(BL$6="",0,('6. Solution vols'!BL$37+'6. Solution vols'!BL$46)*'12. In life cost book'!$D$13*'3.General Assumptions'!BL$19)</f>
        <v>2837.2500000000005</v>
      </c>
      <c r="BM17" s="127">
        <f>IF(BM$6="",0,('6. Solution vols'!BM$37+'6. Solution vols'!BM$46)*'12. In life cost book'!$D$13*'3.General Assumptions'!BM$19)</f>
        <v>2837.2500000000005</v>
      </c>
      <c r="BN17" s="127">
        <f>IF(BN$6="",0,('6. Solution vols'!BN$37+'6. Solution vols'!BN$46)*'12. In life cost book'!$D$13*'3.General Assumptions'!BN$19)</f>
        <v>2837.2500000000005</v>
      </c>
      <c r="BO17" s="127">
        <f>IF(BO$6="",0,('6. Solution vols'!BO$37+'6. Solution vols'!BO$46)*'12. In life cost book'!$D$13*'3.General Assumptions'!BO$19)</f>
        <v>2837.2500000000005</v>
      </c>
      <c r="BP17" s="127">
        <f>IF(BP$6="",0,('6. Solution vols'!BP$37+'6. Solution vols'!BP$46)*'12. In life cost book'!$D$13*'3.General Assumptions'!BP$19)</f>
        <v>2837.2500000000005</v>
      </c>
      <c r="BQ17" s="127">
        <f>IF(BQ$6="",0,('6. Solution vols'!BQ$37+'6. Solution vols'!BQ$46)*'12. In life cost book'!$D$13*'3.General Assumptions'!BQ$19)</f>
        <v>2837.2500000000005</v>
      </c>
      <c r="BR17" s="127">
        <f>IF(BR$6="",0,('6. Solution vols'!BR$37+'6. Solution vols'!BR$46)*'12. In life cost book'!$D$13*'3.General Assumptions'!BR$19)</f>
        <v>2837.2500000000005</v>
      </c>
      <c r="BS17" s="127">
        <f>IF(BS$6="",0,('6. Solution vols'!BS$37+'6. Solution vols'!BS$46)*'12. In life cost book'!$D$13*'3.General Assumptions'!BS$19)</f>
        <v>2837.2500000000005</v>
      </c>
      <c r="BT17" s="127">
        <f>IF(BT$6="",0,('6. Solution vols'!BT$37+'6. Solution vols'!BT$46)*'12. In life cost book'!$D$13*'3.General Assumptions'!BT$19)</f>
        <v>2837.2500000000005</v>
      </c>
      <c r="BU17" s="127">
        <f>IF(BU$6="",0,('6. Solution vols'!BU$37+'6. Solution vols'!BU$46)*'12. In life cost book'!$D$13*'3.General Assumptions'!BU$19)</f>
        <v>2837.2500000000005</v>
      </c>
      <c r="BV17" s="127">
        <f>IF(BV$6="",0,('6. Solution vols'!BV$37+'6. Solution vols'!BV$46)*'12. In life cost book'!$D$13*'3.General Assumptions'!BV$19)</f>
        <v>2837.2500000000005</v>
      </c>
      <c r="BW17" s="127">
        <f>IF(BW$6="",0,('6. Solution vols'!BW$37+'6. Solution vols'!BW$46)*'12. In life cost book'!$D$13*'3.General Assumptions'!BW$19)</f>
        <v>2837.2500000000005</v>
      </c>
      <c r="BX17" s="127">
        <f>IF(BX$6="",0,('6. Solution vols'!BX$37+'6. Solution vols'!BX$46)*'12. In life cost book'!$D$13*'3.General Assumptions'!BX$19)</f>
        <v>2837.2500000000005</v>
      </c>
      <c r="BY17" s="127">
        <f>IF(BY$6="",0,('6. Solution vols'!BY$37+'6. Solution vols'!BY$46)*'12. In life cost book'!$D$13*'3.General Assumptions'!BY$19)</f>
        <v>2837.2500000000005</v>
      </c>
      <c r="BZ17" s="127">
        <f>IF(BZ$6="",0,('6. Solution vols'!BZ$37+'6. Solution vols'!BZ$46)*'12. In life cost book'!$D$13*'3.General Assumptions'!BZ$19)</f>
        <v>2837.2500000000005</v>
      </c>
      <c r="CA17" s="127">
        <f>IF(CA$6="",0,('6. Solution vols'!CA$37+'6. Solution vols'!CA$46)*'12. In life cost book'!$D$13*'3.General Assumptions'!CA$19)</f>
        <v>2837.2500000000005</v>
      </c>
      <c r="CB17" s="127">
        <f>IF(CB$6="",0,('6. Solution vols'!CB$37+'6. Solution vols'!CB$46)*'12. In life cost book'!$D$13*'3.General Assumptions'!CB$19)</f>
        <v>2837.2500000000005</v>
      </c>
      <c r="CC17" s="127">
        <f>IF(CC$6="",0,('6. Solution vols'!CC$37+'6. Solution vols'!CC$46)*'12. In life cost book'!$D$13*'3.General Assumptions'!CC$19)</f>
        <v>2837.2500000000005</v>
      </c>
      <c r="CD17" s="127">
        <f>IF(CD$6="",0,('6. Solution vols'!CD$37+'6. Solution vols'!CD$46)*'12. In life cost book'!$D$13*'3.General Assumptions'!CD$19)</f>
        <v>2837.2500000000005</v>
      </c>
      <c r="CE17" s="127">
        <f>IF(CE$6="",0,('6. Solution vols'!CE$37+'6. Solution vols'!CE$46)*'12. In life cost book'!$D$13*'3.General Assumptions'!CE$19)</f>
        <v>2837.2500000000005</v>
      </c>
      <c r="CF17" s="127">
        <f>IF(CF$6="",0,('6. Solution vols'!CF$37+'6. Solution vols'!CF$46)*'12. In life cost book'!$D$13*'3.General Assumptions'!CF$19)</f>
        <v>2837.2500000000005</v>
      </c>
      <c r="CG17" s="127">
        <f>IF(CG$6="",0,('6. Solution vols'!CG$37+'6. Solution vols'!CG$46)*'12. In life cost book'!$D$13*'3.General Assumptions'!CG$19)</f>
        <v>2837.2500000000005</v>
      </c>
      <c r="CH17" s="127">
        <f>IF(CH$6="",0,('6. Solution vols'!CH$37+'6. Solution vols'!CH$46)*'12. In life cost book'!$D$13*'3.General Assumptions'!CH$19)</f>
        <v>2837.2500000000005</v>
      </c>
      <c r="CI17" s="127">
        <f>IF(CI$6="",0,('6. Solution vols'!CI$37+'6. Solution vols'!CI$46)*'12. In life cost book'!$D$13*'3.General Assumptions'!CI$19)</f>
        <v>2837.2500000000005</v>
      </c>
      <c r="CJ17" s="127">
        <f>IF(CJ$6="",0,('6. Solution vols'!CJ$37+'6. Solution vols'!CJ$46)*'12. In life cost book'!$D$13*'3.General Assumptions'!CJ$19)</f>
        <v>2837.2500000000005</v>
      </c>
      <c r="CK17" s="127">
        <f>IF(CK$6="",0,('6. Solution vols'!CK$37+'6. Solution vols'!CK$46)*'12. In life cost book'!$D$13*'3.General Assumptions'!CK$19)</f>
        <v>0</v>
      </c>
      <c r="CL17" s="127">
        <f>IF(CL$6="",0,('6. Solution vols'!CL$37+'6. Solution vols'!CL$46)*'12. In life cost book'!$D$13*'3.General Assumptions'!CL$19)</f>
        <v>0</v>
      </c>
      <c r="CM17" s="127">
        <f>IF(CM$6="",0,('6. Solution vols'!CM$37+'6. Solution vols'!CM$46)*'12. In life cost book'!$D$13*'3.General Assumptions'!CM$19)</f>
        <v>0</v>
      </c>
      <c r="CN17" s="127">
        <f>IF(CN$6="",0,('6. Solution vols'!CN$37+'6. Solution vols'!CN$46)*'12. In life cost book'!$D$13*'3.General Assumptions'!CN$19)</f>
        <v>0</v>
      </c>
      <c r="CO17" s="127">
        <f>IF(CO$6="",0,('6. Solution vols'!CO$37+'6. Solution vols'!CO$46)*'12. In life cost book'!$D$13*'3.General Assumptions'!CO$19)</f>
        <v>0</v>
      </c>
      <c r="CP17" s="127">
        <f>IF(CP$6="",0,('6. Solution vols'!CP$37+'6. Solution vols'!CP$46)*'12. In life cost book'!$D$13*'3.General Assumptions'!CP$19)</f>
        <v>0</v>
      </c>
      <c r="CR17" s="127">
        <f t="shared" si="0"/>
        <v>364701.42000000004</v>
      </c>
    </row>
    <row r="18" spans="1:96" s="104" customFormat="1" x14ac:dyDescent="0.3">
      <c r="A18" s="159"/>
      <c r="D18" s="109"/>
      <c r="E18" s="109"/>
      <c r="F18" s="109"/>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R18" s="127"/>
    </row>
    <row r="19" spans="1:96" s="104" customFormat="1" x14ac:dyDescent="0.3">
      <c r="A19" s="159"/>
      <c r="D19" s="109"/>
      <c r="E19" s="251" t="s">
        <v>136</v>
      </c>
      <c r="F19" s="109"/>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R19" s="127"/>
    </row>
    <row r="20" spans="1:96" s="104" customFormat="1" ht="14.4" customHeight="1" x14ac:dyDescent="0.3">
      <c r="A20" s="159"/>
      <c r="D20" s="109"/>
      <c r="E20" s="252" t="s">
        <v>140</v>
      </c>
      <c r="F20" s="252" t="s">
        <v>2</v>
      </c>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R20" s="127"/>
    </row>
    <row r="21" spans="1:96" s="104" customFormat="1" x14ac:dyDescent="0.3">
      <c r="A21" s="159"/>
      <c r="D21" s="109" t="s">
        <v>145</v>
      </c>
      <c r="E21" s="109" t="s">
        <v>41</v>
      </c>
      <c r="F21" s="109" t="s">
        <v>138</v>
      </c>
      <c r="G21" s="127">
        <f>IF(G$6="",0,'6. Solution vols'!G21*'12. In life cost book'!$G17*'3.General Assumptions'!G$17)</f>
        <v>0</v>
      </c>
      <c r="H21" s="127">
        <f>IF(H$6="",0,'6. Solution vols'!H21*'12. In life cost book'!$G17*'3.General Assumptions'!H$17)</f>
        <v>0</v>
      </c>
      <c r="I21" s="127">
        <f>IF(I$6="",0,'6. Solution vols'!I21*'12. In life cost book'!$G17*'3.General Assumptions'!I$17)</f>
        <v>0</v>
      </c>
      <c r="J21" s="127">
        <f>IF(J$6="",0,'6. Solution vols'!J21*'12. In life cost book'!$G17*'3.General Assumptions'!J$17)</f>
        <v>0</v>
      </c>
      <c r="K21" s="127">
        <f>IF(K$6="",0,'6. Solution vols'!K21*'12. In life cost book'!$G17*'3.General Assumptions'!K$17)</f>
        <v>0</v>
      </c>
      <c r="L21" s="127">
        <f>IF(L$6="",0,'6. Solution vols'!L21*'12. In life cost book'!$G17*'3.General Assumptions'!L$17)</f>
        <v>2280</v>
      </c>
      <c r="M21" s="127">
        <f>IF(M$6="",0,'6. Solution vols'!M21*'12. In life cost book'!$G17*'3.General Assumptions'!M$17)</f>
        <v>6840</v>
      </c>
      <c r="N21" s="127">
        <f>IF(N$6="",0,'6. Solution vols'!N21*'12. In life cost book'!$G17*'3.General Assumptions'!N$17)</f>
        <v>10260</v>
      </c>
      <c r="O21" s="127">
        <f>IF(O$6="",0,'6. Solution vols'!O21*'12. In life cost book'!$G17*'3.General Assumptions'!O$17)</f>
        <v>13680</v>
      </c>
      <c r="P21" s="127">
        <f>IF(P$6="",0,'6. Solution vols'!P21*'12. In life cost book'!$G17*'3.General Assumptions'!P$17)</f>
        <v>17100</v>
      </c>
      <c r="Q21" s="127">
        <f>IF(Q$6="",0,'6. Solution vols'!Q21*'12. In life cost book'!$G17*'3.General Assumptions'!Q$17)</f>
        <v>20520</v>
      </c>
      <c r="R21" s="127">
        <f>IF(R$6="",0,'6. Solution vols'!R21*'12. In life cost book'!$G17*'3.General Assumptions'!R$17)</f>
        <v>23940</v>
      </c>
      <c r="S21" s="127">
        <f>IF(S$6="",0,'6. Solution vols'!S21*'12. In life cost book'!$G17*'3.General Assumptions'!S$17)</f>
        <v>27360</v>
      </c>
      <c r="T21" s="127">
        <f>IF(T$6="",0,'6. Solution vols'!T21*'12. In life cost book'!$G17*'3.General Assumptions'!T$17)</f>
        <v>30780</v>
      </c>
      <c r="U21" s="127">
        <f>IF(U$6="",0,'6. Solution vols'!U21*'12. In life cost book'!$G17*'3.General Assumptions'!U$17)</f>
        <v>34200.000000000007</v>
      </c>
      <c r="V21" s="127">
        <f>IF(V$6="",0,'6. Solution vols'!V21*'12. In life cost book'!$G17*'3.General Assumptions'!V$17)</f>
        <v>34200.000000000007</v>
      </c>
      <c r="W21" s="127">
        <f>IF(W$6="",0,'6. Solution vols'!W21*'12. In life cost book'!$G17*'3.General Assumptions'!W$17)</f>
        <v>34200.000000000007</v>
      </c>
      <c r="X21" s="127">
        <f>IF(X$6="",0,'6. Solution vols'!X21*'12. In life cost book'!$G17*'3.General Assumptions'!X$17)</f>
        <v>34200.000000000007</v>
      </c>
      <c r="Y21" s="127">
        <f>IF(Y$6="",0,'6. Solution vols'!Y21*'12. In life cost book'!$G17*'3.General Assumptions'!Y$17)</f>
        <v>34200.000000000007</v>
      </c>
      <c r="Z21" s="127">
        <f>IF(Z$6="",0,'6. Solution vols'!Z21*'12. In life cost book'!$G17*'3.General Assumptions'!Z$17)</f>
        <v>34200.000000000007</v>
      </c>
      <c r="AA21" s="127">
        <f>IF(AA$6="",0,'6. Solution vols'!AA21*'12. In life cost book'!$G17*'3.General Assumptions'!AA$17)</f>
        <v>34200.000000000007</v>
      </c>
      <c r="AB21" s="127">
        <f>IF(AB$6="",0,'6. Solution vols'!AB21*'12. In life cost book'!$G17*'3.General Assumptions'!AB$17)</f>
        <v>34200.000000000007</v>
      </c>
      <c r="AC21" s="127">
        <f>IF(AC$6="",0,'6. Solution vols'!AC21*'12. In life cost book'!$G17*'3.General Assumptions'!AC$17)</f>
        <v>34200.000000000007</v>
      </c>
      <c r="AD21" s="127">
        <f>IF(AD$6="",0,'6. Solution vols'!AD21*'12. In life cost book'!$G17*'3.General Assumptions'!AD$17)</f>
        <v>34200.000000000007</v>
      </c>
      <c r="AE21" s="127">
        <f>IF(AE$6="",0,'6. Solution vols'!AE21*'12. In life cost book'!$G17*'3.General Assumptions'!AE$17)</f>
        <v>34200.000000000007</v>
      </c>
      <c r="AF21" s="127">
        <f>IF(AF$6="",0,'6. Solution vols'!AF21*'12. In life cost book'!$G17*'3.General Assumptions'!AF$17)</f>
        <v>34200.000000000007</v>
      </c>
      <c r="AG21" s="127">
        <f>IF(AG$6="",0,'6. Solution vols'!AG21*'12. In life cost book'!$G17*'3.General Assumptions'!AG$17)</f>
        <v>34200.000000000007</v>
      </c>
      <c r="AH21" s="127">
        <f>IF(AH$6="",0,'6. Solution vols'!AH21*'12. In life cost book'!$G17*'3.General Assumptions'!AH$17)</f>
        <v>34200.000000000007</v>
      </c>
      <c r="AI21" s="127">
        <f>IF(AI$6="",0,'6. Solution vols'!AI21*'12. In life cost book'!$G17*'3.General Assumptions'!AI$17)</f>
        <v>34200.000000000007</v>
      </c>
      <c r="AJ21" s="127">
        <f>IF(AJ$6="",0,'6. Solution vols'!AJ21*'12. In life cost book'!$G17*'3.General Assumptions'!AJ$17)</f>
        <v>34200.000000000007</v>
      </c>
      <c r="AK21" s="127">
        <f>IF(AK$6="",0,'6. Solution vols'!AK21*'12. In life cost book'!$G17*'3.General Assumptions'!AK$17)</f>
        <v>34200.000000000007</v>
      </c>
      <c r="AL21" s="127">
        <f>IF(AL$6="",0,'6. Solution vols'!AL21*'12. In life cost book'!$G17*'3.General Assumptions'!AL$17)</f>
        <v>34200.000000000007</v>
      </c>
      <c r="AM21" s="127">
        <f>IF(AM$6="",0,'6. Solution vols'!AM21*'12. In life cost book'!$G17*'3.General Assumptions'!AM$17)</f>
        <v>34200.000000000007</v>
      </c>
      <c r="AN21" s="127">
        <f>IF(AN$6="",0,'6. Solution vols'!AN21*'12. In life cost book'!$G17*'3.General Assumptions'!AN$17)</f>
        <v>34200.000000000007</v>
      </c>
      <c r="AO21" s="127">
        <f>IF(AO$6="",0,'6. Solution vols'!AO21*'12. In life cost book'!$G17*'3.General Assumptions'!AO$17)</f>
        <v>34200.000000000007</v>
      </c>
      <c r="AP21" s="127">
        <f>IF(AP$6="",0,'6. Solution vols'!AP21*'12. In life cost book'!$G17*'3.General Assumptions'!AP$17)</f>
        <v>34200.000000000007</v>
      </c>
      <c r="AQ21" s="127">
        <f>IF(AQ$6="",0,'6. Solution vols'!AQ21*'12. In life cost book'!$G17*'3.General Assumptions'!AQ$17)</f>
        <v>34200.000000000007</v>
      </c>
      <c r="AR21" s="127">
        <f>IF(AR$6="",0,'6. Solution vols'!AR21*'12. In life cost book'!$G17*'3.General Assumptions'!AR$17)</f>
        <v>34200.000000000007</v>
      </c>
      <c r="AS21" s="127">
        <f>IF(AS$6="",0,'6. Solution vols'!AS21*'12. In life cost book'!$G17*'3.General Assumptions'!AS$17)</f>
        <v>34200.000000000007</v>
      </c>
      <c r="AT21" s="127">
        <f>IF(AT$6="",0,'6. Solution vols'!AT21*'12. In life cost book'!$G17*'3.General Assumptions'!AT$17)</f>
        <v>34200.000000000007</v>
      </c>
      <c r="AU21" s="127">
        <f>IF(AU$6="",0,'6. Solution vols'!AU21*'12. In life cost book'!$G17*'3.General Assumptions'!AU$17)</f>
        <v>34200.000000000007</v>
      </c>
      <c r="AV21" s="127">
        <f>IF(AV$6="",0,'6. Solution vols'!AV21*'12. In life cost book'!$G17*'3.General Assumptions'!AV$17)</f>
        <v>34200.000000000007</v>
      </c>
      <c r="AW21" s="127">
        <f>IF(AW$6="",0,'6. Solution vols'!AW21*'12. In life cost book'!$G17*'3.General Assumptions'!AW$17)</f>
        <v>34200.000000000007</v>
      </c>
      <c r="AX21" s="127">
        <f>IF(AX$6="",0,'6. Solution vols'!AX21*'12. In life cost book'!$G17*'3.General Assumptions'!AX$17)</f>
        <v>34200.000000000007</v>
      </c>
      <c r="AY21" s="127">
        <f>IF(AY$6="",0,'6. Solution vols'!AY21*'12. In life cost book'!$G17*'3.General Assumptions'!AY$17)</f>
        <v>34200.000000000007</v>
      </c>
      <c r="AZ21" s="127">
        <f>IF(AZ$6="",0,'6. Solution vols'!AZ21*'12. In life cost book'!$G17*'3.General Assumptions'!AZ$17)</f>
        <v>34200.000000000007</v>
      </c>
      <c r="BA21" s="127">
        <f>IF(BA$6="",0,'6. Solution vols'!BA21*'12. In life cost book'!$G17*'3.General Assumptions'!BA$17)</f>
        <v>34200.000000000007</v>
      </c>
      <c r="BB21" s="127">
        <f>IF(BB$6="",0,'6. Solution vols'!BB21*'12. In life cost book'!$G17*'3.General Assumptions'!BB$17)</f>
        <v>34200.000000000007</v>
      </c>
      <c r="BC21" s="127">
        <f>IF(BC$6="",0,'6. Solution vols'!BC21*'12. In life cost book'!$G17*'3.General Assumptions'!BC$17)</f>
        <v>34200.000000000007</v>
      </c>
      <c r="BD21" s="127">
        <f>IF(BD$6="",0,'6. Solution vols'!BD21*'12. In life cost book'!$G17*'3.General Assumptions'!BD$17)</f>
        <v>34200.000000000007</v>
      </c>
      <c r="BE21" s="127">
        <f>IF(BE$6="",0,'6. Solution vols'!BE21*'12. In life cost book'!$G17*'3.General Assumptions'!BE$17)</f>
        <v>34200.000000000007</v>
      </c>
      <c r="BF21" s="127">
        <f>IF(BF$6="",0,'6. Solution vols'!BF21*'12. In life cost book'!$G17*'3.General Assumptions'!BF$17)</f>
        <v>34200.000000000007</v>
      </c>
      <c r="BG21" s="127">
        <f>IF(BG$6="",0,'6. Solution vols'!BG21*'12. In life cost book'!$G17*'3.General Assumptions'!BG$17)</f>
        <v>34200.000000000007</v>
      </c>
      <c r="BH21" s="127">
        <f>IF(BH$6="",0,'6. Solution vols'!BH21*'12. In life cost book'!$G17*'3.General Assumptions'!BH$17)</f>
        <v>34200.000000000007</v>
      </c>
      <c r="BI21" s="127">
        <f>IF(BI$6="",0,'6. Solution vols'!BI21*'12. In life cost book'!$G17*'3.General Assumptions'!BI$17)</f>
        <v>34200.000000000007</v>
      </c>
      <c r="BJ21" s="127">
        <f>IF(BJ$6="",0,'6. Solution vols'!BJ21*'12. In life cost book'!$G17*'3.General Assumptions'!BJ$17)</f>
        <v>34200.000000000007</v>
      </c>
      <c r="BK21" s="127">
        <f>IF(BK$6="",0,'6. Solution vols'!BK21*'12. In life cost book'!$G17*'3.General Assumptions'!BK$17)</f>
        <v>34200.000000000007</v>
      </c>
      <c r="BL21" s="127">
        <f>IF(BL$6="",0,'6. Solution vols'!BL21*'12. In life cost book'!$G17*'3.General Assumptions'!BL$17)</f>
        <v>34200.000000000007</v>
      </c>
      <c r="BM21" s="127">
        <f>IF(BM$6="",0,'6. Solution vols'!BM21*'12. In life cost book'!$G17*'3.General Assumptions'!BM$17)</f>
        <v>34200.000000000007</v>
      </c>
      <c r="BN21" s="127">
        <f>IF(BN$6="",0,'6. Solution vols'!BN21*'12. In life cost book'!$G17*'3.General Assumptions'!BN$17)</f>
        <v>34200.000000000007</v>
      </c>
      <c r="BO21" s="127">
        <f>IF(BO$6="",0,'6. Solution vols'!BO21*'12. In life cost book'!$G17*'3.General Assumptions'!BO$17)</f>
        <v>34200.000000000007</v>
      </c>
      <c r="BP21" s="127">
        <f>IF(BP$6="",0,'6. Solution vols'!BP21*'12. In life cost book'!$G17*'3.General Assumptions'!BP$17)</f>
        <v>34200.000000000007</v>
      </c>
      <c r="BQ21" s="127">
        <f>IF(BQ$6="",0,'6. Solution vols'!BQ21*'12. In life cost book'!$G17*'3.General Assumptions'!BQ$17)</f>
        <v>34200.000000000007</v>
      </c>
      <c r="BR21" s="127">
        <f>IF(BR$6="",0,'6. Solution vols'!BR21*'12. In life cost book'!$G17*'3.General Assumptions'!BR$17)</f>
        <v>34200.000000000007</v>
      </c>
      <c r="BS21" s="127">
        <f>IF(BS$6="",0,'6. Solution vols'!BS21*'12. In life cost book'!$G17*'3.General Assumptions'!BS$17)</f>
        <v>34200.000000000007</v>
      </c>
      <c r="BT21" s="127">
        <f>IF(BT$6="",0,'6. Solution vols'!BT21*'12. In life cost book'!$G17*'3.General Assumptions'!BT$17)</f>
        <v>34200.000000000007</v>
      </c>
      <c r="BU21" s="127">
        <f>IF(BU$6="",0,'6. Solution vols'!BU21*'12. In life cost book'!$G17*'3.General Assumptions'!BU$17)</f>
        <v>34200.000000000007</v>
      </c>
      <c r="BV21" s="127">
        <f>IF(BV$6="",0,'6. Solution vols'!BV21*'12. In life cost book'!$G17*'3.General Assumptions'!BV$17)</f>
        <v>34200.000000000007</v>
      </c>
      <c r="BW21" s="127">
        <f>IF(BW$6="",0,'6. Solution vols'!BW21*'12. In life cost book'!$G17*'3.General Assumptions'!BW$17)</f>
        <v>34200.000000000007</v>
      </c>
      <c r="BX21" s="127">
        <f>IF(BX$6="",0,'6. Solution vols'!BX21*'12. In life cost book'!$G17*'3.General Assumptions'!BX$17)</f>
        <v>34200.000000000007</v>
      </c>
      <c r="BY21" s="127">
        <f>IF(BY$6="",0,'6. Solution vols'!BY21*'12. In life cost book'!$G17*'3.General Assumptions'!BY$17)</f>
        <v>34200.000000000007</v>
      </c>
      <c r="BZ21" s="127">
        <f>IF(BZ$6="",0,'6. Solution vols'!BZ21*'12. In life cost book'!$G17*'3.General Assumptions'!BZ$17)</f>
        <v>34200.000000000007</v>
      </c>
      <c r="CA21" s="127">
        <f>IF(CA$6="",0,'6. Solution vols'!CA21*'12. In life cost book'!$G17*'3.General Assumptions'!CA$17)</f>
        <v>34200.000000000007</v>
      </c>
      <c r="CB21" s="127">
        <f>IF(CB$6="",0,'6. Solution vols'!CB21*'12. In life cost book'!$G17*'3.General Assumptions'!CB$17)</f>
        <v>34200.000000000007</v>
      </c>
      <c r="CC21" s="127">
        <f>IF(CC$6="",0,'6. Solution vols'!CC21*'12. In life cost book'!$G17*'3.General Assumptions'!CC$17)</f>
        <v>34200.000000000007</v>
      </c>
      <c r="CD21" s="127">
        <f>IF(CD$6="",0,'6. Solution vols'!CD21*'12. In life cost book'!$G17*'3.General Assumptions'!CD$17)</f>
        <v>34200.000000000007</v>
      </c>
      <c r="CE21" s="127">
        <f>IF(CE$6="",0,'6. Solution vols'!CE21*'12. In life cost book'!$G17*'3.General Assumptions'!CE$17)</f>
        <v>34200.000000000007</v>
      </c>
      <c r="CF21" s="127">
        <f>IF(CF$6="",0,'6. Solution vols'!CF21*'12. In life cost book'!$G17*'3.General Assumptions'!CF$17)</f>
        <v>34200.000000000007</v>
      </c>
      <c r="CG21" s="127">
        <f>IF(CG$6="",0,'6. Solution vols'!CG21*'12. In life cost book'!$G17*'3.General Assumptions'!CG$17)</f>
        <v>34200.000000000007</v>
      </c>
      <c r="CH21" s="127">
        <f>IF(CH$6="",0,'6. Solution vols'!CH21*'12. In life cost book'!$G17*'3.General Assumptions'!CH$17)</f>
        <v>34200.000000000007</v>
      </c>
      <c r="CI21" s="127">
        <f>IF(CI$6="",0,'6. Solution vols'!CI21*'12. In life cost book'!$G17*'3.General Assumptions'!CI$17)</f>
        <v>34200.000000000007</v>
      </c>
      <c r="CJ21" s="127">
        <f>IF(CJ$6="",0,'6. Solution vols'!CJ21*'12. In life cost book'!$G17*'3.General Assumptions'!CJ$17)</f>
        <v>34200.000000000007</v>
      </c>
      <c r="CK21" s="127">
        <f>IF(CK$6="",0,'6. Solution vols'!CK21*'12. In life cost book'!$G17*'3.General Assumptions'!CK$17)</f>
        <v>0</v>
      </c>
      <c r="CL21" s="127">
        <f>IF(CL$6="",0,'6. Solution vols'!CL21*'12. In life cost book'!$G17*'3.General Assumptions'!CL$17)</f>
        <v>0</v>
      </c>
      <c r="CM21" s="127">
        <f>IF(CM$6="",0,'6. Solution vols'!CM21*'12. In life cost book'!$G17*'3.General Assumptions'!CM$17)</f>
        <v>0</v>
      </c>
      <c r="CN21" s="127">
        <f>IF(CN$6="",0,'6. Solution vols'!CN21*'12. In life cost book'!$G17*'3.General Assumptions'!CN$17)</f>
        <v>0</v>
      </c>
      <c r="CO21" s="127">
        <f>IF(CO$6="",0,'6. Solution vols'!CO21*'12. In life cost book'!$G17*'3.General Assumptions'!CO$17)</f>
        <v>0</v>
      </c>
      <c r="CP21" s="127">
        <f>IF(CP$6="",0,'6. Solution vols'!CP21*'12. In life cost book'!$G17*'3.General Assumptions'!CP$17)</f>
        <v>0</v>
      </c>
      <c r="CR21" s="127">
        <f t="shared" ref="CR21:CR25" si="1">SUM(G21:CP21)</f>
        <v>2478360</v>
      </c>
    </row>
    <row r="22" spans="1:96" s="104" customFormat="1" x14ac:dyDescent="0.3">
      <c r="A22" s="159"/>
      <c r="D22" s="109" t="s">
        <v>145</v>
      </c>
      <c r="E22" s="109" t="s">
        <v>42</v>
      </c>
      <c r="F22" s="109" t="s">
        <v>138</v>
      </c>
      <c r="G22" s="127">
        <f>IF(G$6="",0,'6. Solution vols'!G22*'12. In life cost book'!$G18*'3.General Assumptions'!G$17)</f>
        <v>0</v>
      </c>
      <c r="H22" s="127">
        <f>IF(H$6="",0,'6. Solution vols'!H22*'12. In life cost book'!$G18*'3.General Assumptions'!H$17)</f>
        <v>0</v>
      </c>
      <c r="I22" s="127">
        <f>IF(I$6="",0,'6. Solution vols'!I22*'12. In life cost book'!$G18*'3.General Assumptions'!I$17)</f>
        <v>0</v>
      </c>
      <c r="J22" s="127">
        <f>IF(J$6="",0,'6. Solution vols'!J22*'12. In life cost book'!$G18*'3.General Assumptions'!J$17)</f>
        <v>0</v>
      </c>
      <c r="K22" s="127">
        <f>IF(K$6="",0,'6. Solution vols'!K22*'12. In life cost book'!$G18*'3.General Assumptions'!K$17)</f>
        <v>0</v>
      </c>
      <c r="L22" s="127">
        <f>IF(L$6="",0,'6. Solution vols'!L22*'12. In life cost book'!$G18*'3.General Assumptions'!L$17)</f>
        <v>148.73999999999998</v>
      </c>
      <c r="M22" s="127">
        <f>IF(M$6="",0,'6. Solution vols'!M22*'12. In life cost book'!$G18*'3.General Assumptions'!M$17)</f>
        <v>444</v>
      </c>
      <c r="N22" s="127">
        <f>IF(N$6="",0,'6. Solution vols'!N22*'12. In life cost book'!$G18*'3.General Assumptions'!N$17)</f>
        <v>999</v>
      </c>
      <c r="O22" s="127">
        <f>IF(O$6="",0,'6. Solution vols'!O22*'12. In life cost book'!$G18*'3.General Assumptions'!O$17)</f>
        <v>1776</v>
      </c>
      <c r="P22" s="127">
        <f>IF(P$6="",0,'6. Solution vols'!P22*'12. In life cost book'!$G18*'3.General Assumptions'!P$17)</f>
        <v>2442</v>
      </c>
      <c r="Q22" s="127">
        <f>IF(Q$6="",0,'6. Solution vols'!Q22*'12. In life cost book'!$G18*'3.General Assumptions'!Q$17)</f>
        <v>3063.6</v>
      </c>
      <c r="R22" s="127">
        <f>IF(R$6="",0,'6. Solution vols'!R22*'12. In life cost book'!$G18*'3.General Assumptions'!R$17)</f>
        <v>3574.2</v>
      </c>
      <c r="S22" s="127">
        <f>IF(S$6="",0,'6. Solution vols'!S22*'12. In life cost book'!$G18*'3.General Assumptions'!S$17)</f>
        <v>4084.7999999999997</v>
      </c>
      <c r="T22" s="127">
        <f>IF(T$6="",0,'6. Solution vols'!T22*'12. In life cost book'!$G18*'3.General Assumptions'!T$17)</f>
        <v>4595.4000000000005</v>
      </c>
      <c r="U22" s="127">
        <f>IF(U$6="",0,'6. Solution vols'!U22*'12. In life cost book'!$G18*'3.General Assumptions'!U$17)</f>
        <v>5106.0000000000009</v>
      </c>
      <c r="V22" s="127">
        <f>IF(V$6="",0,'6. Solution vols'!V22*'12. In life cost book'!$G18*'3.General Assumptions'!V$17)</f>
        <v>5106.0000000000009</v>
      </c>
      <c r="W22" s="127">
        <f>IF(W$6="",0,'6. Solution vols'!W22*'12. In life cost book'!$G18*'3.General Assumptions'!W$17)</f>
        <v>5106.0000000000009</v>
      </c>
      <c r="X22" s="127">
        <f>IF(X$6="",0,'6. Solution vols'!X22*'12. In life cost book'!$G18*'3.General Assumptions'!X$17)</f>
        <v>5106.0000000000009</v>
      </c>
      <c r="Y22" s="127">
        <f>IF(Y$6="",0,'6. Solution vols'!Y22*'12. In life cost book'!$G18*'3.General Assumptions'!Y$17)</f>
        <v>5106.0000000000009</v>
      </c>
      <c r="Z22" s="127">
        <f>IF(Z$6="",0,'6. Solution vols'!Z22*'12. In life cost book'!$G18*'3.General Assumptions'!Z$17)</f>
        <v>5106.0000000000009</v>
      </c>
      <c r="AA22" s="127">
        <f>IF(AA$6="",0,'6. Solution vols'!AA22*'12. In life cost book'!$G18*'3.General Assumptions'!AA$17)</f>
        <v>5106.0000000000009</v>
      </c>
      <c r="AB22" s="127">
        <f>IF(AB$6="",0,'6. Solution vols'!AB22*'12. In life cost book'!$G18*'3.General Assumptions'!AB$17)</f>
        <v>5106.0000000000009</v>
      </c>
      <c r="AC22" s="127">
        <f>IF(AC$6="",0,'6. Solution vols'!AC22*'12. In life cost book'!$G18*'3.General Assumptions'!AC$17)</f>
        <v>5106.0000000000009</v>
      </c>
      <c r="AD22" s="127">
        <f>IF(AD$6="",0,'6. Solution vols'!AD22*'12. In life cost book'!$G18*'3.General Assumptions'!AD$17)</f>
        <v>5106.0000000000009</v>
      </c>
      <c r="AE22" s="127">
        <f>IF(AE$6="",0,'6. Solution vols'!AE22*'12. In life cost book'!$G18*'3.General Assumptions'!AE$17)</f>
        <v>5106.0000000000009</v>
      </c>
      <c r="AF22" s="127">
        <f>IF(AF$6="",0,'6. Solution vols'!AF22*'12. In life cost book'!$G18*'3.General Assumptions'!AF$17)</f>
        <v>5106.0000000000009</v>
      </c>
      <c r="AG22" s="127">
        <f>IF(AG$6="",0,'6. Solution vols'!AG22*'12. In life cost book'!$G18*'3.General Assumptions'!AG$17)</f>
        <v>5106.0000000000009</v>
      </c>
      <c r="AH22" s="127">
        <f>IF(AH$6="",0,'6. Solution vols'!AH22*'12. In life cost book'!$G18*'3.General Assumptions'!AH$17)</f>
        <v>5106.0000000000009</v>
      </c>
      <c r="AI22" s="127">
        <f>IF(AI$6="",0,'6. Solution vols'!AI22*'12. In life cost book'!$G18*'3.General Assumptions'!AI$17)</f>
        <v>5106.0000000000009</v>
      </c>
      <c r="AJ22" s="127">
        <f>IF(AJ$6="",0,'6. Solution vols'!AJ22*'12. In life cost book'!$G18*'3.General Assumptions'!AJ$17)</f>
        <v>5106.0000000000009</v>
      </c>
      <c r="AK22" s="127">
        <f>IF(AK$6="",0,'6. Solution vols'!AK22*'12. In life cost book'!$G18*'3.General Assumptions'!AK$17)</f>
        <v>5106.0000000000009</v>
      </c>
      <c r="AL22" s="127">
        <f>IF(AL$6="",0,'6. Solution vols'!AL22*'12. In life cost book'!$G18*'3.General Assumptions'!AL$17)</f>
        <v>5106.0000000000009</v>
      </c>
      <c r="AM22" s="127">
        <f>IF(AM$6="",0,'6. Solution vols'!AM22*'12. In life cost book'!$G18*'3.General Assumptions'!AM$17)</f>
        <v>5106.0000000000009</v>
      </c>
      <c r="AN22" s="127">
        <f>IF(AN$6="",0,'6. Solution vols'!AN22*'12. In life cost book'!$G18*'3.General Assumptions'!AN$17)</f>
        <v>5106.0000000000009</v>
      </c>
      <c r="AO22" s="127">
        <f>IF(AO$6="",0,'6. Solution vols'!AO22*'12. In life cost book'!$G18*'3.General Assumptions'!AO$17)</f>
        <v>5106.0000000000009</v>
      </c>
      <c r="AP22" s="127">
        <f>IF(AP$6="",0,'6. Solution vols'!AP22*'12. In life cost book'!$G18*'3.General Assumptions'!AP$17)</f>
        <v>5106.0000000000009</v>
      </c>
      <c r="AQ22" s="127">
        <f>IF(AQ$6="",0,'6. Solution vols'!AQ22*'12. In life cost book'!$G18*'3.General Assumptions'!AQ$17)</f>
        <v>5106.0000000000009</v>
      </c>
      <c r="AR22" s="127">
        <f>IF(AR$6="",0,'6. Solution vols'!AR22*'12. In life cost book'!$G18*'3.General Assumptions'!AR$17)</f>
        <v>5106.0000000000009</v>
      </c>
      <c r="AS22" s="127">
        <f>IF(AS$6="",0,'6. Solution vols'!AS22*'12. In life cost book'!$G18*'3.General Assumptions'!AS$17)</f>
        <v>5106.0000000000009</v>
      </c>
      <c r="AT22" s="127">
        <f>IF(AT$6="",0,'6. Solution vols'!AT22*'12. In life cost book'!$G18*'3.General Assumptions'!AT$17)</f>
        <v>5106.0000000000009</v>
      </c>
      <c r="AU22" s="127">
        <f>IF(AU$6="",0,'6. Solution vols'!AU22*'12. In life cost book'!$G18*'3.General Assumptions'!AU$17)</f>
        <v>5106.0000000000009</v>
      </c>
      <c r="AV22" s="127">
        <f>IF(AV$6="",0,'6. Solution vols'!AV22*'12. In life cost book'!$G18*'3.General Assumptions'!AV$17)</f>
        <v>5106.0000000000009</v>
      </c>
      <c r="AW22" s="127">
        <f>IF(AW$6="",0,'6. Solution vols'!AW22*'12. In life cost book'!$G18*'3.General Assumptions'!AW$17)</f>
        <v>5106.0000000000009</v>
      </c>
      <c r="AX22" s="127">
        <f>IF(AX$6="",0,'6. Solution vols'!AX22*'12. In life cost book'!$G18*'3.General Assumptions'!AX$17)</f>
        <v>5106.0000000000009</v>
      </c>
      <c r="AY22" s="127">
        <f>IF(AY$6="",0,'6. Solution vols'!AY22*'12. In life cost book'!$G18*'3.General Assumptions'!AY$17)</f>
        <v>5106.0000000000009</v>
      </c>
      <c r="AZ22" s="127">
        <f>IF(AZ$6="",0,'6. Solution vols'!AZ22*'12. In life cost book'!$G18*'3.General Assumptions'!AZ$17)</f>
        <v>5106.0000000000009</v>
      </c>
      <c r="BA22" s="127">
        <f>IF(BA$6="",0,'6. Solution vols'!BA22*'12. In life cost book'!$G18*'3.General Assumptions'!BA$17)</f>
        <v>5106.0000000000009</v>
      </c>
      <c r="BB22" s="127">
        <f>IF(BB$6="",0,'6. Solution vols'!BB22*'12. In life cost book'!$G18*'3.General Assumptions'!BB$17)</f>
        <v>5106.0000000000009</v>
      </c>
      <c r="BC22" s="127">
        <f>IF(BC$6="",0,'6. Solution vols'!BC22*'12. In life cost book'!$G18*'3.General Assumptions'!BC$17)</f>
        <v>5106.0000000000009</v>
      </c>
      <c r="BD22" s="127">
        <f>IF(BD$6="",0,'6. Solution vols'!BD22*'12. In life cost book'!$G18*'3.General Assumptions'!BD$17)</f>
        <v>5106.0000000000009</v>
      </c>
      <c r="BE22" s="127">
        <f>IF(BE$6="",0,'6. Solution vols'!BE22*'12. In life cost book'!$G18*'3.General Assumptions'!BE$17)</f>
        <v>5106.0000000000009</v>
      </c>
      <c r="BF22" s="127">
        <f>IF(BF$6="",0,'6. Solution vols'!BF22*'12. In life cost book'!$G18*'3.General Assumptions'!BF$17)</f>
        <v>5106.0000000000009</v>
      </c>
      <c r="BG22" s="127">
        <f>IF(BG$6="",0,'6. Solution vols'!BG22*'12. In life cost book'!$G18*'3.General Assumptions'!BG$17)</f>
        <v>5106.0000000000009</v>
      </c>
      <c r="BH22" s="127">
        <f>IF(BH$6="",0,'6. Solution vols'!BH22*'12. In life cost book'!$G18*'3.General Assumptions'!BH$17)</f>
        <v>5106.0000000000009</v>
      </c>
      <c r="BI22" s="127">
        <f>IF(BI$6="",0,'6. Solution vols'!BI22*'12. In life cost book'!$G18*'3.General Assumptions'!BI$17)</f>
        <v>5106.0000000000009</v>
      </c>
      <c r="BJ22" s="127">
        <f>IF(BJ$6="",0,'6. Solution vols'!BJ22*'12. In life cost book'!$G18*'3.General Assumptions'!BJ$17)</f>
        <v>5106.0000000000009</v>
      </c>
      <c r="BK22" s="127">
        <f>IF(BK$6="",0,'6. Solution vols'!BK22*'12. In life cost book'!$G18*'3.General Assumptions'!BK$17)</f>
        <v>5106.0000000000009</v>
      </c>
      <c r="BL22" s="127">
        <f>IF(BL$6="",0,'6. Solution vols'!BL22*'12. In life cost book'!$G18*'3.General Assumptions'!BL$17)</f>
        <v>5106.0000000000009</v>
      </c>
      <c r="BM22" s="127">
        <f>IF(BM$6="",0,'6. Solution vols'!BM22*'12. In life cost book'!$G18*'3.General Assumptions'!BM$17)</f>
        <v>5106.0000000000009</v>
      </c>
      <c r="BN22" s="127">
        <f>IF(BN$6="",0,'6. Solution vols'!BN22*'12. In life cost book'!$G18*'3.General Assumptions'!BN$17)</f>
        <v>5106.0000000000009</v>
      </c>
      <c r="BO22" s="127">
        <f>IF(BO$6="",0,'6. Solution vols'!BO22*'12. In life cost book'!$G18*'3.General Assumptions'!BO$17)</f>
        <v>5106.0000000000009</v>
      </c>
      <c r="BP22" s="127">
        <f>IF(BP$6="",0,'6. Solution vols'!BP22*'12. In life cost book'!$G18*'3.General Assumptions'!BP$17)</f>
        <v>5106.0000000000009</v>
      </c>
      <c r="BQ22" s="127">
        <f>IF(BQ$6="",0,'6. Solution vols'!BQ22*'12. In life cost book'!$G18*'3.General Assumptions'!BQ$17)</f>
        <v>5106.0000000000009</v>
      </c>
      <c r="BR22" s="127">
        <f>IF(BR$6="",0,'6. Solution vols'!BR22*'12. In life cost book'!$G18*'3.General Assumptions'!BR$17)</f>
        <v>5106.0000000000009</v>
      </c>
      <c r="BS22" s="127">
        <f>IF(BS$6="",0,'6. Solution vols'!BS22*'12. In life cost book'!$G18*'3.General Assumptions'!BS$17)</f>
        <v>5106.0000000000009</v>
      </c>
      <c r="BT22" s="127">
        <f>IF(BT$6="",0,'6. Solution vols'!BT22*'12. In life cost book'!$G18*'3.General Assumptions'!BT$17)</f>
        <v>5106.0000000000009</v>
      </c>
      <c r="BU22" s="127">
        <f>IF(BU$6="",0,'6. Solution vols'!BU22*'12. In life cost book'!$G18*'3.General Assumptions'!BU$17)</f>
        <v>5106.0000000000009</v>
      </c>
      <c r="BV22" s="127">
        <f>IF(BV$6="",0,'6. Solution vols'!BV22*'12. In life cost book'!$G18*'3.General Assumptions'!BV$17)</f>
        <v>5106.0000000000009</v>
      </c>
      <c r="BW22" s="127">
        <f>IF(BW$6="",0,'6. Solution vols'!BW22*'12. In life cost book'!$G18*'3.General Assumptions'!BW$17)</f>
        <v>5106.0000000000009</v>
      </c>
      <c r="BX22" s="127">
        <f>IF(BX$6="",0,'6. Solution vols'!BX22*'12. In life cost book'!$G18*'3.General Assumptions'!BX$17)</f>
        <v>5106.0000000000009</v>
      </c>
      <c r="BY22" s="127">
        <f>IF(BY$6="",0,'6. Solution vols'!BY22*'12. In life cost book'!$G18*'3.General Assumptions'!BY$17)</f>
        <v>5106.0000000000009</v>
      </c>
      <c r="BZ22" s="127">
        <f>IF(BZ$6="",0,'6. Solution vols'!BZ22*'12. In life cost book'!$G18*'3.General Assumptions'!BZ$17)</f>
        <v>5106.0000000000009</v>
      </c>
      <c r="CA22" s="127">
        <f>IF(CA$6="",0,'6. Solution vols'!CA22*'12. In life cost book'!$G18*'3.General Assumptions'!CA$17)</f>
        <v>5106.0000000000009</v>
      </c>
      <c r="CB22" s="127">
        <f>IF(CB$6="",0,'6. Solution vols'!CB22*'12. In life cost book'!$G18*'3.General Assumptions'!CB$17)</f>
        <v>5106.0000000000009</v>
      </c>
      <c r="CC22" s="127">
        <f>IF(CC$6="",0,'6. Solution vols'!CC22*'12. In life cost book'!$G18*'3.General Assumptions'!CC$17)</f>
        <v>5106.0000000000009</v>
      </c>
      <c r="CD22" s="127">
        <f>IF(CD$6="",0,'6. Solution vols'!CD22*'12. In life cost book'!$G18*'3.General Assumptions'!CD$17)</f>
        <v>5106.0000000000009</v>
      </c>
      <c r="CE22" s="127">
        <f>IF(CE$6="",0,'6. Solution vols'!CE22*'12. In life cost book'!$G18*'3.General Assumptions'!CE$17)</f>
        <v>5106.0000000000009</v>
      </c>
      <c r="CF22" s="127">
        <f>IF(CF$6="",0,'6. Solution vols'!CF22*'12. In life cost book'!$G18*'3.General Assumptions'!CF$17)</f>
        <v>5106.0000000000009</v>
      </c>
      <c r="CG22" s="127">
        <f>IF(CG$6="",0,'6. Solution vols'!CG22*'12. In life cost book'!$G18*'3.General Assumptions'!CG$17)</f>
        <v>5106.0000000000009</v>
      </c>
      <c r="CH22" s="127">
        <f>IF(CH$6="",0,'6. Solution vols'!CH22*'12. In life cost book'!$G18*'3.General Assumptions'!CH$17)</f>
        <v>5106.0000000000009</v>
      </c>
      <c r="CI22" s="127">
        <f>IF(CI$6="",0,'6. Solution vols'!CI22*'12. In life cost book'!$G18*'3.General Assumptions'!CI$17)</f>
        <v>5106.0000000000009</v>
      </c>
      <c r="CJ22" s="127">
        <f>IF(CJ$6="",0,'6. Solution vols'!CJ22*'12. In life cost book'!$G18*'3.General Assumptions'!CJ$17)</f>
        <v>5106.0000000000009</v>
      </c>
      <c r="CK22" s="127">
        <f>IF(CK$6="",0,'6. Solution vols'!CK22*'12. In life cost book'!$G18*'3.General Assumptions'!CK$17)</f>
        <v>0</v>
      </c>
      <c r="CL22" s="127">
        <f>IF(CL$6="",0,'6. Solution vols'!CL22*'12. In life cost book'!$G18*'3.General Assumptions'!CL$17)</f>
        <v>0</v>
      </c>
      <c r="CM22" s="127">
        <f>IF(CM$6="",0,'6. Solution vols'!CM22*'12. In life cost book'!$G18*'3.General Assumptions'!CM$17)</f>
        <v>0</v>
      </c>
      <c r="CN22" s="127">
        <f>IF(CN$6="",0,'6. Solution vols'!CN22*'12. In life cost book'!$G18*'3.General Assumptions'!CN$17)</f>
        <v>0</v>
      </c>
      <c r="CO22" s="127">
        <f>IF(CO$6="",0,'6. Solution vols'!CO22*'12. In life cost book'!$G18*'3.General Assumptions'!CO$17)</f>
        <v>0</v>
      </c>
      <c r="CP22" s="127">
        <f>IF(CP$6="",0,'6. Solution vols'!CP22*'12. In life cost book'!$G18*'3.General Assumptions'!CP$17)</f>
        <v>0</v>
      </c>
      <c r="CR22" s="127">
        <f t="shared" si="1"/>
        <v>368335.74000000005</v>
      </c>
    </row>
    <row r="23" spans="1:96" s="104" customFormat="1" x14ac:dyDescent="0.3">
      <c r="A23" s="159"/>
      <c r="D23" s="109" t="s">
        <v>145</v>
      </c>
      <c r="E23" s="109" t="s">
        <v>43</v>
      </c>
      <c r="F23" s="109" t="s">
        <v>138</v>
      </c>
      <c r="G23" s="127">
        <f>IF(G$6="",0,'6. Solution vols'!G23*'12. In life cost book'!$G19*'3.General Assumptions'!G$17)</f>
        <v>0</v>
      </c>
      <c r="H23" s="127">
        <f>IF(H$6="",0,'6. Solution vols'!H23*'12. In life cost book'!$G19*'3.General Assumptions'!H$17)</f>
        <v>0</v>
      </c>
      <c r="I23" s="127">
        <f>IF(I$6="",0,'6. Solution vols'!I23*'12. In life cost book'!$G19*'3.General Assumptions'!I$17)</f>
        <v>0</v>
      </c>
      <c r="J23" s="127">
        <f>IF(J$6="",0,'6. Solution vols'!J23*'12. In life cost book'!$G19*'3.General Assumptions'!J$17)</f>
        <v>0</v>
      </c>
      <c r="K23" s="127">
        <f>IF(K$6="",0,'6. Solution vols'!K23*'12. In life cost book'!$G19*'3.General Assumptions'!K$17)</f>
        <v>0</v>
      </c>
      <c r="L23" s="127">
        <f>IF(L$6="",0,'6. Solution vols'!L23*'12. In life cost book'!$G19*'3.General Assumptions'!L$17)</f>
        <v>810.54</v>
      </c>
      <c r="M23" s="127">
        <f>IF(M$6="",0,'6. Solution vols'!M23*'12. In life cost book'!$G19*'3.General Assumptions'!M$17)</f>
        <v>2801.34</v>
      </c>
      <c r="N23" s="127">
        <f>IF(N$6="",0,'6. Solution vols'!N23*'12. In life cost book'!$G19*'3.General Assumptions'!N$17)</f>
        <v>4962.78</v>
      </c>
      <c r="O23" s="127">
        <f>IF(O$6="",0,'6. Solution vols'!O23*'12. In life cost book'!$G19*'3.General Assumptions'!O$17)</f>
        <v>7802.0399999999991</v>
      </c>
      <c r="P23" s="127">
        <f>IF(P$6="",0,'6. Solution vols'!P23*'12. In life cost book'!$G19*'3.General Assumptions'!P$17)</f>
        <v>9752.5499999999993</v>
      </c>
      <c r="Q23" s="127">
        <f>IF(Q$6="",0,'6. Solution vols'!Q23*'12. In life cost book'!$G19*'3.General Assumptions'!Q$17)</f>
        <v>11703.06</v>
      </c>
      <c r="R23" s="127">
        <f>IF(R$6="",0,'6. Solution vols'!R23*'12. In life cost book'!$G19*'3.General Assumptions'!R$17)</f>
        <v>13653.569999999998</v>
      </c>
      <c r="S23" s="127">
        <f>IF(S$6="",0,'6. Solution vols'!S23*'12. In life cost book'!$G19*'3.General Assumptions'!S$17)</f>
        <v>15604.079999999998</v>
      </c>
      <c r="T23" s="127">
        <f>IF(T$6="",0,'6. Solution vols'!T23*'12. In life cost book'!$G19*'3.General Assumptions'!T$17)</f>
        <v>17554.59</v>
      </c>
      <c r="U23" s="127">
        <f>IF(U$6="",0,'6. Solution vols'!U23*'12. In life cost book'!$G19*'3.General Assumptions'!U$17)</f>
        <v>19505.100000000002</v>
      </c>
      <c r="V23" s="127">
        <f>IF(V$6="",0,'6. Solution vols'!V23*'12. In life cost book'!$G19*'3.General Assumptions'!V$17)</f>
        <v>19505.100000000002</v>
      </c>
      <c r="W23" s="127">
        <f>IF(W$6="",0,'6. Solution vols'!W23*'12. In life cost book'!$G19*'3.General Assumptions'!W$17)</f>
        <v>19505.100000000002</v>
      </c>
      <c r="X23" s="127">
        <f>IF(X$6="",0,'6. Solution vols'!X23*'12. In life cost book'!$G19*'3.General Assumptions'!X$17)</f>
        <v>19505.100000000002</v>
      </c>
      <c r="Y23" s="127">
        <f>IF(Y$6="",0,'6. Solution vols'!Y23*'12. In life cost book'!$G19*'3.General Assumptions'!Y$17)</f>
        <v>19505.100000000002</v>
      </c>
      <c r="Z23" s="127">
        <f>IF(Z$6="",0,'6. Solution vols'!Z23*'12. In life cost book'!$G19*'3.General Assumptions'!Z$17)</f>
        <v>19505.100000000002</v>
      </c>
      <c r="AA23" s="127">
        <f>IF(AA$6="",0,'6. Solution vols'!AA23*'12. In life cost book'!$G19*'3.General Assumptions'!AA$17)</f>
        <v>19505.100000000002</v>
      </c>
      <c r="AB23" s="127">
        <f>IF(AB$6="",0,'6. Solution vols'!AB23*'12. In life cost book'!$G19*'3.General Assumptions'!AB$17)</f>
        <v>19505.100000000002</v>
      </c>
      <c r="AC23" s="127">
        <f>IF(AC$6="",0,'6. Solution vols'!AC23*'12. In life cost book'!$G19*'3.General Assumptions'!AC$17)</f>
        <v>19505.100000000002</v>
      </c>
      <c r="AD23" s="127">
        <f>IF(AD$6="",0,'6. Solution vols'!AD23*'12. In life cost book'!$G19*'3.General Assumptions'!AD$17)</f>
        <v>19505.100000000002</v>
      </c>
      <c r="AE23" s="127">
        <f>IF(AE$6="",0,'6. Solution vols'!AE23*'12. In life cost book'!$G19*'3.General Assumptions'!AE$17)</f>
        <v>19505.100000000002</v>
      </c>
      <c r="AF23" s="127">
        <f>IF(AF$6="",0,'6. Solution vols'!AF23*'12. In life cost book'!$G19*'3.General Assumptions'!AF$17)</f>
        <v>19505.100000000002</v>
      </c>
      <c r="AG23" s="127">
        <f>IF(AG$6="",0,'6. Solution vols'!AG23*'12. In life cost book'!$G19*'3.General Assumptions'!AG$17)</f>
        <v>19505.100000000002</v>
      </c>
      <c r="AH23" s="127">
        <f>IF(AH$6="",0,'6. Solution vols'!AH23*'12. In life cost book'!$G19*'3.General Assumptions'!AH$17)</f>
        <v>19505.100000000002</v>
      </c>
      <c r="AI23" s="127">
        <f>IF(AI$6="",0,'6. Solution vols'!AI23*'12. In life cost book'!$G19*'3.General Assumptions'!AI$17)</f>
        <v>19505.100000000002</v>
      </c>
      <c r="AJ23" s="127">
        <f>IF(AJ$6="",0,'6. Solution vols'!AJ23*'12. In life cost book'!$G19*'3.General Assumptions'!AJ$17)</f>
        <v>19505.100000000002</v>
      </c>
      <c r="AK23" s="127">
        <f>IF(AK$6="",0,'6. Solution vols'!AK23*'12. In life cost book'!$G19*'3.General Assumptions'!AK$17)</f>
        <v>19505.100000000002</v>
      </c>
      <c r="AL23" s="127">
        <f>IF(AL$6="",0,'6. Solution vols'!AL23*'12. In life cost book'!$G19*'3.General Assumptions'!AL$17)</f>
        <v>19505.100000000002</v>
      </c>
      <c r="AM23" s="127">
        <f>IF(AM$6="",0,'6. Solution vols'!AM23*'12. In life cost book'!$G19*'3.General Assumptions'!AM$17)</f>
        <v>19505.100000000002</v>
      </c>
      <c r="AN23" s="127">
        <f>IF(AN$6="",0,'6. Solution vols'!AN23*'12. In life cost book'!$G19*'3.General Assumptions'!AN$17)</f>
        <v>19505.100000000002</v>
      </c>
      <c r="AO23" s="127">
        <f>IF(AO$6="",0,'6. Solution vols'!AO23*'12. In life cost book'!$G19*'3.General Assumptions'!AO$17)</f>
        <v>19505.100000000002</v>
      </c>
      <c r="AP23" s="127">
        <f>IF(AP$6="",0,'6. Solution vols'!AP23*'12. In life cost book'!$G19*'3.General Assumptions'!AP$17)</f>
        <v>19505.100000000002</v>
      </c>
      <c r="AQ23" s="127">
        <f>IF(AQ$6="",0,'6. Solution vols'!AQ23*'12. In life cost book'!$G19*'3.General Assumptions'!AQ$17)</f>
        <v>19505.100000000002</v>
      </c>
      <c r="AR23" s="127">
        <f>IF(AR$6="",0,'6. Solution vols'!AR23*'12. In life cost book'!$G19*'3.General Assumptions'!AR$17)</f>
        <v>19505.100000000002</v>
      </c>
      <c r="AS23" s="127">
        <f>IF(AS$6="",0,'6. Solution vols'!AS23*'12. In life cost book'!$G19*'3.General Assumptions'!AS$17)</f>
        <v>19505.100000000002</v>
      </c>
      <c r="AT23" s="127">
        <f>IF(AT$6="",0,'6. Solution vols'!AT23*'12. In life cost book'!$G19*'3.General Assumptions'!AT$17)</f>
        <v>19505.100000000002</v>
      </c>
      <c r="AU23" s="127">
        <f>IF(AU$6="",0,'6. Solution vols'!AU23*'12. In life cost book'!$G19*'3.General Assumptions'!AU$17)</f>
        <v>19505.100000000002</v>
      </c>
      <c r="AV23" s="127">
        <f>IF(AV$6="",0,'6. Solution vols'!AV23*'12. In life cost book'!$G19*'3.General Assumptions'!AV$17)</f>
        <v>19505.100000000002</v>
      </c>
      <c r="AW23" s="127">
        <f>IF(AW$6="",0,'6. Solution vols'!AW23*'12. In life cost book'!$G19*'3.General Assumptions'!AW$17)</f>
        <v>19505.100000000002</v>
      </c>
      <c r="AX23" s="127">
        <f>IF(AX$6="",0,'6. Solution vols'!AX23*'12. In life cost book'!$G19*'3.General Assumptions'!AX$17)</f>
        <v>19505.100000000002</v>
      </c>
      <c r="AY23" s="127">
        <f>IF(AY$6="",0,'6. Solution vols'!AY23*'12. In life cost book'!$G19*'3.General Assumptions'!AY$17)</f>
        <v>19505.100000000002</v>
      </c>
      <c r="AZ23" s="127">
        <f>IF(AZ$6="",0,'6. Solution vols'!AZ23*'12. In life cost book'!$G19*'3.General Assumptions'!AZ$17)</f>
        <v>19505.100000000002</v>
      </c>
      <c r="BA23" s="127">
        <f>IF(BA$6="",0,'6. Solution vols'!BA23*'12. In life cost book'!$G19*'3.General Assumptions'!BA$17)</f>
        <v>19505.100000000002</v>
      </c>
      <c r="BB23" s="127">
        <f>IF(BB$6="",0,'6. Solution vols'!BB23*'12. In life cost book'!$G19*'3.General Assumptions'!BB$17)</f>
        <v>19505.100000000002</v>
      </c>
      <c r="BC23" s="127">
        <f>IF(BC$6="",0,'6. Solution vols'!BC23*'12. In life cost book'!$G19*'3.General Assumptions'!BC$17)</f>
        <v>19505.100000000002</v>
      </c>
      <c r="BD23" s="127">
        <f>IF(BD$6="",0,'6. Solution vols'!BD23*'12. In life cost book'!$G19*'3.General Assumptions'!BD$17)</f>
        <v>19505.100000000002</v>
      </c>
      <c r="BE23" s="127">
        <f>IF(BE$6="",0,'6. Solution vols'!BE23*'12. In life cost book'!$G19*'3.General Assumptions'!BE$17)</f>
        <v>19505.100000000002</v>
      </c>
      <c r="BF23" s="127">
        <f>IF(BF$6="",0,'6. Solution vols'!BF23*'12. In life cost book'!$G19*'3.General Assumptions'!BF$17)</f>
        <v>19505.100000000002</v>
      </c>
      <c r="BG23" s="127">
        <f>IF(BG$6="",0,'6. Solution vols'!BG23*'12. In life cost book'!$G19*'3.General Assumptions'!BG$17)</f>
        <v>19505.100000000002</v>
      </c>
      <c r="BH23" s="127">
        <f>IF(BH$6="",0,'6. Solution vols'!BH23*'12. In life cost book'!$G19*'3.General Assumptions'!BH$17)</f>
        <v>19505.100000000002</v>
      </c>
      <c r="BI23" s="127">
        <f>IF(BI$6="",0,'6. Solution vols'!BI23*'12. In life cost book'!$G19*'3.General Assumptions'!BI$17)</f>
        <v>19505.100000000002</v>
      </c>
      <c r="BJ23" s="127">
        <f>IF(BJ$6="",0,'6. Solution vols'!BJ23*'12. In life cost book'!$G19*'3.General Assumptions'!BJ$17)</f>
        <v>19505.100000000002</v>
      </c>
      <c r="BK23" s="127">
        <f>IF(BK$6="",0,'6. Solution vols'!BK23*'12. In life cost book'!$G19*'3.General Assumptions'!BK$17)</f>
        <v>19505.100000000002</v>
      </c>
      <c r="BL23" s="127">
        <f>IF(BL$6="",0,'6. Solution vols'!BL23*'12. In life cost book'!$G19*'3.General Assumptions'!BL$17)</f>
        <v>19505.100000000002</v>
      </c>
      <c r="BM23" s="127">
        <f>IF(BM$6="",0,'6. Solution vols'!BM23*'12. In life cost book'!$G19*'3.General Assumptions'!BM$17)</f>
        <v>19505.100000000002</v>
      </c>
      <c r="BN23" s="127">
        <f>IF(BN$6="",0,'6. Solution vols'!BN23*'12. In life cost book'!$G19*'3.General Assumptions'!BN$17)</f>
        <v>19505.100000000002</v>
      </c>
      <c r="BO23" s="127">
        <f>IF(BO$6="",0,'6. Solution vols'!BO23*'12. In life cost book'!$G19*'3.General Assumptions'!BO$17)</f>
        <v>19505.100000000002</v>
      </c>
      <c r="BP23" s="127">
        <f>IF(BP$6="",0,'6. Solution vols'!BP23*'12. In life cost book'!$G19*'3.General Assumptions'!BP$17)</f>
        <v>19505.100000000002</v>
      </c>
      <c r="BQ23" s="127">
        <f>IF(BQ$6="",0,'6. Solution vols'!BQ23*'12. In life cost book'!$G19*'3.General Assumptions'!BQ$17)</f>
        <v>19505.100000000002</v>
      </c>
      <c r="BR23" s="127">
        <f>IF(BR$6="",0,'6. Solution vols'!BR23*'12. In life cost book'!$G19*'3.General Assumptions'!BR$17)</f>
        <v>19505.100000000002</v>
      </c>
      <c r="BS23" s="127">
        <f>IF(BS$6="",0,'6. Solution vols'!BS23*'12. In life cost book'!$G19*'3.General Assumptions'!BS$17)</f>
        <v>19505.100000000002</v>
      </c>
      <c r="BT23" s="127">
        <f>IF(BT$6="",0,'6. Solution vols'!BT23*'12. In life cost book'!$G19*'3.General Assumptions'!BT$17)</f>
        <v>19505.100000000002</v>
      </c>
      <c r="BU23" s="127">
        <f>IF(BU$6="",0,'6. Solution vols'!BU23*'12. In life cost book'!$G19*'3.General Assumptions'!BU$17)</f>
        <v>19505.100000000002</v>
      </c>
      <c r="BV23" s="127">
        <f>IF(BV$6="",0,'6. Solution vols'!BV23*'12. In life cost book'!$G19*'3.General Assumptions'!BV$17)</f>
        <v>19505.100000000002</v>
      </c>
      <c r="BW23" s="127">
        <f>IF(BW$6="",0,'6. Solution vols'!BW23*'12. In life cost book'!$G19*'3.General Assumptions'!BW$17)</f>
        <v>19505.100000000002</v>
      </c>
      <c r="BX23" s="127">
        <f>IF(BX$6="",0,'6. Solution vols'!BX23*'12. In life cost book'!$G19*'3.General Assumptions'!BX$17)</f>
        <v>19505.100000000002</v>
      </c>
      <c r="BY23" s="127">
        <f>IF(BY$6="",0,'6. Solution vols'!BY23*'12. In life cost book'!$G19*'3.General Assumptions'!BY$17)</f>
        <v>19505.100000000002</v>
      </c>
      <c r="BZ23" s="127">
        <f>IF(BZ$6="",0,'6. Solution vols'!BZ23*'12. In life cost book'!$G19*'3.General Assumptions'!BZ$17)</f>
        <v>19505.100000000002</v>
      </c>
      <c r="CA23" s="127">
        <f>IF(CA$6="",0,'6. Solution vols'!CA23*'12. In life cost book'!$G19*'3.General Assumptions'!CA$17)</f>
        <v>19505.100000000002</v>
      </c>
      <c r="CB23" s="127">
        <f>IF(CB$6="",0,'6. Solution vols'!CB23*'12. In life cost book'!$G19*'3.General Assumptions'!CB$17)</f>
        <v>19505.100000000002</v>
      </c>
      <c r="CC23" s="127">
        <f>IF(CC$6="",0,'6. Solution vols'!CC23*'12. In life cost book'!$G19*'3.General Assumptions'!CC$17)</f>
        <v>19505.100000000002</v>
      </c>
      <c r="CD23" s="127">
        <f>IF(CD$6="",0,'6. Solution vols'!CD23*'12. In life cost book'!$G19*'3.General Assumptions'!CD$17)</f>
        <v>19505.100000000002</v>
      </c>
      <c r="CE23" s="127">
        <f>IF(CE$6="",0,'6. Solution vols'!CE23*'12. In life cost book'!$G19*'3.General Assumptions'!CE$17)</f>
        <v>19505.100000000002</v>
      </c>
      <c r="CF23" s="127">
        <f>IF(CF$6="",0,'6. Solution vols'!CF23*'12. In life cost book'!$G19*'3.General Assumptions'!CF$17)</f>
        <v>19505.100000000002</v>
      </c>
      <c r="CG23" s="127">
        <f>IF(CG$6="",0,'6. Solution vols'!CG23*'12. In life cost book'!$G19*'3.General Assumptions'!CG$17)</f>
        <v>19505.100000000002</v>
      </c>
      <c r="CH23" s="127">
        <f>IF(CH$6="",0,'6. Solution vols'!CH23*'12. In life cost book'!$G19*'3.General Assumptions'!CH$17)</f>
        <v>19505.100000000002</v>
      </c>
      <c r="CI23" s="127">
        <f>IF(CI$6="",0,'6. Solution vols'!CI23*'12. In life cost book'!$G19*'3.General Assumptions'!CI$17)</f>
        <v>19505.100000000002</v>
      </c>
      <c r="CJ23" s="127">
        <f>IF(CJ$6="",0,'6. Solution vols'!CJ23*'12. In life cost book'!$G19*'3.General Assumptions'!CJ$17)</f>
        <v>19505.100000000002</v>
      </c>
      <c r="CK23" s="127">
        <f>IF(CK$6="",0,'6. Solution vols'!CK23*'12. In life cost book'!$G19*'3.General Assumptions'!CK$17)</f>
        <v>0</v>
      </c>
      <c r="CL23" s="127">
        <f>IF(CL$6="",0,'6. Solution vols'!CL23*'12. In life cost book'!$G19*'3.General Assumptions'!CL$17)</f>
        <v>0</v>
      </c>
      <c r="CM23" s="127">
        <f>IF(CM$6="",0,'6. Solution vols'!CM23*'12. In life cost book'!$G19*'3.General Assumptions'!CM$17)</f>
        <v>0</v>
      </c>
      <c r="CN23" s="127">
        <f>IF(CN$6="",0,'6. Solution vols'!CN23*'12. In life cost book'!$G19*'3.General Assumptions'!CN$17)</f>
        <v>0</v>
      </c>
      <c r="CO23" s="127">
        <f>IF(CO$6="",0,'6. Solution vols'!CO23*'12. In life cost book'!$G19*'3.General Assumptions'!CO$17)</f>
        <v>0</v>
      </c>
      <c r="CP23" s="127">
        <f>IF(CP$6="",0,'6. Solution vols'!CP23*'12. In life cost book'!$G19*'3.General Assumptions'!CP$17)</f>
        <v>0</v>
      </c>
      <c r="CR23" s="127">
        <f t="shared" si="1"/>
        <v>1410991.3500000008</v>
      </c>
    </row>
    <row r="24" spans="1:96" s="104" customFormat="1" x14ac:dyDescent="0.3">
      <c r="A24" s="159"/>
      <c r="D24" s="109" t="s">
        <v>145</v>
      </c>
      <c r="E24" s="109" t="s">
        <v>44</v>
      </c>
      <c r="F24" s="109" t="s">
        <v>138</v>
      </c>
      <c r="G24" s="127">
        <f>IF(G$6="",0,'6. Solution vols'!G24*'12. In life cost book'!$G20*'3.General Assumptions'!G$17)</f>
        <v>0</v>
      </c>
      <c r="H24" s="127">
        <f>IF(H$6="",0,'6. Solution vols'!H24*'12. In life cost book'!$G20*'3.General Assumptions'!H$17)</f>
        <v>0</v>
      </c>
      <c r="I24" s="127">
        <f>IF(I$6="",0,'6. Solution vols'!I24*'12. In life cost book'!$G20*'3.General Assumptions'!I$17)</f>
        <v>0</v>
      </c>
      <c r="J24" s="127">
        <f>IF(J$6="",0,'6. Solution vols'!J24*'12. In life cost book'!$G20*'3.General Assumptions'!J$17)</f>
        <v>0</v>
      </c>
      <c r="K24" s="127">
        <f>IF(K$6="",0,'6. Solution vols'!K24*'12. In life cost book'!$G20*'3.General Assumptions'!K$17)</f>
        <v>0</v>
      </c>
      <c r="L24" s="127">
        <f>IF(L$6="",0,'6. Solution vols'!L24*'12. In life cost book'!$G20*'3.General Assumptions'!L$17)</f>
        <v>150.74999999999997</v>
      </c>
      <c r="M24" s="127">
        <f>IF(M$6="",0,'6. Solution vols'!M24*'12. In life cost book'!$G20*'3.General Assumptions'!M$17)</f>
        <v>450</v>
      </c>
      <c r="N24" s="127">
        <f>IF(N$6="",0,'6. Solution vols'!N24*'12. In life cost book'!$G20*'3.General Assumptions'!N$17)</f>
        <v>1012.5</v>
      </c>
      <c r="O24" s="127">
        <f>IF(O$6="",0,'6. Solution vols'!O24*'12. In life cost book'!$G20*'3.General Assumptions'!O$17)</f>
        <v>1800</v>
      </c>
      <c r="P24" s="127">
        <f>IF(P$6="",0,'6. Solution vols'!P24*'12. In life cost book'!$G20*'3.General Assumptions'!P$17)</f>
        <v>2475</v>
      </c>
      <c r="Q24" s="127">
        <f>IF(Q$6="",0,'6. Solution vols'!Q24*'12. In life cost book'!$G20*'3.General Assumptions'!Q$17)</f>
        <v>3105</v>
      </c>
      <c r="R24" s="127">
        <f>IF(R$6="",0,'6. Solution vols'!R24*'12. In life cost book'!$G20*'3.General Assumptions'!R$17)</f>
        <v>3622.5</v>
      </c>
      <c r="S24" s="127">
        <f>IF(S$6="",0,'6. Solution vols'!S24*'12. In life cost book'!$G20*'3.General Assumptions'!S$17)</f>
        <v>4140</v>
      </c>
      <c r="T24" s="127">
        <f>IF(T$6="",0,'6. Solution vols'!T24*'12. In life cost book'!$G20*'3.General Assumptions'!T$17)</f>
        <v>4657.5</v>
      </c>
      <c r="U24" s="127">
        <f>IF(U$6="",0,'6. Solution vols'!U24*'12. In life cost book'!$G20*'3.General Assumptions'!U$17)</f>
        <v>5175.0000000000009</v>
      </c>
      <c r="V24" s="127">
        <f>IF(V$6="",0,'6. Solution vols'!V24*'12. In life cost book'!$G20*'3.General Assumptions'!V$17)</f>
        <v>5175.0000000000009</v>
      </c>
      <c r="W24" s="127">
        <f>IF(W$6="",0,'6. Solution vols'!W24*'12. In life cost book'!$G20*'3.General Assumptions'!W$17)</f>
        <v>5175.0000000000009</v>
      </c>
      <c r="X24" s="127">
        <f>IF(X$6="",0,'6. Solution vols'!X24*'12. In life cost book'!$G20*'3.General Assumptions'!X$17)</f>
        <v>5175.0000000000009</v>
      </c>
      <c r="Y24" s="127">
        <f>IF(Y$6="",0,'6. Solution vols'!Y24*'12. In life cost book'!$G20*'3.General Assumptions'!Y$17)</f>
        <v>5175.0000000000009</v>
      </c>
      <c r="Z24" s="127">
        <f>IF(Z$6="",0,'6. Solution vols'!Z24*'12. In life cost book'!$G20*'3.General Assumptions'!Z$17)</f>
        <v>5175.0000000000009</v>
      </c>
      <c r="AA24" s="127">
        <f>IF(AA$6="",0,'6. Solution vols'!AA24*'12. In life cost book'!$G20*'3.General Assumptions'!AA$17)</f>
        <v>5175.0000000000009</v>
      </c>
      <c r="AB24" s="127">
        <f>IF(AB$6="",0,'6. Solution vols'!AB24*'12. In life cost book'!$G20*'3.General Assumptions'!AB$17)</f>
        <v>5175.0000000000009</v>
      </c>
      <c r="AC24" s="127">
        <f>IF(AC$6="",0,'6. Solution vols'!AC24*'12. In life cost book'!$G20*'3.General Assumptions'!AC$17)</f>
        <v>5175.0000000000009</v>
      </c>
      <c r="AD24" s="127">
        <f>IF(AD$6="",0,'6. Solution vols'!AD24*'12. In life cost book'!$G20*'3.General Assumptions'!AD$17)</f>
        <v>5175.0000000000009</v>
      </c>
      <c r="AE24" s="127">
        <f>IF(AE$6="",0,'6. Solution vols'!AE24*'12. In life cost book'!$G20*'3.General Assumptions'!AE$17)</f>
        <v>5175.0000000000009</v>
      </c>
      <c r="AF24" s="127">
        <f>IF(AF$6="",0,'6. Solution vols'!AF24*'12. In life cost book'!$G20*'3.General Assumptions'!AF$17)</f>
        <v>5175.0000000000009</v>
      </c>
      <c r="AG24" s="127">
        <f>IF(AG$6="",0,'6. Solution vols'!AG24*'12. In life cost book'!$G20*'3.General Assumptions'!AG$17)</f>
        <v>5175.0000000000009</v>
      </c>
      <c r="AH24" s="127">
        <f>IF(AH$6="",0,'6. Solution vols'!AH24*'12. In life cost book'!$G20*'3.General Assumptions'!AH$17)</f>
        <v>5175.0000000000009</v>
      </c>
      <c r="AI24" s="127">
        <f>IF(AI$6="",0,'6. Solution vols'!AI24*'12. In life cost book'!$G20*'3.General Assumptions'!AI$17)</f>
        <v>5175.0000000000009</v>
      </c>
      <c r="AJ24" s="127">
        <f>IF(AJ$6="",0,'6. Solution vols'!AJ24*'12. In life cost book'!$G20*'3.General Assumptions'!AJ$17)</f>
        <v>5175.0000000000009</v>
      </c>
      <c r="AK24" s="127">
        <f>IF(AK$6="",0,'6. Solution vols'!AK24*'12. In life cost book'!$G20*'3.General Assumptions'!AK$17)</f>
        <v>5175.0000000000009</v>
      </c>
      <c r="AL24" s="127">
        <f>IF(AL$6="",0,'6. Solution vols'!AL24*'12. In life cost book'!$G20*'3.General Assumptions'!AL$17)</f>
        <v>5175.0000000000009</v>
      </c>
      <c r="AM24" s="127">
        <f>IF(AM$6="",0,'6. Solution vols'!AM24*'12. In life cost book'!$G20*'3.General Assumptions'!AM$17)</f>
        <v>5175.0000000000009</v>
      </c>
      <c r="AN24" s="127">
        <f>IF(AN$6="",0,'6. Solution vols'!AN24*'12. In life cost book'!$G20*'3.General Assumptions'!AN$17)</f>
        <v>5175.0000000000009</v>
      </c>
      <c r="AO24" s="127">
        <f>IF(AO$6="",0,'6. Solution vols'!AO24*'12. In life cost book'!$G20*'3.General Assumptions'!AO$17)</f>
        <v>5175.0000000000009</v>
      </c>
      <c r="AP24" s="127">
        <f>IF(AP$6="",0,'6. Solution vols'!AP24*'12. In life cost book'!$G20*'3.General Assumptions'!AP$17)</f>
        <v>5175.0000000000009</v>
      </c>
      <c r="AQ24" s="127">
        <f>IF(AQ$6="",0,'6. Solution vols'!AQ24*'12. In life cost book'!$G20*'3.General Assumptions'!AQ$17)</f>
        <v>5175.0000000000009</v>
      </c>
      <c r="AR24" s="127">
        <f>IF(AR$6="",0,'6. Solution vols'!AR24*'12. In life cost book'!$G20*'3.General Assumptions'!AR$17)</f>
        <v>5175.0000000000009</v>
      </c>
      <c r="AS24" s="127">
        <f>IF(AS$6="",0,'6. Solution vols'!AS24*'12. In life cost book'!$G20*'3.General Assumptions'!AS$17)</f>
        <v>5175.0000000000009</v>
      </c>
      <c r="AT24" s="127">
        <f>IF(AT$6="",0,'6. Solution vols'!AT24*'12. In life cost book'!$G20*'3.General Assumptions'!AT$17)</f>
        <v>5175.0000000000009</v>
      </c>
      <c r="AU24" s="127">
        <f>IF(AU$6="",0,'6. Solution vols'!AU24*'12. In life cost book'!$G20*'3.General Assumptions'!AU$17)</f>
        <v>5175.0000000000009</v>
      </c>
      <c r="AV24" s="127">
        <f>IF(AV$6="",0,'6. Solution vols'!AV24*'12. In life cost book'!$G20*'3.General Assumptions'!AV$17)</f>
        <v>5175.0000000000009</v>
      </c>
      <c r="AW24" s="127">
        <f>IF(AW$6="",0,'6. Solution vols'!AW24*'12. In life cost book'!$G20*'3.General Assumptions'!AW$17)</f>
        <v>5175.0000000000009</v>
      </c>
      <c r="AX24" s="127">
        <f>IF(AX$6="",0,'6. Solution vols'!AX24*'12. In life cost book'!$G20*'3.General Assumptions'!AX$17)</f>
        <v>5175.0000000000009</v>
      </c>
      <c r="AY24" s="127">
        <f>IF(AY$6="",0,'6. Solution vols'!AY24*'12. In life cost book'!$G20*'3.General Assumptions'!AY$17)</f>
        <v>5175.0000000000009</v>
      </c>
      <c r="AZ24" s="127">
        <f>IF(AZ$6="",0,'6. Solution vols'!AZ24*'12. In life cost book'!$G20*'3.General Assumptions'!AZ$17)</f>
        <v>5175.0000000000009</v>
      </c>
      <c r="BA24" s="127">
        <f>IF(BA$6="",0,'6. Solution vols'!BA24*'12. In life cost book'!$G20*'3.General Assumptions'!BA$17)</f>
        <v>5175.0000000000009</v>
      </c>
      <c r="BB24" s="127">
        <f>IF(BB$6="",0,'6. Solution vols'!BB24*'12. In life cost book'!$G20*'3.General Assumptions'!BB$17)</f>
        <v>5175.0000000000009</v>
      </c>
      <c r="BC24" s="127">
        <f>IF(BC$6="",0,'6. Solution vols'!BC24*'12. In life cost book'!$G20*'3.General Assumptions'!BC$17)</f>
        <v>5175.0000000000009</v>
      </c>
      <c r="BD24" s="127">
        <f>IF(BD$6="",0,'6. Solution vols'!BD24*'12. In life cost book'!$G20*'3.General Assumptions'!BD$17)</f>
        <v>5175.0000000000009</v>
      </c>
      <c r="BE24" s="127">
        <f>IF(BE$6="",0,'6. Solution vols'!BE24*'12. In life cost book'!$G20*'3.General Assumptions'!BE$17)</f>
        <v>5175.0000000000009</v>
      </c>
      <c r="BF24" s="127">
        <f>IF(BF$6="",0,'6. Solution vols'!BF24*'12. In life cost book'!$G20*'3.General Assumptions'!BF$17)</f>
        <v>5175.0000000000009</v>
      </c>
      <c r="BG24" s="127">
        <f>IF(BG$6="",0,'6. Solution vols'!BG24*'12. In life cost book'!$G20*'3.General Assumptions'!BG$17)</f>
        <v>5175.0000000000009</v>
      </c>
      <c r="BH24" s="127">
        <f>IF(BH$6="",0,'6. Solution vols'!BH24*'12. In life cost book'!$G20*'3.General Assumptions'!BH$17)</f>
        <v>5175.0000000000009</v>
      </c>
      <c r="BI24" s="127">
        <f>IF(BI$6="",0,'6. Solution vols'!BI24*'12. In life cost book'!$G20*'3.General Assumptions'!BI$17)</f>
        <v>5175.0000000000009</v>
      </c>
      <c r="BJ24" s="127">
        <f>IF(BJ$6="",0,'6. Solution vols'!BJ24*'12. In life cost book'!$G20*'3.General Assumptions'!BJ$17)</f>
        <v>5175.0000000000009</v>
      </c>
      <c r="BK24" s="127">
        <f>IF(BK$6="",0,'6. Solution vols'!BK24*'12. In life cost book'!$G20*'3.General Assumptions'!BK$17)</f>
        <v>5175.0000000000009</v>
      </c>
      <c r="BL24" s="127">
        <f>IF(BL$6="",0,'6. Solution vols'!BL24*'12. In life cost book'!$G20*'3.General Assumptions'!BL$17)</f>
        <v>5175.0000000000009</v>
      </c>
      <c r="BM24" s="127">
        <f>IF(BM$6="",0,'6. Solution vols'!BM24*'12. In life cost book'!$G20*'3.General Assumptions'!BM$17)</f>
        <v>5175.0000000000009</v>
      </c>
      <c r="BN24" s="127">
        <f>IF(BN$6="",0,'6. Solution vols'!BN24*'12. In life cost book'!$G20*'3.General Assumptions'!BN$17)</f>
        <v>5175.0000000000009</v>
      </c>
      <c r="BO24" s="127">
        <f>IF(BO$6="",0,'6. Solution vols'!BO24*'12. In life cost book'!$G20*'3.General Assumptions'!BO$17)</f>
        <v>5175.0000000000009</v>
      </c>
      <c r="BP24" s="127">
        <f>IF(BP$6="",0,'6. Solution vols'!BP24*'12. In life cost book'!$G20*'3.General Assumptions'!BP$17)</f>
        <v>5175.0000000000009</v>
      </c>
      <c r="BQ24" s="127">
        <f>IF(BQ$6="",0,'6. Solution vols'!BQ24*'12. In life cost book'!$G20*'3.General Assumptions'!BQ$17)</f>
        <v>5175.0000000000009</v>
      </c>
      <c r="BR24" s="127">
        <f>IF(BR$6="",0,'6. Solution vols'!BR24*'12. In life cost book'!$G20*'3.General Assumptions'!BR$17)</f>
        <v>5175.0000000000009</v>
      </c>
      <c r="BS24" s="127">
        <f>IF(BS$6="",0,'6. Solution vols'!BS24*'12. In life cost book'!$G20*'3.General Assumptions'!BS$17)</f>
        <v>5175.0000000000009</v>
      </c>
      <c r="BT24" s="127">
        <f>IF(BT$6="",0,'6. Solution vols'!BT24*'12. In life cost book'!$G20*'3.General Assumptions'!BT$17)</f>
        <v>5175.0000000000009</v>
      </c>
      <c r="BU24" s="127">
        <f>IF(BU$6="",0,'6. Solution vols'!BU24*'12. In life cost book'!$G20*'3.General Assumptions'!BU$17)</f>
        <v>5175.0000000000009</v>
      </c>
      <c r="BV24" s="127">
        <f>IF(BV$6="",0,'6. Solution vols'!BV24*'12. In life cost book'!$G20*'3.General Assumptions'!BV$17)</f>
        <v>5175.0000000000009</v>
      </c>
      <c r="BW24" s="127">
        <f>IF(BW$6="",0,'6. Solution vols'!BW24*'12. In life cost book'!$G20*'3.General Assumptions'!BW$17)</f>
        <v>5175.0000000000009</v>
      </c>
      <c r="BX24" s="127">
        <f>IF(BX$6="",0,'6. Solution vols'!BX24*'12. In life cost book'!$G20*'3.General Assumptions'!BX$17)</f>
        <v>5175.0000000000009</v>
      </c>
      <c r="BY24" s="127">
        <f>IF(BY$6="",0,'6. Solution vols'!BY24*'12. In life cost book'!$G20*'3.General Assumptions'!BY$17)</f>
        <v>5175.0000000000009</v>
      </c>
      <c r="BZ24" s="127">
        <f>IF(BZ$6="",0,'6. Solution vols'!BZ24*'12. In life cost book'!$G20*'3.General Assumptions'!BZ$17)</f>
        <v>5175.0000000000009</v>
      </c>
      <c r="CA24" s="127">
        <f>IF(CA$6="",0,'6. Solution vols'!CA24*'12. In life cost book'!$G20*'3.General Assumptions'!CA$17)</f>
        <v>5175.0000000000009</v>
      </c>
      <c r="CB24" s="127">
        <f>IF(CB$6="",0,'6. Solution vols'!CB24*'12. In life cost book'!$G20*'3.General Assumptions'!CB$17)</f>
        <v>5175.0000000000009</v>
      </c>
      <c r="CC24" s="127">
        <f>IF(CC$6="",0,'6. Solution vols'!CC24*'12. In life cost book'!$G20*'3.General Assumptions'!CC$17)</f>
        <v>5175.0000000000009</v>
      </c>
      <c r="CD24" s="127">
        <f>IF(CD$6="",0,'6. Solution vols'!CD24*'12. In life cost book'!$G20*'3.General Assumptions'!CD$17)</f>
        <v>5175.0000000000009</v>
      </c>
      <c r="CE24" s="127">
        <f>IF(CE$6="",0,'6. Solution vols'!CE24*'12. In life cost book'!$G20*'3.General Assumptions'!CE$17)</f>
        <v>5175.0000000000009</v>
      </c>
      <c r="CF24" s="127">
        <f>IF(CF$6="",0,'6. Solution vols'!CF24*'12. In life cost book'!$G20*'3.General Assumptions'!CF$17)</f>
        <v>5175.0000000000009</v>
      </c>
      <c r="CG24" s="127">
        <f>IF(CG$6="",0,'6. Solution vols'!CG24*'12. In life cost book'!$G20*'3.General Assumptions'!CG$17)</f>
        <v>5175.0000000000009</v>
      </c>
      <c r="CH24" s="127">
        <f>IF(CH$6="",0,'6. Solution vols'!CH24*'12. In life cost book'!$G20*'3.General Assumptions'!CH$17)</f>
        <v>5175.0000000000009</v>
      </c>
      <c r="CI24" s="127">
        <f>IF(CI$6="",0,'6. Solution vols'!CI24*'12. In life cost book'!$G20*'3.General Assumptions'!CI$17)</f>
        <v>5175.0000000000009</v>
      </c>
      <c r="CJ24" s="127">
        <f>IF(CJ$6="",0,'6. Solution vols'!CJ24*'12. In life cost book'!$G20*'3.General Assumptions'!CJ$17)</f>
        <v>5175.0000000000009</v>
      </c>
      <c r="CK24" s="127">
        <f>IF(CK$6="",0,'6. Solution vols'!CK24*'12. In life cost book'!$G20*'3.General Assumptions'!CK$17)</f>
        <v>0</v>
      </c>
      <c r="CL24" s="127">
        <f>IF(CL$6="",0,'6. Solution vols'!CL24*'12. In life cost book'!$G20*'3.General Assumptions'!CL$17)</f>
        <v>0</v>
      </c>
      <c r="CM24" s="127">
        <f>IF(CM$6="",0,'6. Solution vols'!CM24*'12. In life cost book'!$G20*'3.General Assumptions'!CM$17)</f>
        <v>0</v>
      </c>
      <c r="CN24" s="127">
        <f>IF(CN$6="",0,'6. Solution vols'!CN24*'12. In life cost book'!$G20*'3.General Assumptions'!CN$17)</f>
        <v>0</v>
      </c>
      <c r="CO24" s="127">
        <f>IF(CO$6="",0,'6. Solution vols'!CO24*'12. In life cost book'!$G20*'3.General Assumptions'!CO$17)</f>
        <v>0</v>
      </c>
      <c r="CP24" s="127">
        <f>IF(CP$6="",0,'6. Solution vols'!CP24*'12. In life cost book'!$G20*'3.General Assumptions'!CP$17)</f>
        <v>0</v>
      </c>
      <c r="CR24" s="127">
        <f t="shared" si="1"/>
        <v>373313.25</v>
      </c>
    </row>
    <row r="25" spans="1:96" s="104" customFormat="1" x14ac:dyDescent="0.3">
      <c r="A25" s="159"/>
      <c r="D25" s="109" t="s">
        <v>145</v>
      </c>
      <c r="E25" s="109" t="s">
        <v>45</v>
      </c>
      <c r="F25" s="109" t="s">
        <v>138</v>
      </c>
      <c r="G25" s="127">
        <f>IF(G$6="",0,'6. Solution vols'!G25*'12. In life cost book'!$G21*'3.General Assumptions'!G$17)</f>
        <v>0</v>
      </c>
      <c r="H25" s="127">
        <f>IF(H$6="",0,'6. Solution vols'!H25*'12. In life cost book'!$G21*'3.General Assumptions'!H$17)</f>
        <v>0</v>
      </c>
      <c r="I25" s="127">
        <f>IF(I$6="",0,'6. Solution vols'!I25*'12. In life cost book'!$G21*'3.General Assumptions'!I$17)</f>
        <v>0</v>
      </c>
      <c r="J25" s="127">
        <f>IF(J$6="",0,'6. Solution vols'!J25*'12. In life cost book'!$G21*'3.General Assumptions'!J$17)</f>
        <v>0</v>
      </c>
      <c r="K25" s="127">
        <f>IF(K$6="",0,'6. Solution vols'!K25*'12. In life cost book'!$G21*'3.General Assumptions'!K$17)</f>
        <v>0</v>
      </c>
      <c r="L25" s="127">
        <f>IF(L$6="",0,'6. Solution vols'!L25*'12. In life cost book'!$G21*'3.General Assumptions'!L$17)</f>
        <v>913.14</v>
      </c>
      <c r="M25" s="127">
        <f>IF(M$6="",0,'6. Solution vols'!M25*'12. In life cost book'!$G21*'3.General Assumptions'!M$17)</f>
        <v>3155.94</v>
      </c>
      <c r="N25" s="127">
        <f>IF(N$6="",0,'6. Solution vols'!N25*'12. In life cost book'!$G21*'3.General Assumptions'!N$17)</f>
        <v>5590.9800000000005</v>
      </c>
      <c r="O25" s="127">
        <f>IF(O$6="",0,'6. Solution vols'!O25*'12. In life cost book'!$G21*'3.General Assumptions'!O$17)</f>
        <v>8789.64</v>
      </c>
      <c r="P25" s="127">
        <f>IF(P$6="",0,'6. Solution vols'!P25*'12. In life cost book'!$G21*'3.General Assumptions'!P$17)</f>
        <v>10987.05</v>
      </c>
      <c r="Q25" s="127">
        <f>IF(Q$6="",0,'6. Solution vols'!Q25*'12. In life cost book'!$G21*'3.General Assumptions'!Q$17)</f>
        <v>13184.46</v>
      </c>
      <c r="R25" s="127">
        <f>IF(R$6="",0,'6. Solution vols'!R25*'12. In life cost book'!$G21*'3.General Assumptions'!R$17)</f>
        <v>15381.869999999999</v>
      </c>
      <c r="S25" s="127">
        <f>IF(S$6="",0,'6. Solution vols'!S25*'12. In life cost book'!$G21*'3.General Assumptions'!S$17)</f>
        <v>17579.28</v>
      </c>
      <c r="T25" s="127">
        <f>IF(T$6="",0,'6. Solution vols'!T25*'12. In life cost book'!$G21*'3.General Assumptions'!T$17)</f>
        <v>19776.690000000002</v>
      </c>
      <c r="U25" s="127">
        <f>IF(U$6="",0,'6. Solution vols'!U25*'12. In life cost book'!$G21*'3.General Assumptions'!U$17)</f>
        <v>21974.100000000002</v>
      </c>
      <c r="V25" s="127">
        <f>IF(V$6="",0,'6. Solution vols'!V25*'12. In life cost book'!$G21*'3.General Assumptions'!V$17)</f>
        <v>21974.100000000002</v>
      </c>
      <c r="W25" s="127">
        <f>IF(W$6="",0,'6. Solution vols'!W25*'12. In life cost book'!$G21*'3.General Assumptions'!W$17)</f>
        <v>21974.100000000002</v>
      </c>
      <c r="X25" s="127">
        <f>IF(X$6="",0,'6. Solution vols'!X25*'12. In life cost book'!$G21*'3.General Assumptions'!X$17)</f>
        <v>21974.100000000002</v>
      </c>
      <c r="Y25" s="127">
        <f>IF(Y$6="",0,'6. Solution vols'!Y25*'12. In life cost book'!$G21*'3.General Assumptions'!Y$17)</f>
        <v>21974.100000000002</v>
      </c>
      <c r="Z25" s="127">
        <f>IF(Z$6="",0,'6. Solution vols'!Z25*'12. In life cost book'!$G21*'3.General Assumptions'!Z$17)</f>
        <v>21974.100000000002</v>
      </c>
      <c r="AA25" s="127">
        <f>IF(AA$6="",0,'6. Solution vols'!AA25*'12. In life cost book'!$G21*'3.General Assumptions'!AA$17)</f>
        <v>21974.100000000002</v>
      </c>
      <c r="AB25" s="127">
        <f>IF(AB$6="",0,'6. Solution vols'!AB25*'12. In life cost book'!$G21*'3.General Assumptions'!AB$17)</f>
        <v>21974.100000000002</v>
      </c>
      <c r="AC25" s="127">
        <f>IF(AC$6="",0,'6. Solution vols'!AC25*'12. In life cost book'!$G21*'3.General Assumptions'!AC$17)</f>
        <v>21974.100000000002</v>
      </c>
      <c r="AD25" s="127">
        <f>IF(AD$6="",0,'6. Solution vols'!AD25*'12. In life cost book'!$G21*'3.General Assumptions'!AD$17)</f>
        <v>21974.100000000002</v>
      </c>
      <c r="AE25" s="127">
        <f>IF(AE$6="",0,'6. Solution vols'!AE25*'12. In life cost book'!$G21*'3.General Assumptions'!AE$17)</f>
        <v>21974.100000000002</v>
      </c>
      <c r="AF25" s="127">
        <f>IF(AF$6="",0,'6. Solution vols'!AF25*'12. In life cost book'!$G21*'3.General Assumptions'!AF$17)</f>
        <v>21974.100000000002</v>
      </c>
      <c r="AG25" s="127">
        <f>IF(AG$6="",0,'6. Solution vols'!AG25*'12. In life cost book'!$G21*'3.General Assumptions'!AG$17)</f>
        <v>21974.100000000002</v>
      </c>
      <c r="AH25" s="127">
        <f>IF(AH$6="",0,'6. Solution vols'!AH25*'12. In life cost book'!$G21*'3.General Assumptions'!AH$17)</f>
        <v>21974.100000000002</v>
      </c>
      <c r="AI25" s="127">
        <f>IF(AI$6="",0,'6. Solution vols'!AI25*'12. In life cost book'!$G21*'3.General Assumptions'!AI$17)</f>
        <v>21974.100000000002</v>
      </c>
      <c r="AJ25" s="127">
        <f>IF(AJ$6="",0,'6. Solution vols'!AJ25*'12. In life cost book'!$G21*'3.General Assumptions'!AJ$17)</f>
        <v>21974.100000000002</v>
      </c>
      <c r="AK25" s="127">
        <f>IF(AK$6="",0,'6. Solution vols'!AK25*'12. In life cost book'!$G21*'3.General Assumptions'!AK$17)</f>
        <v>21974.100000000002</v>
      </c>
      <c r="AL25" s="127">
        <f>IF(AL$6="",0,'6. Solution vols'!AL25*'12. In life cost book'!$G21*'3.General Assumptions'!AL$17)</f>
        <v>21974.100000000002</v>
      </c>
      <c r="AM25" s="127">
        <f>IF(AM$6="",0,'6. Solution vols'!AM25*'12. In life cost book'!$G21*'3.General Assumptions'!AM$17)</f>
        <v>21974.100000000002</v>
      </c>
      <c r="AN25" s="127">
        <f>IF(AN$6="",0,'6. Solution vols'!AN25*'12. In life cost book'!$G21*'3.General Assumptions'!AN$17)</f>
        <v>21974.100000000002</v>
      </c>
      <c r="AO25" s="127">
        <f>IF(AO$6="",0,'6. Solution vols'!AO25*'12. In life cost book'!$G21*'3.General Assumptions'!AO$17)</f>
        <v>21974.100000000002</v>
      </c>
      <c r="AP25" s="127">
        <f>IF(AP$6="",0,'6. Solution vols'!AP25*'12. In life cost book'!$G21*'3.General Assumptions'!AP$17)</f>
        <v>21974.100000000002</v>
      </c>
      <c r="AQ25" s="127">
        <f>IF(AQ$6="",0,'6. Solution vols'!AQ25*'12. In life cost book'!$G21*'3.General Assumptions'!AQ$17)</f>
        <v>21974.100000000002</v>
      </c>
      <c r="AR25" s="127">
        <f>IF(AR$6="",0,'6. Solution vols'!AR25*'12. In life cost book'!$G21*'3.General Assumptions'!AR$17)</f>
        <v>21974.100000000002</v>
      </c>
      <c r="AS25" s="127">
        <f>IF(AS$6="",0,'6. Solution vols'!AS25*'12. In life cost book'!$G21*'3.General Assumptions'!AS$17)</f>
        <v>21974.100000000002</v>
      </c>
      <c r="AT25" s="127">
        <f>IF(AT$6="",0,'6. Solution vols'!AT25*'12. In life cost book'!$G21*'3.General Assumptions'!AT$17)</f>
        <v>21974.100000000002</v>
      </c>
      <c r="AU25" s="127">
        <f>IF(AU$6="",0,'6. Solution vols'!AU25*'12. In life cost book'!$G21*'3.General Assumptions'!AU$17)</f>
        <v>21974.100000000002</v>
      </c>
      <c r="AV25" s="127">
        <f>IF(AV$6="",0,'6. Solution vols'!AV25*'12. In life cost book'!$G21*'3.General Assumptions'!AV$17)</f>
        <v>21974.100000000002</v>
      </c>
      <c r="AW25" s="127">
        <f>IF(AW$6="",0,'6. Solution vols'!AW25*'12. In life cost book'!$G21*'3.General Assumptions'!AW$17)</f>
        <v>21974.100000000002</v>
      </c>
      <c r="AX25" s="127">
        <f>IF(AX$6="",0,'6. Solution vols'!AX25*'12. In life cost book'!$G21*'3.General Assumptions'!AX$17)</f>
        <v>21974.100000000002</v>
      </c>
      <c r="AY25" s="127">
        <f>IF(AY$6="",0,'6. Solution vols'!AY25*'12. In life cost book'!$G21*'3.General Assumptions'!AY$17)</f>
        <v>21974.100000000002</v>
      </c>
      <c r="AZ25" s="127">
        <f>IF(AZ$6="",0,'6. Solution vols'!AZ25*'12. In life cost book'!$G21*'3.General Assumptions'!AZ$17)</f>
        <v>21974.100000000002</v>
      </c>
      <c r="BA25" s="127">
        <f>IF(BA$6="",0,'6. Solution vols'!BA25*'12. In life cost book'!$G21*'3.General Assumptions'!BA$17)</f>
        <v>21974.100000000002</v>
      </c>
      <c r="BB25" s="127">
        <f>IF(BB$6="",0,'6. Solution vols'!BB25*'12. In life cost book'!$G21*'3.General Assumptions'!BB$17)</f>
        <v>21974.100000000002</v>
      </c>
      <c r="BC25" s="127">
        <f>IF(BC$6="",0,'6. Solution vols'!BC25*'12. In life cost book'!$G21*'3.General Assumptions'!BC$17)</f>
        <v>21974.100000000002</v>
      </c>
      <c r="BD25" s="127">
        <f>IF(BD$6="",0,'6. Solution vols'!BD25*'12. In life cost book'!$G21*'3.General Assumptions'!BD$17)</f>
        <v>21974.100000000002</v>
      </c>
      <c r="BE25" s="127">
        <f>IF(BE$6="",0,'6. Solution vols'!BE25*'12. In life cost book'!$G21*'3.General Assumptions'!BE$17)</f>
        <v>21974.100000000002</v>
      </c>
      <c r="BF25" s="127">
        <f>IF(BF$6="",0,'6. Solution vols'!BF25*'12. In life cost book'!$G21*'3.General Assumptions'!BF$17)</f>
        <v>21974.100000000002</v>
      </c>
      <c r="BG25" s="127">
        <f>IF(BG$6="",0,'6. Solution vols'!BG25*'12. In life cost book'!$G21*'3.General Assumptions'!BG$17)</f>
        <v>21974.100000000002</v>
      </c>
      <c r="BH25" s="127">
        <f>IF(BH$6="",0,'6. Solution vols'!BH25*'12. In life cost book'!$G21*'3.General Assumptions'!BH$17)</f>
        <v>21974.100000000002</v>
      </c>
      <c r="BI25" s="127">
        <f>IF(BI$6="",0,'6. Solution vols'!BI25*'12. In life cost book'!$G21*'3.General Assumptions'!BI$17)</f>
        <v>21974.100000000002</v>
      </c>
      <c r="BJ25" s="127">
        <f>IF(BJ$6="",0,'6. Solution vols'!BJ25*'12. In life cost book'!$G21*'3.General Assumptions'!BJ$17)</f>
        <v>21974.100000000002</v>
      </c>
      <c r="BK25" s="127">
        <f>IF(BK$6="",0,'6. Solution vols'!BK25*'12. In life cost book'!$G21*'3.General Assumptions'!BK$17)</f>
        <v>21974.100000000002</v>
      </c>
      <c r="BL25" s="127">
        <f>IF(BL$6="",0,'6. Solution vols'!BL25*'12. In life cost book'!$G21*'3.General Assumptions'!BL$17)</f>
        <v>21974.100000000002</v>
      </c>
      <c r="BM25" s="127">
        <f>IF(BM$6="",0,'6. Solution vols'!BM25*'12. In life cost book'!$G21*'3.General Assumptions'!BM$17)</f>
        <v>21974.100000000002</v>
      </c>
      <c r="BN25" s="127">
        <f>IF(BN$6="",0,'6. Solution vols'!BN25*'12. In life cost book'!$G21*'3.General Assumptions'!BN$17)</f>
        <v>21974.100000000002</v>
      </c>
      <c r="BO25" s="127">
        <f>IF(BO$6="",0,'6. Solution vols'!BO25*'12. In life cost book'!$G21*'3.General Assumptions'!BO$17)</f>
        <v>21974.100000000002</v>
      </c>
      <c r="BP25" s="127">
        <f>IF(BP$6="",0,'6. Solution vols'!BP25*'12. In life cost book'!$G21*'3.General Assumptions'!BP$17)</f>
        <v>21974.100000000002</v>
      </c>
      <c r="BQ25" s="127">
        <f>IF(BQ$6="",0,'6. Solution vols'!BQ25*'12. In life cost book'!$G21*'3.General Assumptions'!BQ$17)</f>
        <v>21974.100000000002</v>
      </c>
      <c r="BR25" s="127">
        <f>IF(BR$6="",0,'6. Solution vols'!BR25*'12. In life cost book'!$G21*'3.General Assumptions'!BR$17)</f>
        <v>21974.100000000002</v>
      </c>
      <c r="BS25" s="127">
        <f>IF(BS$6="",0,'6. Solution vols'!BS25*'12. In life cost book'!$G21*'3.General Assumptions'!BS$17)</f>
        <v>21974.100000000002</v>
      </c>
      <c r="BT25" s="127">
        <f>IF(BT$6="",0,'6. Solution vols'!BT25*'12. In life cost book'!$G21*'3.General Assumptions'!BT$17)</f>
        <v>21974.100000000002</v>
      </c>
      <c r="BU25" s="127">
        <f>IF(BU$6="",0,'6. Solution vols'!BU25*'12. In life cost book'!$G21*'3.General Assumptions'!BU$17)</f>
        <v>21974.100000000002</v>
      </c>
      <c r="BV25" s="127">
        <f>IF(BV$6="",0,'6. Solution vols'!BV25*'12. In life cost book'!$G21*'3.General Assumptions'!BV$17)</f>
        <v>21974.100000000002</v>
      </c>
      <c r="BW25" s="127">
        <f>IF(BW$6="",0,'6. Solution vols'!BW25*'12. In life cost book'!$G21*'3.General Assumptions'!BW$17)</f>
        <v>21974.100000000002</v>
      </c>
      <c r="BX25" s="127">
        <f>IF(BX$6="",0,'6. Solution vols'!BX25*'12. In life cost book'!$G21*'3.General Assumptions'!BX$17)</f>
        <v>21974.100000000002</v>
      </c>
      <c r="BY25" s="127">
        <f>IF(BY$6="",0,'6. Solution vols'!BY25*'12. In life cost book'!$G21*'3.General Assumptions'!BY$17)</f>
        <v>21974.100000000002</v>
      </c>
      <c r="BZ25" s="127">
        <f>IF(BZ$6="",0,'6. Solution vols'!BZ25*'12. In life cost book'!$G21*'3.General Assumptions'!BZ$17)</f>
        <v>21974.100000000002</v>
      </c>
      <c r="CA25" s="127">
        <f>IF(CA$6="",0,'6. Solution vols'!CA25*'12. In life cost book'!$G21*'3.General Assumptions'!CA$17)</f>
        <v>21974.100000000002</v>
      </c>
      <c r="CB25" s="127">
        <f>IF(CB$6="",0,'6. Solution vols'!CB25*'12. In life cost book'!$G21*'3.General Assumptions'!CB$17)</f>
        <v>21974.100000000002</v>
      </c>
      <c r="CC25" s="127">
        <f>IF(CC$6="",0,'6. Solution vols'!CC25*'12. In life cost book'!$G21*'3.General Assumptions'!CC$17)</f>
        <v>21974.100000000002</v>
      </c>
      <c r="CD25" s="127">
        <f>IF(CD$6="",0,'6. Solution vols'!CD25*'12. In life cost book'!$G21*'3.General Assumptions'!CD$17)</f>
        <v>21974.100000000002</v>
      </c>
      <c r="CE25" s="127">
        <f>IF(CE$6="",0,'6. Solution vols'!CE25*'12. In life cost book'!$G21*'3.General Assumptions'!CE$17)</f>
        <v>21974.100000000002</v>
      </c>
      <c r="CF25" s="127">
        <f>IF(CF$6="",0,'6. Solution vols'!CF25*'12. In life cost book'!$G21*'3.General Assumptions'!CF$17)</f>
        <v>21974.100000000002</v>
      </c>
      <c r="CG25" s="127">
        <f>IF(CG$6="",0,'6. Solution vols'!CG25*'12. In life cost book'!$G21*'3.General Assumptions'!CG$17)</f>
        <v>21974.100000000002</v>
      </c>
      <c r="CH25" s="127">
        <f>IF(CH$6="",0,'6. Solution vols'!CH25*'12. In life cost book'!$G21*'3.General Assumptions'!CH$17)</f>
        <v>21974.100000000002</v>
      </c>
      <c r="CI25" s="127">
        <f>IF(CI$6="",0,'6. Solution vols'!CI25*'12. In life cost book'!$G21*'3.General Assumptions'!CI$17)</f>
        <v>21974.100000000002</v>
      </c>
      <c r="CJ25" s="127">
        <f>IF(CJ$6="",0,'6. Solution vols'!CJ25*'12. In life cost book'!$G21*'3.General Assumptions'!CJ$17)</f>
        <v>21974.100000000002</v>
      </c>
      <c r="CK25" s="127">
        <f>IF(CK$6="",0,'6. Solution vols'!CK25*'12. In life cost book'!$G21*'3.General Assumptions'!CK$17)</f>
        <v>0</v>
      </c>
      <c r="CL25" s="127">
        <f>IF(CL$6="",0,'6. Solution vols'!CL25*'12. In life cost book'!$G21*'3.General Assumptions'!CL$17)</f>
        <v>0</v>
      </c>
      <c r="CM25" s="127">
        <f>IF(CM$6="",0,'6. Solution vols'!CM25*'12. In life cost book'!$G21*'3.General Assumptions'!CM$17)</f>
        <v>0</v>
      </c>
      <c r="CN25" s="127">
        <f>IF(CN$6="",0,'6. Solution vols'!CN25*'12. In life cost book'!$G21*'3.General Assumptions'!CN$17)</f>
        <v>0</v>
      </c>
      <c r="CO25" s="127">
        <f>IF(CO$6="",0,'6. Solution vols'!CO25*'12. In life cost book'!$G21*'3.General Assumptions'!CO$17)</f>
        <v>0</v>
      </c>
      <c r="CP25" s="127">
        <f>IF(CP$6="",0,'6. Solution vols'!CP25*'12. In life cost book'!$G21*'3.General Assumptions'!CP$17)</f>
        <v>0</v>
      </c>
      <c r="CR25" s="127">
        <f t="shared" si="1"/>
        <v>1589597.8500000015</v>
      </c>
    </row>
    <row r="26" spans="1:96" s="104" customFormat="1" x14ac:dyDescent="0.3">
      <c r="A26" s="159"/>
      <c r="D26" s="109"/>
      <c r="E26" s="109"/>
      <c r="F26" s="109"/>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row>
    <row r="27" spans="1:96" x14ac:dyDescent="0.3">
      <c r="D27" s="109"/>
      <c r="E27" s="109"/>
      <c r="F27" s="154"/>
    </row>
    <row r="28" spans="1:96" x14ac:dyDescent="0.3">
      <c r="F28" s="125"/>
    </row>
    <row r="29" spans="1:96" ht="12.5" thickBot="1" x14ac:dyDescent="0.35">
      <c r="F29" s="125"/>
    </row>
    <row r="30" spans="1:96" x14ac:dyDescent="0.3">
      <c r="E30" s="129" t="s">
        <v>284</v>
      </c>
      <c r="F30" s="130"/>
      <c r="G30" s="130">
        <f>SUMIFS(G11:G27,$D$11:$D$27,"Capex")</f>
        <v>0</v>
      </c>
      <c r="H30" s="130">
        <f t="shared" ref="H30:BS30" si="2">SUMIFS(H11:H27,$D$11:$D$27,"Capex")</f>
        <v>0</v>
      </c>
      <c r="I30" s="130">
        <f t="shared" si="2"/>
        <v>0</v>
      </c>
      <c r="J30" s="130">
        <f t="shared" si="2"/>
        <v>0</v>
      </c>
      <c r="K30" s="130">
        <f t="shared" si="2"/>
        <v>0</v>
      </c>
      <c r="L30" s="130">
        <f t="shared" si="2"/>
        <v>8180.9999999999991</v>
      </c>
      <c r="M30" s="130">
        <f t="shared" si="2"/>
        <v>17887.994999999999</v>
      </c>
      <c r="N30" s="130">
        <f t="shared" si="2"/>
        <v>17635.95</v>
      </c>
      <c r="O30" s="130">
        <f t="shared" si="2"/>
        <v>21416.399999999998</v>
      </c>
      <c r="P30" s="130">
        <f t="shared" si="2"/>
        <v>17975.7</v>
      </c>
      <c r="Q30" s="130">
        <f t="shared" si="2"/>
        <v>18088.875</v>
      </c>
      <c r="R30" s="130">
        <f t="shared" si="2"/>
        <v>17929.350000000002</v>
      </c>
      <c r="S30" s="130">
        <f t="shared" si="2"/>
        <v>18213.075000000001</v>
      </c>
      <c r="T30" s="130">
        <f t="shared" si="2"/>
        <v>18496.80000000001</v>
      </c>
      <c r="U30" s="130">
        <f t="shared" si="2"/>
        <v>18780.52500000002</v>
      </c>
      <c r="V30" s="130">
        <f t="shared" si="2"/>
        <v>2837.2500000000005</v>
      </c>
      <c r="W30" s="130">
        <f t="shared" si="2"/>
        <v>2837.2500000000005</v>
      </c>
      <c r="X30" s="130">
        <f t="shared" si="2"/>
        <v>2837.2500000000005</v>
      </c>
      <c r="Y30" s="130">
        <f t="shared" si="2"/>
        <v>2837.2500000000005</v>
      </c>
      <c r="Z30" s="130">
        <f t="shared" si="2"/>
        <v>2837.2500000000005</v>
      </c>
      <c r="AA30" s="130">
        <f t="shared" si="2"/>
        <v>2837.2500000000005</v>
      </c>
      <c r="AB30" s="130">
        <f t="shared" si="2"/>
        <v>2837.2500000000005</v>
      </c>
      <c r="AC30" s="130">
        <f t="shared" si="2"/>
        <v>2837.2500000000005</v>
      </c>
      <c r="AD30" s="130">
        <f t="shared" si="2"/>
        <v>2837.2500000000005</v>
      </c>
      <c r="AE30" s="130">
        <f t="shared" si="2"/>
        <v>2837.2500000000005</v>
      </c>
      <c r="AF30" s="130">
        <f t="shared" si="2"/>
        <v>2837.2500000000005</v>
      </c>
      <c r="AG30" s="130">
        <f t="shared" si="2"/>
        <v>2837.2500000000005</v>
      </c>
      <c r="AH30" s="130">
        <f t="shared" si="2"/>
        <v>2837.2500000000005</v>
      </c>
      <c r="AI30" s="130">
        <f t="shared" si="2"/>
        <v>2837.2500000000005</v>
      </c>
      <c r="AJ30" s="130">
        <f t="shared" si="2"/>
        <v>2837.2500000000005</v>
      </c>
      <c r="AK30" s="130">
        <f t="shared" si="2"/>
        <v>2837.2500000000005</v>
      </c>
      <c r="AL30" s="130">
        <f t="shared" si="2"/>
        <v>2837.2500000000005</v>
      </c>
      <c r="AM30" s="130">
        <f t="shared" si="2"/>
        <v>2837.2500000000005</v>
      </c>
      <c r="AN30" s="130">
        <f t="shared" si="2"/>
        <v>2837.2500000000005</v>
      </c>
      <c r="AO30" s="130">
        <f t="shared" si="2"/>
        <v>2837.2500000000005</v>
      </c>
      <c r="AP30" s="130">
        <f t="shared" si="2"/>
        <v>2837.2500000000005</v>
      </c>
      <c r="AQ30" s="130">
        <f t="shared" si="2"/>
        <v>2837.2500000000005</v>
      </c>
      <c r="AR30" s="130">
        <f t="shared" si="2"/>
        <v>2837.2500000000005</v>
      </c>
      <c r="AS30" s="130">
        <f t="shared" si="2"/>
        <v>2837.2500000000005</v>
      </c>
      <c r="AT30" s="130">
        <f t="shared" si="2"/>
        <v>2837.2500000000005</v>
      </c>
      <c r="AU30" s="130">
        <f t="shared" si="2"/>
        <v>2837.2500000000005</v>
      </c>
      <c r="AV30" s="130">
        <f t="shared" si="2"/>
        <v>2837.2500000000005</v>
      </c>
      <c r="AW30" s="130">
        <f t="shared" si="2"/>
        <v>2837.2500000000005</v>
      </c>
      <c r="AX30" s="130">
        <f t="shared" si="2"/>
        <v>2837.2500000000005</v>
      </c>
      <c r="AY30" s="130">
        <f t="shared" si="2"/>
        <v>2837.2500000000005</v>
      </c>
      <c r="AZ30" s="130">
        <f t="shared" si="2"/>
        <v>2837.2500000000005</v>
      </c>
      <c r="BA30" s="130">
        <f t="shared" si="2"/>
        <v>2837.2500000000005</v>
      </c>
      <c r="BB30" s="130">
        <f t="shared" si="2"/>
        <v>2837.2500000000005</v>
      </c>
      <c r="BC30" s="130">
        <f t="shared" si="2"/>
        <v>2837.2500000000005</v>
      </c>
      <c r="BD30" s="130">
        <f t="shared" si="2"/>
        <v>2837.2500000000005</v>
      </c>
      <c r="BE30" s="130">
        <f t="shared" si="2"/>
        <v>2837.2500000000005</v>
      </c>
      <c r="BF30" s="130">
        <f t="shared" si="2"/>
        <v>2837.2500000000005</v>
      </c>
      <c r="BG30" s="130">
        <f t="shared" si="2"/>
        <v>2837.2500000000005</v>
      </c>
      <c r="BH30" s="130">
        <f t="shared" si="2"/>
        <v>2837.2500000000005</v>
      </c>
      <c r="BI30" s="130">
        <f t="shared" si="2"/>
        <v>2837.2500000000005</v>
      </c>
      <c r="BJ30" s="130">
        <f t="shared" si="2"/>
        <v>2837.2500000000005</v>
      </c>
      <c r="BK30" s="130">
        <f t="shared" si="2"/>
        <v>2837.2500000000005</v>
      </c>
      <c r="BL30" s="130">
        <f t="shared" si="2"/>
        <v>2837.2500000000005</v>
      </c>
      <c r="BM30" s="130">
        <f t="shared" si="2"/>
        <v>2837.2500000000005</v>
      </c>
      <c r="BN30" s="130">
        <f t="shared" si="2"/>
        <v>2837.2500000000005</v>
      </c>
      <c r="BO30" s="130">
        <f t="shared" si="2"/>
        <v>2837.2500000000005</v>
      </c>
      <c r="BP30" s="130">
        <f t="shared" si="2"/>
        <v>2837.2500000000005</v>
      </c>
      <c r="BQ30" s="130">
        <f t="shared" si="2"/>
        <v>2837.2500000000005</v>
      </c>
      <c r="BR30" s="130">
        <f t="shared" si="2"/>
        <v>2837.2500000000005</v>
      </c>
      <c r="BS30" s="130">
        <f t="shared" si="2"/>
        <v>2837.2500000000005</v>
      </c>
      <c r="BT30" s="130">
        <f t="shared" ref="BT30:CP30" si="3">SUMIFS(BT11:BT27,$D$11:$D$27,"Capex")</f>
        <v>2837.2500000000005</v>
      </c>
      <c r="BU30" s="130">
        <f t="shared" si="3"/>
        <v>2837.2500000000005</v>
      </c>
      <c r="BV30" s="130">
        <f t="shared" si="3"/>
        <v>2837.2500000000005</v>
      </c>
      <c r="BW30" s="130">
        <f t="shared" si="3"/>
        <v>2837.2500000000005</v>
      </c>
      <c r="BX30" s="130">
        <f t="shared" si="3"/>
        <v>2837.2500000000005</v>
      </c>
      <c r="BY30" s="130">
        <f t="shared" si="3"/>
        <v>2837.2500000000005</v>
      </c>
      <c r="BZ30" s="130">
        <f t="shared" si="3"/>
        <v>2837.2500000000005</v>
      </c>
      <c r="CA30" s="130">
        <f t="shared" si="3"/>
        <v>2837.2500000000005</v>
      </c>
      <c r="CB30" s="130">
        <f t="shared" si="3"/>
        <v>2837.2500000000005</v>
      </c>
      <c r="CC30" s="130">
        <f t="shared" si="3"/>
        <v>2837.2500000000005</v>
      </c>
      <c r="CD30" s="130">
        <f t="shared" si="3"/>
        <v>2837.2500000000005</v>
      </c>
      <c r="CE30" s="130">
        <f t="shared" si="3"/>
        <v>2837.2500000000005</v>
      </c>
      <c r="CF30" s="130">
        <f t="shared" si="3"/>
        <v>2837.2500000000005</v>
      </c>
      <c r="CG30" s="130">
        <f t="shared" si="3"/>
        <v>2837.2500000000005</v>
      </c>
      <c r="CH30" s="130">
        <f t="shared" si="3"/>
        <v>2837.2500000000005</v>
      </c>
      <c r="CI30" s="130">
        <f t="shared" si="3"/>
        <v>2837.2500000000005</v>
      </c>
      <c r="CJ30" s="130">
        <f t="shared" si="3"/>
        <v>2837.2500000000005</v>
      </c>
      <c r="CK30" s="130">
        <f t="shared" si="3"/>
        <v>0</v>
      </c>
      <c r="CL30" s="130">
        <f t="shared" si="3"/>
        <v>0</v>
      </c>
      <c r="CM30" s="130">
        <f t="shared" si="3"/>
        <v>0</v>
      </c>
      <c r="CN30" s="130">
        <f t="shared" si="3"/>
        <v>0</v>
      </c>
      <c r="CO30" s="130">
        <f t="shared" si="3"/>
        <v>0</v>
      </c>
      <c r="CP30" s="131">
        <f t="shared" si="3"/>
        <v>0</v>
      </c>
      <c r="CQ30" s="149"/>
      <c r="CR30" s="133">
        <f t="shared" ref="CR30" si="4">SUM(G30:CP30)</f>
        <v>364701.42000000004</v>
      </c>
    </row>
    <row r="31" spans="1:96" x14ac:dyDescent="0.3">
      <c r="E31" s="134" t="s">
        <v>285</v>
      </c>
      <c r="F31" s="135"/>
      <c r="G31" s="135">
        <f>SUMIFS(G11:G27,$D$11:$D$27,"Opex")</f>
        <v>0</v>
      </c>
      <c r="H31" s="135">
        <f t="shared" ref="H31:BS31" si="5">SUMIFS(H11:H27,$D$11:$D$27,"Opex")</f>
        <v>0</v>
      </c>
      <c r="I31" s="135">
        <f t="shared" si="5"/>
        <v>0</v>
      </c>
      <c r="J31" s="135">
        <f t="shared" si="5"/>
        <v>0</v>
      </c>
      <c r="K31" s="135">
        <f t="shared" si="5"/>
        <v>3672</v>
      </c>
      <c r="L31" s="135">
        <f t="shared" si="5"/>
        <v>24197.670000000002</v>
      </c>
      <c r="M31" s="135">
        <f t="shared" si="5"/>
        <v>52723.604999999996</v>
      </c>
      <c r="N31" s="135">
        <f t="shared" si="5"/>
        <v>65529.51</v>
      </c>
      <c r="O31" s="135">
        <f t="shared" si="5"/>
        <v>86299.68</v>
      </c>
      <c r="P31" s="135">
        <f t="shared" si="5"/>
        <v>92283.6</v>
      </c>
      <c r="Q31" s="135">
        <f t="shared" si="5"/>
        <v>104071.245</v>
      </c>
      <c r="R31" s="135">
        <f t="shared" si="5"/>
        <v>115105.88999999998</v>
      </c>
      <c r="S31" s="135">
        <f t="shared" si="5"/>
        <v>126879.285</v>
      </c>
      <c r="T31" s="135">
        <f t="shared" si="5"/>
        <v>138652.68000000002</v>
      </c>
      <c r="U31" s="135">
        <f t="shared" si="5"/>
        <v>150426.07500000004</v>
      </c>
      <c r="V31" s="135">
        <f t="shared" si="5"/>
        <v>123853.95000000001</v>
      </c>
      <c r="W31" s="135">
        <f t="shared" si="5"/>
        <v>123853.95000000001</v>
      </c>
      <c r="X31" s="135">
        <f t="shared" si="5"/>
        <v>123853.95000000001</v>
      </c>
      <c r="Y31" s="135">
        <f t="shared" si="5"/>
        <v>123853.95000000001</v>
      </c>
      <c r="Z31" s="135">
        <f t="shared" si="5"/>
        <v>123853.95000000001</v>
      </c>
      <c r="AA31" s="135">
        <f t="shared" si="5"/>
        <v>123853.95000000001</v>
      </c>
      <c r="AB31" s="135">
        <f t="shared" si="5"/>
        <v>123853.95000000001</v>
      </c>
      <c r="AC31" s="135">
        <f t="shared" si="5"/>
        <v>123853.95000000001</v>
      </c>
      <c r="AD31" s="135">
        <f t="shared" si="5"/>
        <v>123853.95000000001</v>
      </c>
      <c r="AE31" s="135">
        <f t="shared" si="5"/>
        <v>123853.95000000001</v>
      </c>
      <c r="AF31" s="135">
        <f t="shared" si="5"/>
        <v>123853.95000000001</v>
      </c>
      <c r="AG31" s="135">
        <f t="shared" si="5"/>
        <v>123853.95000000001</v>
      </c>
      <c r="AH31" s="135">
        <f t="shared" si="5"/>
        <v>123853.95000000001</v>
      </c>
      <c r="AI31" s="135">
        <f t="shared" si="5"/>
        <v>123853.95000000001</v>
      </c>
      <c r="AJ31" s="135">
        <f t="shared" si="5"/>
        <v>123853.95000000001</v>
      </c>
      <c r="AK31" s="135">
        <f t="shared" si="5"/>
        <v>123853.95000000001</v>
      </c>
      <c r="AL31" s="135">
        <f t="shared" si="5"/>
        <v>123853.95000000001</v>
      </c>
      <c r="AM31" s="135">
        <f t="shared" si="5"/>
        <v>123853.95000000001</v>
      </c>
      <c r="AN31" s="135">
        <f t="shared" si="5"/>
        <v>123853.95000000001</v>
      </c>
      <c r="AO31" s="135">
        <f t="shared" si="5"/>
        <v>123853.95000000001</v>
      </c>
      <c r="AP31" s="135">
        <f t="shared" si="5"/>
        <v>123853.95000000001</v>
      </c>
      <c r="AQ31" s="135">
        <f t="shared" si="5"/>
        <v>123853.95000000001</v>
      </c>
      <c r="AR31" s="135">
        <f t="shared" si="5"/>
        <v>123853.95000000001</v>
      </c>
      <c r="AS31" s="135">
        <f t="shared" si="5"/>
        <v>123853.95000000001</v>
      </c>
      <c r="AT31" s="135">
        <f t="shared" si="5"/>
        <v>123853.95000000001</v>
      </c>
      <c r="AU31" s="135">
        <f t="shared" si="5"/>
        <v>123853.95000000001</v>
      </c>
      <c r="AV31" s="135">
        <f t="shared" si="5"/>
        <v>123853.95000000001</v>
      </c>
      <c r="AW31" s="135">
        <f t="shared" si="5"/>
        <v>123853.95000000001</v>
      </c>
      <c r="AX31" s="135">
        <f t="shared" si="5"/>
        <v>123853.95000000001</v>
      </c>
      <c r="AY31" s="135">
        <f t="shared" si="5"/>
        <v>123853.95000000001</v>
      </c>
      <c r="AZ31" s="135">
        <f t="shared" si="5"/>
        <v>123853.95000000001</v>
      </c>
      <c r="BA31" s="135">
        <f t="shared" si="5"/>
        <v>123853.95000000001</v>
      </c>
      <c r="BB31" s="135">
        <f t="shared" si="5"/>
        <v>123853.95000000001</v>
      </c>
      <c r="BC31" s="135">
        <f t="shared" si="5"/>
        <v>123853.95000000001</v>
      </c>
      <c r="BD31" s="135">
        <f t="shared" si="5"/>
        <v>123853.95000000001</v>
      </c>
      <c r="BE31" s="135">
        <f t="shared" si="5"/>
        <v>123853.95000000001</v>
      </c>
      <c r="BF31" s="135">
        <f t="shared" si="5"/>
        <v>123853.95000000001</v>
      </c>
      <c r="BG31" s="135">
        <f t="shared" si="5"/>
        <v>123853.95000000001</v>
      </c>
      <c r="BH31" s="135">
        <f t="shared" si="5"/>
        <v>123853.95000000001</v>
      </c>
      <c r="BI31" s="135">
        <f t="shared" si="5"/>
        <v>123853.95000000001</v>
      </c>
      <c r="BJ31" s="135">
        <f t="shared" si="5"/>
        <v>123853.95000000001</v>
      </c>
      <c r="BK31" s="135">
        <f t="shared" si="5"/>
        <v>123853.95000000001</v>
      </c>
      <c r="BL31" s="135">
        <f t="shared" si="5"/>
        <v>123853.95000000001</v>
      </c>
      <c r="BM31" s="135">
        <f t="shared" si="5"/>
        <v>123853.95000000001</v>
      </c>
      <c r="BN31" s="135">
        <f t="shared" si="5"/>
        <v>123853.95000000001</v>
      </c>
      <c r="BO31" s="135">
        <f t="shared" si="5"/>
        <v>123853.95000000001</v>
      </c>
      <c r="BP31" s="135">
        <f t="shared" si="5"/>
        <v>123853.95000000001</v>
      </c>
      <c r="BQ31" s="135">
        <f t="shared" si="5"/>
        <v>123853.95000000001</v>
      </c>
      <c r="BR31" s="135">
        <f t="shared" si="5"/>
        <v>123853.95000000001</v>
      </c>
      <c r="BS31" s="135">
        <f t="shared" si="5"/>
        <v>123853.95000000001</v>
      </c>
      <c r="BT31" s="135">
        <f t="shared" ref="BT31:CP31" si="6">SUMIFS(BT11:BT27,$D$11:$D$27,"Opex")</f>
        <v>123853.95000000001</v>
      </c>
      <c r="BU31" s="135">
        <f t="shared" si="6"/>
        <v>123853.95000000001</v>
      </c>
      <c r="BV31" s="135">
        <f t="shared" si="6"/>
        <v>123853.95000000001</v>
      </c>
      <c r="BW31" s="135">
        <f t="shared" si="6"/>
        <v>123853.95000000001</v>
      </c>
      <c r="BX31" s="135">
        <f t="shared" si="6"/>
        <v>123853.95000000001</v>
      </c>
      <c r="BY31" s="135">
        <f t="shared" si="6"/>
        <v>123853.95000000001</v>
      </c>
      <c r="BZ31" s="135">
        <f t="shared" si="6"/>
        <v>123853.95000000001</v>
      </c>
      <c r="CA31" s="135">
        <f t="shared" si="6"/>
        <v>123853.95000000001</v>
      </c>
      <c r="CB31" s="135">
        <f t="shared" si="6"/>
        <v>123853.95000000001</v>
      </c>
      <c r="CC31" s="135">
        <f t="shared" si="6"/>
        <v>123853.95000000001</v>
      </c>
      <c r="CD31" s="135">
        <f t="shared" si="6"/>
        <v>123853.95000000001</v>
      </c>
      <c r="CE31" s="135">
        <f t="shared" si="6"/>
        <v>123853.95000000001</v>
      </c>
      <c r="CF31" s="135">
        <f t="shared" si="6"/>
        <v>123853.95000000001</v>
      </c>
      <c r="CG31" s="135">
        <f t="shared" si="6"/>
        <v>123853.95000000001</v>
      </c>
      <c r="CH31" s="135">
        <f t="shared" si="6"/>
        <v>123853.95000000001</v>
      </c>
      <c r="CI31" s="135">
        <f t="shared" si="6"/>
        <v>123853.95000000001</v>
      </c>
      <c r="CJ31" s="135">
        <f t="shared" si="6"/>
        <v>123853.95000000001</v>
      </c>
      <c r="CK31" s="135">
        <f t="shared" si="6"/>
        <v>0</v>
      </c>
      <c r="CL31" s="135">
        <f t="shared" si="6"/>
        <v>0</v>
      </c>
      <c r="CM31" s="135">
        <f t="shared" si="6"/>
        <v>0</v>
      </c>
      <c r="CN31" s="135">
        <f t="shared" si="6"/>
        <v>0</v>
      </c>
      <c r="CO31" s="135">
        <f t="shared" si="6"/>
        <v>0</v>
      </c>
      <c r="CP31" s="136">
        <f t="shared" si="6"/>
        <v>0</v>
      </c>
      <c r="CQ31" s="149"/>
      <c r="CR31" s="137">
        <f t="shared" ref="CR31:CR33" si="7">SUM(G31:CP31)</f>
        <v>9258055.8900000025</v>
      </c>
    </row>
    <row r="32" spans="1:96" ht="12.5" thickBot="1" x14ac:dyDescent="0.35">
      <c r="E32" s="150"/>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2"/>
      <c r="CQ32" s="132"/>
      <c r="CR32" s="153"/>
    </row>
    <row r="33" spans="5:96" ht="12.5" thickBot="1" x14ac:dyDescent="0.35">
      <c r="E33" s="141" t="s">
        <v>286</v>
      </c>
      <c r="F33" s="142"/>
      <c r="G33" s="142">
        <f>SUM(G30:G32)</f>
        <v>0</v>
      </c>
      <c r="H33" s="142">
        <f t="shared" ref="H33:BS33" si="8">SUM(H30:H32)</f>
        <v>0</v>
      </c>
      <c r="I33" s="142">
        <f t="shared" si="8"/>
        <v>0</v>
      </c>
      <c r="J33" s="142">
        <f t="shared" si="8"/>
        <v>0</v>
      </c>
      <c r="K33" s="142">
        <f t="shared" si="8"/>
        <v>3672</v>
      </c>
      <c r="L33" s="142">
        <f t="shared" si="8"/>
        <v>32378.670000000002</v>
      </c>
      <c r="M33" s="142">
        <f t="shared" si="8"/>
        <v>70611.599999999991</v>
      </c>
      <c r="N33" s="142">
        <f t="shared" si="8"/>
        <v>83165.460000000006</v>
      </c>
      <c r="O33" s="142">
        <f t="shared" si="8"/>
        <v>107716.07999999999</v>
      </c>
      <c r="P33" s="142">
        <f t="shared" si="8"/>
        <v>110259.3</v>
      </c>
      <c r="Q33" s="142">
        <f t="shared" si="8"/>
        <v>122160.12</v>
      </c>
      <c r="R33" s="142">
        <f t="shared" si="8"/>
        <v>133035.24</v>
      </c>
      <c r="S33" s="142">
        <f t="shared" si="8"/>
        <v>145092.36000000002</v>
      </c>
      <c r="T33" s="142">
        <f t="shared" si="8"/>
        <v>157149.48000000004</v>
      </c>
      <c r="U33" s="142">
        <f t="shared" si="8"/>
        <v>169206.60000000006</v>
      </c>
      <c r="V33" s="142">
        <f t="shared" si="8"/>
        <v>126691.20000000001</v>
      </c>
      <c r="W33" s="142">
        <f t="shared" si="8"/>
        <v>126691.20000000001</v>
      </c>
      <c r="X33" s="142">
        <f t="shared" si="8"/>
        <v>126691.20000000001</v>
      </c>
      <c r="Y33" s="142">
        <f t="shared" si="8"/>
        <v>126691.20000000001</v>
      </c>
      <c r="Z33" s="142">
        <f t="shared" si="8"/>
        <v>126691.20000000001</v>
      </c>
      <c r="AA33" s="142">
        <f t="shared" si="8"/>
        <v>126691.20000000001</v>
      </c>
      <c r="AB33" s="142">
        <f t="shared" si="8"/>
        <v>126691.20000000001</v>
      </c>
      <c r="AC33" s="142">
        <f t="shared" si="8"/>
        <v>126691.20000000001</v>
      </c>
      <c r="AD33" s="142">
        <f t="shared" si="8"/>
        <v>126691.20000000001</v>
      </c>
      <c r="AE33" s="142">
        <f t="shared" si="8"/>
        <v>126691.20000000001</v>
      </c>
      <c r="AF33" s="142">
        <f t="shared" si="8"/>
        <v>126691.20000000001</v>
      </c>
      <c r="AG33" s="142">
        <f t="shared" si="8"/>
        <v>126691.20000000001</v>
      </c>
      <c r="AH33" s="142">
        <f t="shared" si="8"/>
        <v>126691.20000000001</v>
      </c>
      <c r="AI33" s="142">
        <f t="shared" si="8"/>
        <v>126691.20000000001</v>
      </c>
      <c r="AJ33" s="142">
        <f t="shared" si="8"/>
        <v>126691.20000000001</v>
      </c>
      <c r="AK33" s="142">
        <f t="shared" si="8"/>
        <v>126691.20000000001</v>
      </c>
      <c r="AL33" s="142">
        <f t="shared" si="8"/>
        <v>126691.20000000001</v>
      </c>
      <c r="AM33" s="142">
        <f t="shared" si="8"/>
        <v>126691.20000000001</v>
      </c>
      <c r="AN33" s="142">
        <f t="shared" si="8"/>
        <v>126691.20000000001</v>
      </c>
      <c r="AO33" s="142">
        <f t="shared" si="8"/>
        <v>126691.20000000001</v>
      </c>
      <c r="AP33" s="142">
        <f t="shared" si="8"/>
        <v>126691.20000000001</v>
      </c>
      <c r="AQ33" s="142">
        <f t="shared" si="8"/>
        <v>126691.20000000001</v>
      </c>
      <c r="AR33" s="142">
        <f t="shared" si="8"/>
        <v>126691.20000000001</v>
      </c>
      <c r="AS33" s="142">
        <f t="shared" si="8"/>
        <v>126691.20000000001</v>
      </c>
      <c r="AT33" s="142">
        <f t="shared" si="8"/>
        <v>126691.20000000001</v>
      </c>
      <c r="AU33" s="142">
        <f t="shared" si="8"/>
        <v>126691.20000000001</v>
      </c>
      <c r="AV33" s="142">
        <f t="shared" si="8"/>
        <v>126691.20000000001</v>
      </c>
      <c r="AW33" s="142">
        <f t="shared" si="8"/>
        <v>126691.20000000001</v>
      </c>
      <c r="AX33" s="142">
        <f t="shared" si="8"/>
        <v>126691.20000000001</v>
      </c>
      <c r="AY33" s="142">
        <f t="shared" si="8"/>
        <v>126691.20000000001</v>
      </c>
      <c r="AZ33" s="142">
        <f t="shared" si="8"/>
        <v>126691.20000000001</v>
      </c>
      <c r="BA33" s="142">
        <f t="shared" si="8"/>
        <v>126691.20000000001</v>
      </c>
      <c r="BB33" s="142">
        <f t="shared" si="8"/>
        <v>126691.20000000001</v>
      </c>
      <c r="BC33" s="142">
        <f t="shared" si="8"/>
        <v>126691.20000000001</v>
      </c>
      <c r="BD33" s="142">
        <f t="shared" si="8"/>
        <v>126691.20000000001</v>
      </c>
      <c r="BE33" s="142">
        <f t="shared" si="8"/>
        <v>126691.20000000001</v>
      </c>
      <c r="BF33" s="142">
        <f t="shared" si="8"/>
        <v>126691.20000000001</v>
      </c>
      <c r="BG33" s="142">
        <f t="shared" si="8"/>
        <v>126691.20000000001</v>
      </c>
      <c r="BH33" s="142">
        <f t="shared" si="8"/>
        <v>126691.20000000001</v>
      </c>
      <c r="BI33" s="142">
        <f t="shared" si="8"/>
        <v>126691.20000000001</v>
      </c>
      <c r="BJ33" s="142">
        <f t="shared" si="8"/>
        <v>126691.20000000001</v>
      </c>
      <c r="BK33" s="142">
        <f t="shared" si="8"/>
        <v>126691.20000000001</v>
      </c>
      <c r="BL33" s="142">
        <f t="shared" si="8"/>
        <v>126691.20000000001</v>
      </c>
      <c r="BM33" s="142">
        <f t="shared" si="8"/>
        <v>126691.20000000001</v>
      </c>
      <c r="BN33" s="142">
        <f t="shared" si="8"/>
        <v>126691.20000000001</v>
      </c>
      <c r="BO33" s="142">
        <f t="shared" si="8"/>
        <v>126691.20000000001</v>
      </c>
      <c r="BP33" s="142">
        <f t="shared" si="8"/>
        <v>126691.20000000001</v>
      </c>
      <c r="BQ33" s="142">
        <f t="shared" si="8"/>
        <v>126691.20000000001</v>
      </c>
      <c r="BR33" s="142">
        <f t="shared" si="8"/>
        <v>126691.20000000001</v>
      </c>
      <c r="BS33" s="142">
        <f t="shared" si="8"/>
        <v>126691.20000000001</v>
      </c>
      <c r="BT33" s="142">
        <f t="shared" ref="BT33:CP33" si="9">SUM(BT30:BT32)</f>
        <v>126691.20000000001</v>
      </c>
      <c r="BU33" s="142">
        <f t="shared" si="9"/>
        <v>126691.20000000001</v>
      </c>
      <c r="BV33" s="142">
        <f t="shared" si="9"/>
        <v>126691.20000000001</v>
      </c>
      <c r="BW33" s="142">
        <f t="shared" si="9"/>
        <v>126691.20000000001</v>
      </c>
      <c r="BX33" s="142">
        <f t="shared" si="9"/>
        <v>126691.20000000001</v>
      </c>
      <c r="BY33" s="142">
        <f t="shared" si="9"/>
        <v>126691.20000000001</v>
      </c>
      <c r="BZ33" s="142">
        <f t="shared" si="9"/>
        <v>126691.20000000001</v>
      </c>
      <c r="CA33" s="142">
        <f t="shared" si="9"/>
        <v>126691.20000000001</v>
      </c>
      <c r="CB33" s="142">
        <f t="shared" si="9"/>
        <v>126691.20000000001</v>
      </c>
      <c r="CC33" s="142">
        <f t="shared" si="9"/>
        <v>126691.20000000001</v>
      </c>
      <c r="CD33" s="142">
        <f t="shared" si="9"/>
        <v>126691.20000000001</v>
      </c>
      <c r="CE33" s="142">
        <f t="shared" si="9"/>
        <v>126691.20000000001</v>
      </c>
      <c r="CF33" s="142">
        <f t="shared" si="9"/>
        <v>126691.20000000001</v>
      </c>
      <c r="CG33" s="142">
        <f t="shared" si="9"/>
        <v>126691.20000000001</v>
      </c>
      <c r="CH33" s="142">
        <f t="shared" si="9"/>
        <v>126691.20000000001</v>
      </c>
      <c r="CI33" s="142">
        <f t="shared" si="9"/>
        <v>126691.20000000001</v>
      </c>
      <c r="CJ33" s="142">
        <f t="shared" si="9"/>
        <v>126691.20000000001</v>
      </c>
      <c r="CK33" s="142">
        <f t="shared" si="9"/>
        <v>0</v>
      </c>
      <c r="CL33" s="142">
        <f t="shared" si="9"/>
        <v>0</v>
      </c>
      <c r="CM33" s="142">
        <f t="shared" si="9"/>
        <v>0</v>
      </c>
      <c r="CN33" s="142">
        <f t="shared" si="9"/>
        <v>0</v>
      </c>
      <c r="CO33" s="142">
        <f t="shared" si="9"/>
        <v>0</v>
      </c>
      <c r="CP33" s="143">
        <f t="shared" si="9"/>
        <v>0</v>
      </c>
      <c r="CQ33" s="132"/>
      <c r="CR33" s="144">
        <f t="shared" si="7"/>
        <v>9622757.3100000024</v>
      </c>
    </row>
    <row r="34" spans="5:96" ht="12.5" thickBot="1" x14ac:dyDescent="0.35"/>
    <row r="35" spans="5:96" ht="12.5" thickBot="1" x14ac:dyDescent="0.35">
      <c r="E35" s="141" t="s">
        <v>287</v>
      </c>
      <c r="F35" s="142"/>
      <c r="G35" s="142">
        <f>SUM(G11:G27)</f>
        <v>0</v>
      </c>
      <c r="H35" s="142">
        <f t="shared" ref="H35:BS35" si="10">SUM(H11:H27)</f>
        <v>0</v>
      </c>
      <c r="I35" s="142">
        <f t="shared" si="10"/>
        <v>0</v>
      </c>
      <c r="J35" s="142">
        <f t="shared" si="10"/>
        <v>0</v>
      </c>
      <c r="K35" s="142">
        <f t="shared" si="10"/>
        <v>3672</v>
      </c>
      <c r="L35" s="142">
        <f t="shared" si="10"/>
        <v>32378.670000000002</v>
      </c>
      <c r="M35" s="142">
        <f t="shared" si="10"/>
        <v>70611.599999999991</v>
      </c>
      <c r="N35" s="142">
        <f t="shared" si="10"/>
        <v>83165.459999999992</v>
      </c>
      <c r="O35" s="142">
        <f t="shared" si="10"/>
        <v>107716.07999999999</v>
      </c>
      <c r="P35" s="142">
        <f t="shared" si="10"/>
        <v>110259.3</v>
      </c>
      <c r="Q35" s="142">
        <f t="shared" si="10"/>
        <v>122160.12</v>
      </c>
      <c r="R35" s="142">
        <f t="shared" si="10"/>
        <v>133035.24</v>
      </c>
      <c r="S35" s="142">
        <f t="shared" si="10"/>
        <v>145092.35999999999</v>
      </c>
      <c r="T35" s="142">
        <f t="shared" si="10"/>
        <v>157149.48000000004</v>
      </c>
      <c r="U35" s="142">
        <f t="shared" si="10"/>
        <v>169206.60000000006</v>
      </c>
      <c r="V35" s="142">
        <f t="shared" si="10"/>
        <v>126691.20000000001</v>
      </c>
      <c r="W35" s="142">
        <f t="shared" si="10"/>
        <v>126691.20000000001</v>
      </c>
      <c r="X35" s="142">
        <f t="shared" si="10"/>
        <v>126691.20000000001</v>
      </c>
      <c r="Y35" s="142">
        <f t="shared" si="10"/>
        <v>126691.20000000001</v>
      </c>
      <c r="Z35" s="142">
        <f t="shared" si="10"/>
        <v>126691.20000000001</v>
      </c>
      <c r="AA35" s="142">
        <f t="shared" si="10"/>
        <v>126691.20000000001</v>
      </c>
      <c r="AB35" s="142">
        <f t="shared" si="10"/>
        <v>126691.20000000001</v>
      </c>
      <c r="AC35" s="142">
        <f t="shared" si="10"/>
        <v>126691.20000000001</v>
      </c>
      <c r="AD35" s="142">
        <f t="shared" si="10"/>
        <v>126691.20000000001</v>
      </c>
      <c r="AE35" s="142">
        <f t="shared" si="10"/>
        <v>126691.20000000001</v>
      </c>
      <c r="AF35" s="142">
        <f t="shared" si="10"/>
        <v>126691.20000000001</v>
      </c>
      <c r="AG35" s="142">
        <f t="shared" si="10"/>
        <v>126691.20000000001</v>
      </c>
      <c r="AH35" s="142">
        <f t="shared" si="10"/>
        <v>126691.20000000001</v>
      </c>
      <c r="AI35" s="142">
        <f t="shared" si="10"/>
        <v>126691.20000000001</v>
      </c>
      <c r="AJ35" s="142">
        <f t="shared" si="10"/>
        <v>126691.20000000001</v>
      </c>
      <c r="AK35" s="142">
        <f t="shared" si="10"/>
        <v>126691.20000000001</v>
      </c>
      <c r="AL35" s="142">
        <f t="shared" si="10"/>
        <v>126691.20000000001</v>
      </c>
      <c r="AM35" s="142">
        <f t="shared" si="10"/>
        <v>126691.20000000001</v>
      </c>
      <c r="AN35" s="142">
        <f t="shared" si="10"/>
        <v>126691.20000000001</v>
      </c>
      <c r="AO35" s="142">
        <f t="shared" si="10"/>
        <v>126691.20000000001</v>
      </c>
      <c r="AP35" s="142">
        <f t="shared" si="10"/>
        <v>126691.20000000001</v>
      </c>
      <c r="AQ35" s="142">
        <f t="shared" si="10"/>
        <v>126691.20000000001</v>
      </c>
      <c r="AR35" s="142">
        <f t="shared" si="10"/>
        <v>126691.20000000001</v>
      </c>
      <c r="AS35" s="142">
        <f t="shared" si="10"/>
        <v>126691.20000000001</v>
      </c>
      <c r="AT35" s="142">
        <f t="shared" si="10"/>
        <v>126691.20000000001</v>
      </c>
      <c r="AU35" s="142">
        <f t="shared" si="10"/>
        <v>126691.20000000001</v>
      </c>
      <c r="AV35" s="142">
        <f t="shared" si="10"/>
        <v>126691.20000000001</v>
      </c>
      <c r="AW35" s="142">
        <f t="shared" si="10"/>
        <v>126691.20000000001</v>
      </c>
      <c r="AX35" s="142">
        <f t="shared" si="10"/>
        <v>126691.20000000001</v>
      </c>
      <c r="AY35" s="142">
        <f t="shared" si="10"/>
        <v>126691.20000000001</v>
      </c>
      <c r="AZ35" s="142">
        <f t="shared" si="10"/>
        <v>126691.20000000001</v>
      </c>
      <c r="BA35" s="142">
        <f t="shared" si="10"/>
        <v>126691.20000000001</v>
      </c>
      <c r="BB35" s="142">
        <f t="shared" si="10"/>
        <v>126691.20000000001</v>
      </c>
      <c r="BC35" s="142">
        <f t="shared" si="10"/>
        <v>126691.20000000001</v>
      </c>
      <c r="BD35" s="142">
        <f t="shared" si="10"/>
        <v>126691.20000000001</v>
      </c>
      <c r="BE35" s="142">
        <f t="shared" si="10"/>
        <v>126691.20000000001</v>
      </c>
      <c r="BF35" s="142">
        <f t="shared" si="10"/>
        <v>126691.20000000001</v>
      </c>
      <c r="BG35" s="142">
        <f t="shared" si="10"/>
        <v>126691.20000000001</v>
      </c>
      <c r="BH35" s="142">
        <f t="shared" si="10"/>
        <v>126691.20000000001</v>
      </c>
      <c r="BI35" s="142">
        <f t="shared" si="10"/>
        <v>126691.20000000001</v>
      </c>
      <c r="BJ35" s="142">
        <f t="shared" si="10"/>
        <v>126691.20000000001</v>
      </c>
      <c r="BK35" s="142">
        <f t="shared" si="10"/>
        <v>126691.20000000001</v>
      </c>
      <c r="BL35" s="142">
        <f t="shared" si="10"/>
        <v>126691.20000000001</v>
      </c>
      <c r="BM35" s="142">
        <f t="shared" si="10"/>
        <v>126691.20000000001</v>
      </c>
      <c r="BN35" s="142">
        <f t="shared" si="10"/>
        <v>126691.20000000001</v>
      </c>
      <c r="BO35" s="142">
        <f t="shared" si="10"/>
        <v>126691.20000000001</v>
      </c>
      <c r="BP35" s="142">
        <f t="shared" si="10"/>
        <v>126691.20000000001</v>
      </c>
      <c r="BQ35" s="142">
        <f t="shared" si="10"/>
        <v>126691.20000000001</v>
      </c>
      <c r="BR35" s="142">
        <f t="shared" si="10"/>
        <v>126691.20000000001</v>
      </c>
      <c r="BS35" s="142">
        <f t="shared" si="10"/>
        <v>126691.20000000001</v>
      </c>
      <c r="BT35" s="142">
        <f t="shared" ref="BT35:CP35" si="11">SUM(BT11:BT27)</f>
        <v>126691.20000000001</v>
      </c>
      <c r="BU35" s="142">
        <f t="shared" si="11"/>
        <v>126691.20000000001</v>
      </c>
      <c r="BV35" s="142">
        <f t="shared" si="11"/>
        <v>126691.20000000001</v>
      </c>
      <c r="BW35" s="142">
        <f t="shared" si="11"/>
        <v>126691.20000000001</v>
      </c>
      <c r="BX35" s="142">
        <f t="shared" si="11"/>
        <v>126691.20000000001</v>
      </c>
      <c r="BY35" s="142">
        <f t="shared" si="11"/>
        <v>126691.20000000001</v>
      </c>
      <c r="BZ35" s="142">
        <f t="shared" si="11"/>
        <v>126691.20000000001</v>
      </c>
      <c r="CA35" s="142">
        <f t="shared" si="11"/>
        <v>126691.20000000001</v>
      </c>
      <c r="CB35" s="142">
        <f t="shared" si="11"/>
        <v>126691.20000000001</v>
      </c>
      <c r="CC35" s="142">
        <f t="shared" si="11"/>
        <v>126691.20000000001</v>
      </c>
      <c r="CD35" s="142">
        <f t="shared" si="11"/>
        <v>126691.20000000001</v>
      </c>
      <c r="CE35" s="142">
        <f t="shared" si="11"/>
        <v>126691.20000000001</v>
      </c>
      <c r="CF35" s="142">
        <f t="shared" si="11"/>
        <v>126691.20000000001</v>
      </c>
      <c r="CG35" s="142">
        <f t="shared" si="11"/>
        <v>126691.20000000001</v>
      </c>
      <c r="CH35" s="142">
        <f t="shared" si="11"/>
        <v>126691.20000000001</v>
      </c>
      <c r="CI35" s="142">
        <f t="shared" si="11"/>
        <v>126691.20000000001</v>
      </c>
      <c r="CJ35" s="142">
        <f t="shared" si="11"/>
        <v>126691.20000000001</v>
      </c>
      <c r="CK35" s="142">
        <f t="shared" si="11"/>
        <v>0</v>
      </c>
      <c r="CL35" s="142">
        <f t="shared" si="11"/>
        <v>0</v>
      </c>
      <c r="CM35" s="142">
        <f t="shared" si="11"/>
        <v>0</v>
      </c>
      <c r="CN35" s="142">
        <f t="shared" si="11"/>
        <v>0</v>
      </c>
      <c r="CO35" s="142">
        <f t="shared" si="11"/>
        <v>0</v>
      </c>
      <c r="CP35" s="143">
        <f t="shared" si="11"/>
        <v>0</v>
      </c>
    </row>
    <row r="36" spans="5:96" x14ac:dyDescent="0.3">
      <c r="E36" s="132"/>
      <c r="F36" s="132"/>
      <c r="G36" s="146" t="str">
        <f>IF(G35=G33,"OK","Error")</f>
        <v>OK</v>
      </c>
      <c r="H36" s="146" t="str">
        <f t="shared" ref="H36:BS36" si="12">IF(H35=H33,"OK","Error")</f>
        <v>OK</v>
      </c>
      <c r="I36" s="146" t="str">
        <f t="shared" si="12"/>
        <v>OK</v>
      </c>
      <c r="J36" s="146" t="str">
        <f t="shared" si="12"/>
        <v>OK</v>
      </c>
      <c r="K36" s="146" t="str">
        <f t="shared" si="12"/>
        <v>OK</v>
      </c>
      <c r="L36" s="146" t="str">
        <f t="shared" si="12"/>
        <v>OK</v>
      </c>
      <c r="M36" s="146" t="str">
        <f t="shared" si="12"/>
        <v>OK</v>
      </c>
      <c r="N36" s="146" t="str">
        <f t="shared" si="12"/>
        <v>OK</v>
      </c>
      <c r="O36" s="146" t="str">
        <f t="shared" si="12"/>
        <v>OK</v>
      </c>
      <c r="P36" s="146" t="str">
        <f t="shared" si="12"/>
        <v>OK</v>
      </c>
      <c r="Q36" s="146" t="str">
        <f t="shared" si="12"/>
        <v>OK</v>
      </c>
      <c r="R36" s="146" t="str">
        <f t="shared" si="12"/>
        <v>OK</v>
      </c>
      <c r="S36" s="146" t="str">
        <f t="shared" si="12"/>
        <v>OK</v>
      </c>
      <c r="T36" s="146" t="str">
        <f t="shared" si="12"/>
        <v>OK</v>
      </c>
      <c r="U36" s="146" t="str">
        <f t="shared" si="12"/>
        <v>OK</v>
      </c>
      <c r="V36" s="146" t="str">
        <f t="shared" si="12"/>
        <v>OK</v>
      </c>
      <c r="W36" s="146" t="str">
        <f t="shared" si="12"/>
        <v>OK</v>
      </c>
      <c r="X36" s="146" t="str">
        <f t="shared" si="12"/>
        <v>OK</v>
      </c>
      <c r="Y36" s="146" t="str">
        <f t="shared" si="12"/>
        <v>OK</v>
      </c>
      <c r="Z36" s="146" t="str">
        <f t="shared" si="12"/>
        <v>OK</v>
      </c>
      <c r="AA36" s="146" t="str">
        <f t="shared" si="12"/>
        <v>OK</v>
      </c>
      <c r="AB36" s="146" t="str">
        <f t="shared" si="12"/>
        <v>OK</v>
      </c>
      <c r="AC36" s="146" t="str">
        <f t="shared" si="12"/>
        <v>OK</v>
      </c>
      <c r="AD36" s="146" t="str">
        <f t="shared" si="12"/>
        <v>OK</v>
      </c>
      <c r="AE36" s="146" t="str">
        <f t="shared" si="12"/>
        <v>OK</v>
      </c>
      <c r="AF36" s="146" t="str">
        <f t="shared" si="12"/>
        <v>OK</v>
      </c>
      <c r="AG36" s="146" t="str">
        <f t="shared" si="12"/>
        <v>OK</v>
      </c>
      <c r="AH36" s="146" t="str">
        <f t="shared" si="12"/>
        <v>OK</v>
      </c>
      <c r="AI36" s="146" t="str">
        <f t="shared" si="12"/>
        <v>OK</v>
      </c>
      <c r="AJ36" s="146" t="str">
        <f t="shared" si="12"/>
        <v>OK</v>
      </c>
      <c r="AK36" s="146" t="str">
        <f t="shared" si="12"/>
        <v>OK</v>
      </c>
      <c r="AL36" s="146" t="str">
        <f t="shared" si="12"/>
        <v>OK</v>
      </c>
      <c r="AM36" s="146" t="str">
        <f t="shared" si="12"/>
        <v>OK</v>
      </c>
      <c r="AN36" s="146" t="str">
        <f t="shared" si="12"/>
        <v>OK</v>
      </c>
      <c r="AO36" s="146" t="str">
        <f t="shared" si="12"/>
        <v>OK</v>
      </c>
      <c r="AP36" s="146" t="str">
        <f t="shared" si="12"/>
        <v>OK</v>
      </c>
      <c r="AQ36" s="146" t="str">
        <f t="shared" si="12"/>
        <v>OK</v>
      </c>
      <c r="AR36" s="146" t="str">
        <f t="shared" si="12"/>
        <v>OK</v>
      </c>
      <c r="AS36" s="146" t="str">
        <f t="shared" si="12"/>
        <v>OK</v>
      </c>
      <c r="AT36" s="146" t="str">
        <f t="shared" si="12"/>
        <v>OK</v>
      </c>
      <c r="AU36" s="146" t="str">
        <f t="shared" si="12"/>
        <v>OK</v>
      </c>
      <c r="AV36" s="146" t="str">
        <f t="shared" si="12"/>
        <v>OK</v>
      </c>
      <c r="AW36" s="146" t="str">
        <f t="shared" si="12"/>
        <v>OK</v>
      </c>
      <c r="AX36" s="146" t="str">
        <f t="shared" si="12"/>
        <v>OK</v>
      </c>
      <c r="AY36" s="146" t="str">
        <f t="shared" si="12"/>
        <v>OK</v>
      </c>
      <c r="AZ36" s="146" t="str">
        <f t="shared" si="12"/>
        <v>OK</v>
      </c>
      <c r="BA36" s="146" t="str">
        <f t="shared" si="12"/>
        <v>OK</v>
      </c>
      <c r="BB36" s="146" t="str">
        <f t="shared" si="12"/>
        <v>OK</v>
      </c>
      <c r="BC36" s="146" t="str">
        <f t="shared" si="12"/>
        <v>OK</v>
      </c>
      <c r="BD36" s="146" t="str">
        <f t="shared" si="12"/>
        <v>OK</v>
      </c>
      <c r="BE36" s="146" t="str">
        <f t="shared" si="12"/>
        <v>OK</v>
      </c>
      <c r="BF36" s="146" t="str">
        <f t="shared" si="12"/>
        <v>OK</v>
      </c>
      <c r="BG36" s="146" t="str">
        <f t="shared" si="12"/>
        <v>OK</v>
      </c>
      <c r="BH36" s="146" t="str">
        <f t="shared" si="12"/>
        <v>OK</v>
      </c>
      <c r="BI36" s="146" t="str">
        <f t="shared" si="12"/>
        <v>OK</v>
      </c>
      <c r="BJ36" s="146" t="str">
        <f t="shared" si="12"/>
        <v>OK</v>
      </c>
      <c r="BK36" s="146" t="str">
        <f t="shared" si="12"/>
        <v>OK</v>
      </c>
      <c r="BL36" s="146" t="str">
        <f t="shared" si="12"/>
        <v>OK</v>
      </c>
      <c r="BM36" s="146" t="str">
        <f t="shared" si="12"/>
        <v>OK</v>
      </c>
      <c r="BN36" s="146" t="str">
        <f t="shared" si="12"/>
        <v>OK</v>
      </c>
      <c r="BO36" s="146" t="str">
        <f t="shared" si="12"/>
        <v>OK</v>
      </c>
      <c r="BP36" s="146" t="str">
        <f t="shared" si="12"/>
        <v>OK</v>
      </c>
      <c r="BQ36" s="146" t="str">
        <f t="shared" si="12"/>
        <v>OK</v>
      </c>
      <c r="BR36" s="146" t="str">
        <f t="shared" si="12"/>
        <v>OK</v>
      </c>
      <c r="BS36" s="146" t="str">
        <f t="shared" si="12"/>
        <v>OK</v>
      </c>
      <c r="BT36" s="146" t="str">
        <f t="shared" ref="BT36:CP36" si="13">IF(BT35=BT33,"OK","Error")</f>
        <v>OK</v>
      </c>
      <c r="BU36" s="146" t="str">
        <f t="shared" si="13"/>
        <v>OK</v>
      </c>
      <c r="BV36" s="146" t="str">
        <f t="shared" si="13"/>
        <v>OK</v>
      </c>
      <c r="BW36" s="146" t="str">
        <f t="shared" si="13"/>
        <v>OK</v>
      </c>
      <c r="BX36" s="146" t="str">
        <f t="shared" si="13"/>
        <v>OK</v>
      </c>
      <c r="BY36" s="146" t="str">
        <f t="shared" si="13"/>
        <v>OK</v>
      </c>
      <c r="BZ36" s="146" t="str">
        <f t="shared" si="13"/>
        <v>OK</v>
      </c>
      <c r="CA36" s="146" t="str">
        <f t="shared" si="13"/>
        <v>OK</v>
      </c>
      <c r="CB36" s="146" t="str">
        <f t="shared" si="13"/>
        <v>OK</v>
      </c>
      <c r="CC36" s="146" t="str">
        <f t="shared" si="13"/>
        <v>OK</v>
      </c>
      <c r="CD36" s="146" t="str">
        <f t="shared" si="13"/>
        <v>OK</v>
      </c>
      <c r="CE36" s="146" t="str">
        <f t="shared" si="13"/>
        <v>OK</v>
      </c>
      <c r="CF36" s="146" t="str">
        <f t="shared" si="13"/>
        <v>OK</v>
      </c>
      <c r="CG36" s="146" t="str">
        <f t="shared" si="13"/>
        <v>OK</v>
      </c>
      <c r="CH36" s="146" t="str">
        <f t="shared" si="13"/>
        <v>OK</v>
      </c>
      <c r="CI36" s="146" t="str">
        <f t="shared" si="13"/>
        <v>OK</v>
      </c>
      <c r="CJ36" s="146" t="str">
        <f t="shared" si="13"/>
        <v>OK</v>
      </c>
      <c r="CK36" s="146" t="str">
        <f t="shared" si="13"/>
        <v>OK</v>
      </c>
      <c r="CL36" s="146" t="str">
        <f t="shared" si="13"/>
        <v>OK</v>
      </c>
      <c r="CM36" s="146" t="str">
        <f t="shared" si="13"/>
        <v>OK</v>
      </c>
      <c r="CN36" s="146" t="str">
        <f t="shared" si="13"/>
        <v>OK</v>
      </c>
      <c r="CO36" s="146" t="str">
        <f t="shared" si="13"/>
        <v>OK</v>
      </c>
      <c r="CP36" s="146" t="str">
        <f t="shared" si="13"/>
        <v>OK</v>
      </c>
    </row>
  </sheetData>
  <sheetProtection algorithmName="SHA-512" hashValue="u3T3Rh9ODvWmlGhqpTn0zSOdGCw7mr7h4mqXuYQ8JiqCzigDtfjAbYny7WIHdw1TtOSI58lSPFAQa9mhAHwPRg==" saltValue="9dTvNSWucqxlCbKZfS1dAg==" spinCount="100000" sheet="1" objects="1" scenarios="1" formatCells="0" formatColumns="0" formatRows="0" insertRows="0" deleteRows="0"/>
  <dataValidations count="1">
    <dataValidation type="list" allowBlank="1" showInputMessage="1" showErrorMessage="1" sqref="D9:D1048576">
      <formula1>$A$3:$A$4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F0"/>
  </sheetPr>
  <dimension ref="A6:Y24"/>
  <sheetViews>
    <sheetView workbookViewId="0">
      <selection activeCell="G35" sqref="G35"/>
    </sheetView>
  </sheetViews>
  <sheetFormatPr defaultRowHeight="12" x14ac:dyDescent="0.3"/>
  <cols>
    <col min="1" max="1" width="41.6640625" bestFit="1" customWidth="1"/>
    <col min="2" max="2" width="53.44140625" bestFit="1" customWidth="1"/>
    <col min="3" max="3" width="21.5546875" customWidth="1"/>
  </cols>
  <sheetData>
    <row r="6" spans="1:25" ht="15.5" x14ac:dyDescent="0.35">
      <c r="A6" s="271" t="s">
        <v>320</v>
      </c>
      <c r="B6" s="265"/>
      <c r="C6" s="263"/>
      <c r="D6" s="264"/>
      <c r="E6" s="265"/>
      <c r="F6" s="265"/>
      <c r="G6" s="265"/>
      <c r="H6" s="265"/>
      <c r="I6" s="265"/>
      <c r="J6" s="265"/>
      <c r="K6" s="265"/>
      <c r="L6" s="265"/>
      <c r="M6" s="265"/>
      <c r="N6" s="263"/>
      <c r="O6" s="262" t="s">
        <v>321</v>
      </c>
      <c r="P6" s="263"/>
      <c r="Q6" s="262" t="s">
        <v>322</v>
      </c>
      <c r="R6" s="263"/>
      <c r="S6" s="262" t="s">
        <v>323</v>
      </c>
      <c r="T6" s="263"/>
      <c r="U6" s="262" t="s">
        <v>324</v>
      </c>
      <c r="V6" s="263"/>
      <c r="W6" s="64"/>
      <c r="X6" s="64"/>
      <c r="Y6" s="64"/>
    </row>
    <row r="7" spans="1:25" ht="115.5" x14ac:dyDescent="0.3">
      <c r="A7" s="65" t="s">
        <v>325</v>
      </c>
      <c r="B7" s="65" t="s">
        <v>326</v>
      </c>
      <c r="C7" s="65" t="s">
        <v>327</v>
      </c>
      <c r="D7" s="65" t="s">
        <v>328</v>
      </c>
      <c r="E7" s="65" t="s">
        <v>329</v>
      </c>
      <c r="F7" s="65" t="s">
        <v>330</v>
      </c>
      <c r="G7" s="65" t="s">
        <v>331</v>
      </c>
      <c r="H7" s="65" t="s">
        <v>332</v>
      </c>
      <c r="I7" s="65" t="s">
        <v>333</v>
      </c>
      <c r="J7" s="65" t="s">
        <v>334</v>
      </c>
      <c r="K7" s="65" t="s">
        <v>335</v>
      </c>
      <c r="L7" s="65" t="s">
        <v>336</v>
      </c>
      <c r="M7" s="66" t="s">
        <v>337</v>
      </c>
      <c r="N7" s="66" t="s">
        <v>338</v>
      </c>
      <c r="O7" s="66" t="s">
        <v>337</v>
      </c>
      <c r="P7" s="66" t="s">
        <v>338</v>
      </c>
      <c r="Q7" s="66" t="s">
        <v>337</v>
      </c>
      <c r="R7" s="66" t="s">
        <v>338</v>
      </c>
      <c r="S7" s="66" t="s">
        <v>337</v>
      </c>
      <c r="T7" s="66" t="s">
        <v>338</v>
      </c>
      <c r="U7" s="66" t="s">
        <v>339</v>
      </c>
      <c r="V7" s="66" t="s">
        <v>340</v>
      </c>
      <c r="W7" s="65" t="s">
        <v>341</v>
      </c>
      <c r="X7" s="65" t="s">
        <v>342</v>
      </c>
      <c r="Y7" s="65" t="s">
        <v>343</v>
      </c>
    </row>
    <row r="8" spans="1:25" x14ac:dyDescent="0.3">
      <c r="A8" s="4">
        <v>1</v>
      </c>
      <c r="B8" s="4" t="s">
        <v>41</v>
      </c>
      <c r="M8" s="36">
        <v>100</v>
      </c>
      <c r="N8" s="36">
        <v>73.333333333333329</v>
      </c>
      <c r="O8" s="43"/>
    </row>
    <row r="9" spans="1:25" x14ac:dyDescent="0.3">
      <c r="A9" s="4">
        <v>2</v>
      </c>
      <c r="B9" s="4" t="s">
        <v>42</v>
      </c>
      <c r="G9" s="13"/>
      <c r="M9" s="36">
        <v>100</v>
      </c>
      <c r="N9" s="36">
        <v>76.666666666666671</v>
      </c>
      <c r="O9" s="43"/>
    </row>
    <row r="10" spans="1:25" x14ac:dyDescent="0.3">
      <c r="A10" s="4">
        <v>3</v>
      </c>
      <c r="B10" s="4" t="s">
        <v>43</v>
      </c>
      <c r="M10" s="36">
        <v>100</v>
      </c>
      <c r="N10" s="36">
        <v>65</v>
      </c>
      <c r="O10" s="43"/>
    </row>
    <row r="11" spans="1:25" x14ac:dyDescent="0.3">
      <c r="A11" s="4">
        <v>4</v>
      </c>
      <c r="B11" s="4" t="s">
        <v>44</v>
      </c>
      <c r="M11" s="36">
        <v>100</v>
      </c>
      <c r="N11" s="36">
        <v>61.666666666666664</v>
      </c>
      <c r="O11" s="43"/>
    </row>
    <row r="12" spans="1:25" x14ac:dyDescent="0.3">
      <c r="A12" s="4">
        <v>5</v>
      </c>
      <c r="B12" s="4" t="s">
        <v>45</v>
      </c>
      <c r="M12" s="36">
        <v>100</v>
      </c>
      <c r="N12" s="36">
        <v>63.333333333333336</v>
      </c>
      <c r="O12" s="43"/>
    </row>
    <row r="16" spans="1:25" ht="15.5" x14ac:dyDescent="0.35">
      <c r="A16" s="266" t="s">
        <v>344</v>
      </c>
      <c r="B16" s="267"/>
      <c r="C16" s="268"/>
      <c r="D16" s="269"/>
      <c r="E16" s="269"/>
      <c r="F16" s="269"/>
      <c r="G16" s="267"/>
      <c r="H16" s="270" t="s">
        <v>322</v>
      </c>
      <c r="I16" s="267"/>
      <c r="J16" s="67"/>
    </row>
    <row r="17" spans="1:10" ht="63" x14ac:dyDescent="0.3">
      <c r="A17" s="68" t="s">
        <v>325</v>
      </c>
      <c r="B17" s="68" t="s">
        <v>326</v>
      </c>
      <c r="C17" s="68" t="s">
        <v>332</v>
      </c>
      <c r="D17" s="68" t="s">
        <v>345</v>
      </c>
      <c r="E17" s="69" t="s">
        <v>346</v>
      </c>
      <c r="F17" s="69" t="s">
        <v>347</v>
      </c>
      <c r="G17" s="69" t="s">
        <v>348</v>
      </c>
      <c r="H17" s="69" t="s">
        <v>337</v>
      </c>
      <c r="I17" s="69" t="s">
        <v>338</v>
      </c>
      <c r="J17" s="68" t="s">
        <v>341</v>
      </c>
    </row>
    <row r="18" spans="1:10" x14ac:dyDescent="0.3">
      <c r="A18" s="81" t="s">
        <v>349</v>
      </c>
      <c r="B18" s="82"/>
      <c r="C18" s="72"/>
      <c r="D18" s="73"/>
      <c r="E18" s="83"/>
      <c r="F18" s="83"/>
      <c r="G18" s="84"/>
      <c r="H18" s="75"/>
      <c r="I18" s="75"/>
      <c r="J18" s="73"/>
    </row>
    <row r="19" spans="1:10" x14ac:dyDescent="0.3">
      <c r="A19" s="70"/>
      <c r="B19" s="76"/>
      <c r="C19" s="72"/>
      <c r="D19" s="73"/>
      <c r="E19" s="77"/>
      <c r="F19" s="74"/>
      <c r="G19" s="74"/>
      <c r="H19" s="75"/>
      <c r="I19" s="75"/>
      <c r="J19" s="78"/>
    </row>
    <row r="20" spans="1:10" x14ac:dyDescent="0.3">
      <c r="A20" s="79"/>
      <c r="B20" s="71"/>
      <c r="C20" s="79"/>
      <c r="D20" s="73"/>
      <c r="E20" s="77"/>
      <c r="F20" s="74"/>
      <c r="G20" s="80"/>
      <c r="H20" s="75"/>
      <c r="I20" s="80"/>
      <c r="J20" s="73"/>
    </row>
    <row r="21" spans="1:10" x14ac:dyDescent="0.3">
      <c r="A21" s="79"/>
      <c r="B21" s="71"/>
      <c r="C21" s="79"/>
      <c r="D21" s="73"/>
      <c r="E21" s="77"/>
      <c r="F21" s="74"/>
      <c r="G21" s="80"/>
      <c r="H21" s="75"/>
      <c r="I21" s="80"/>
      <c r="J21" s="73"/>
    </row>
    <row r="22" spans="1:10" x14ac:dyDescent="0.3">
      <c r="A22" s="79"/>
      <c r="B22" s="71"/>
      <c r="C22" s="79"/>
      <c r="D22" s="73"/>
      <c r="E22" s="77"/>
      <c r="F22" s="74"/>
      <c r="G22" s="80"/>
      <c r="H22" s="75"/>
      <c r="I22" s="80"/>
      <c r="J22" s="73"/>
    </row>
    <row r="23" spans="1:10" x14ac:dyDescent="0.3">
      <c r="A23" s="79"/>
      <c r="B23" s="71"/>
      <c r="C23" s="79"/>
      <c r="D23" s="73"/>
      <c r="E23" s="77"/>
      <c r="F23" s="74"/>
      <c r="G23" s="80"/>
      <c r="H23" s="75"/>
      <c r="I23" s="80"/>
      <c r="J23" s="73"/>
    </row>
    <row r="24" spans="1:10" x14ac:dyDescent="0.3">
      <c r="A24" s="79"/>
      <c r="B24" s="71"/>
      <c r="C24" s="79"/>
      <c r="D24" s="73"/>
      <c r="E24" s="77"/>
      <c r="F24" s="74"/>
      <c r="G24" s="80"/>
      <c r="H24" s="75"/>
      <c r="I24" s="80"/>
      <c r="J24" s="73"/>
    </row>
  </sheetData>
  <mergeCells count="9">
    <mergeCell ref="U6:V6"/>
    <mergeCell ref="D6:N6"/>
    <mergeCell ref="Q6:R6"/>
    <mergeCell ref="S6:T6"/>
    <mergeCell ref="A16:B16"/>
    <mergeCell ref="C16:G16"/>
    <mergeCell ref="H16:I16"/>
    <mergeCell ref="O6:P6"/>
    <mergeCell ref="A6:C6"/>
  </mergeCell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B0F0"/>
  </sheetPr>
  <dimension ref="E4:CR26"/>
  <sheetViews>
    <sheetView workbookViewId="0">
      <pane xSplit="6" ySplit="6" topLeftCell="BY7" activePane="bottomRight" state="frozen"/>
      <selection activeCell="G35" sqref="G35"/>
      <selection pane="topRight" activeCell="G35" sqref="G35"/>
      <selection pane="bottomLeft" activeCell="G35" sqref="G35"/>
      <selection pane="bottomRight" activeCell="A11" sqref="A11:XFD11"/>
    </sheetView>
  </sheetViews>
  <sheetFormatPr defaultColWidth="9.109375" defaultRowHeight="12" x14ac:dyDescent="0.3"/>
  <cols>
    <col min="1" max="1" width="5.109375" style="97" customWidth="1"/>
    <col min="2" max="4" width="15" style="97" customWidth="1"/>
    <col min="5" max="5" width="18.6640625" style="97" customWidth="1"/>
    <col min="6" max="6" width="40.109375" style="97" bestFit="1" customWidth="1"/>
    <col min="7" max="8" width="9.109375" style="97"/>
    <col min="9" max="17" width="11.5546875" style="97" bestFit="1" customWidth="1"/>
    <col min="18" max="88" width="12.5546875" style="97" bestFit="1" customWidth="1"/>
    <col min="89" max="92" width="12.5546875" style="97" customWidth="1"/>
    <col min="93" max="94" width="9.109375" style="97"/>
    <col min="95" max="95" width="2.109375" style="97" customWidth="1"/>
    <col min="96" max="96" width="15.88671875" style="97" customWidth="1"/>
    <col min="97" max="16384" width="9.109375" style="97"/>
  </cols>
  <sheetData>
    <row r="4" spans="5:96" s="123" customFormat="1" x14ac:dyDescent="0.3">
      <c r="E4" s="123"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6" s="123" customFormat="1" x14ac:dyDescent="0.3">
      <c r="E5" s="98" t="s">
        <v>34</v>
      </c>
      <c r="G5" s="159" t="s">
        <v>8</v>
      </c>
      <c r="H5" s="159" t="s">
        <v>9</v>
      </c>
      <c r="I5" s="159" t="s">
        <v>10</v>
      </c>
      <c r="J5" s="159" t="s">
        <v>11</v>
      </c>
      <c r="K5" s="159" t="s">
        <v>12</v>
      </c>
      <c r="L5" s="159" t="s">
        <v>13</v>
      </c>
      <c r="M5" s="159" t="s">
        <v>14</v>
      </c>
      <c r="N5" s="159" t="s">
        <v>15</v>
      </c>
      <c r="O5" s="159" t="s">
        <v>16</v>
      </c>
      <c r="P5" s="159" t="s">
        <v>17</v>
      </c>
      <c r="Q5" s="159" t="s">
        <v>18</v>
      </c>
      <c r="R5" s="159" t="s">
        <v>19</v>
      </c>
      <c r="S5" s="159" t="s">
        <v>20</v>
      </c>
      <c r="T5" s="159" t="s">
        <v>21</v>
      </c>
      <c r="U5" s="159" t="s">
        <v>22</v>
      </c>
      <c r="V5" s="159" t="s">
        <v>23</v>
      </c>
      <c r="W5" s="159" t="s">
        <v>24</v>
      </c>
      <c r="X5" s="159" t="s">
        <v>25</v>
      </c>
      <c r="Y5" s="159" t="s">
        <v>26</v>
      </c>
      <c r="Z5" s="159" t="s">
        <v>27</v>
      </c>
      <c r="AA5" s="159" t="s">
        <v>28</v>
      </c>
      <c r="AB5" s="159" t="s">
        <v>29</v>
      </c>
      <c r="AC5" s="159" t="s">
        <v>48</v>
      </c>
      <c r="AD5" s="159" t="s">
        <v>49</v>
      </c>
      <c r="AE5" s="159" t="s">
        <v>50</v>
      </c>
      <c r="AF5" s="159" t="s">
        <v>51</v>
      </c>
      <c r="AG5" s="159" t="s">
        <v>52</v>
      </c>
      <c r="AH5" s="159" t="s">
        <v>53</v>
      </c>
      <c r="AI5" s="159" t="s">
        <v>54</v>
      </c>
      <c r="AJ5" s="159" t="s">
        <v>55</v>
      </c>
      <c r="AK5" s="159" t="s">
        <v>56</v>
      </c>
      <c r="AL5" s="159" t="s">
        <v>57</v>
      </c>
      <c r="AM5" s="159" t="s">
        <v>58</v>
      </c>
      <c r="AN5" s="159" t="s">
        <v>59</v>
      </c>
      <c r="AO5" s="159" t="s">
        <v>60</v>
      </c>
      <c r="AP5" s="159" t="s">
        <v>61</v>
      </c>
      <c r="AQ5" s="159" t="s">
        <v>62</v>
      </c>
      <c r="AR5" s="159" t="s">
        <v>63</v>
      </c>
      <c r="AS5" s="159" t="s">
        <v>64</v>
      </c>
      <c r="AT5" s="159" t="s">
        <v>65</v>
      </c>
      <c r="AU5" s="159" t="s">
        <v>66</v>
      </c>
      <c r="AV5" s="159" t="s">
        <v>67</v>
      </c>
      <c r="AW5" s="159" t="s">
        <v>68</v>
      </c>
      <c r="AX5" s="159" t="s">
        <v>69</v>
      </c>
      <c r="AY5" s="159" t="s">
        <v>70</v>
      </c>
      <c r="AZ5" s="159" t="s">
        <v>71</v>
      </c>
      <c r="BA5" s="159" t="s">
        <v>72</v>
      </c>
      <c r="BB5" s="159" t="s">
        <v>73</v>
      </c>
      <c r="BC5" s="159" t="s">
        <v>74</v>
      </c>
      <c r="BD5" s="159" t="s">
        <v>75</v>
      </c>
      <c r="BE5" s="159" t="s">
        <v>76</v>
      </c>
      <c r="BF5" s="159" t="s">
        <v>77</v>
      </c>
      <c r="BG5" s="159" t="s">
        <v>78</v>
      </c>
      <c r="BH5" s="159" t="s">
        <v>79</v>
      </c>
      <c r="BI5" s="159" t="s">
        <v>80</v>
      </c>
      <c r="BJ5" s="159" t="s">
        <v>81</v>
      </c>
      <c r="BK5" s="159" t="s">
        <v>82</v>
      </c>
      <c r="BL5" s="159" t="s">
        <v>83</v>
      </c>
      <c r="BM5" s="159" t="s">
        <v>84</v>
      </c>
      <c r="BN5" s="159" t="s">
        <v>85</v>
      </c>
      <c r="BO5" s="159" t="s">
        <v>86</v>
      </c>
      <c r="BP5" s="159" t="s">
        <v>87</v>
      </c>
      <c r="BQ5" s="159" t="s">
        <v>88</v>
      </c>
      <c r="BR5" s="159" t="s">
        <v>89</v>
      </c>
      <c r="BS5" s="159" t="s">
        <v>90</v>
      </c>
      <c r="BT5" s="159" t="s">
        <v>91</v>
      </c>
      <c r="BU5" s="159" t="s">
        <v>92</v>
      </c>
      <c r="BV5" s="159" t="s">
        <v>93</v>
      </c>
      <c r="BW5" s="159" t="s">
        <v>94</v>
      </c>
      <c r="BX5" s="159" t="s">
        <v>95</v>
      </c>
      <c r="BY5" s="159" t="s">
        <v>96</v>
      </c>
      <c r="BZ5" s="159" t="s">
        <v>97</v>
      </c>
      <c r="CA5" s="159" t="s">
        <v>98</v>
      </c>
      <c r="CB5" s="159" t="s">
        <v>99</v>
      </c>
      <c r="CC5" s="159" t="s">
        <v>100</v>
      </c>
      <c r="CD5" s="159" t="s">
        <v>101</v>
      </c>
      <c r="CE5" s="159" t="s">
        <v>102</v>
      </c>
      <c r="CF5" s="159" t="s">
        <v>103</v>
      </c>
      <c r="CG5" s="159" t="s">
        <v>104</v>
      </c>
      <c r="CH5" s="159" t="s">
        <v>105</v>
      </c>
      <c r="CI5" s="159" t="s">
        <v>106</v>
      </c>
      <c r="CJ5" s="159" t="s">
        <v>107</v>
      </c>
      <c r="CK5" s="132" t="s">
        <v>108</v>
      </c>
      <c r="CL5" s="132" t="s">
        <v>109</v>
      </c>
      <c r="CM5" s="132" t="s">
        <v>218</v>
      </c>
      <c r="CN5" s="132" t="s">
        <v>219</v>
      </c>
      <c r="CO5" s="132" t="s">
        <v>220</v>
      </c>
      <c r="CP5" s="132" t="s">
        <v>221</v>
      </c>
      <c r="CR5" s="124" t="s">
        <v>6</v>
      </c>
    </row>
    <row r="6" spans="5:96" s="104" customFormat="1" x14ac:dyDescent="0.3">
      <c r="E6" s="123"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5:96" s="104" customFormat="1" x14ac:dyDescent="0.3"/>
    <row r="8" spans="5:96" s="104" customFormat="1" ht="14.5" x14ac:dyDescent="0.35">
      <c r="E8" s="147" t="s">
        <v>141</v>
      </c>
      <c r="F8" s="97"/>
    </row>
    <row r="9" spans="5:96" s="104" customFormat="1" x14ac:dyDescent="0.3">
      <c r="E9" s="148" t="s">
        <v>140</v>
      </c>
      <c r="F9" s="148" t="s">
        <v>2</v>
      </c>
    </row>
    <row r="10" spans="5:96" s="104" customFormat="1" x14ac:dyDescent="0.3">
      <c r="E10" s="154" t="s">
        <v>41</v>
      </c>
      <c r="F10" s="104" t="s">
        <v>138</v>
      </c>
      <c r="G10" s="127">
        <f>IF(G$6="",0,'6. Solution vols'!G21*'15. Wholesale price book'!$N8*'3.General Assumptions'!G$18)*3</f>
        <v>0</v>
      </c>
      <c r="H10" s="127">
        <f>IF(H$6="",0,'6. Solution vols'!H21*'15. Wholesale price book'!$N8*'3.General Assumptions'!H$18)*3</f>
        <v>0</v>
      </c>
      <c r="I10" s="127">
        <f>IF(I$6="",0,'6. Solution vols'!I21*'15. Wholesale price book'!$N8*'3.General Assumptions'!I$18)*3</f>
        <v>0</v>
      </c>
      <c r="J10" s="127">
        <f>IF(J$6="",0,'6. Solution vols'!J21*'15. Wholesale price book'!$N8*'3.General Assumptions'!J$18)*3</f>
        <v>0</v>
      </c>
      <c r="K10" s="127">
        <f>IF(K$6="",0,'6. Solution vols'!K21*'15. Wholesale price book'!$N8*'3.General Assumptions'!K$18)*3</f>
        <v>0</v>
      </c>
      <c r="L10" s="127">
        <f>IF(L$6="",0,'6. Solution vols'!L21*'15. Wholesale price book'!$N8*'3.General Assumptions'!L$18)*3</f>
        <v>6567.0412500000002</v>
      </c>
      <c r="M10" s="127">
        <f>IF(M$6="",0,'6. Solution vols'!M21*'15. Wholesale price book'!$N8*'3.General Assumptions'!M$18)*3</f>
        <v>19651.870940625005</v>
      </c>
      <c r="N10" s="127">
        <f>IF(N$6="",0,'6. Solution vols'!N21*'15. Wholesale price book'!$N8*'3.General Assumptions'!N$18)*3</f>
        <v>29404.111894910162</v>
      </c>
      <c r="O10" s="127">
        <f>IF(O$6="",0,'6. Solution vols'!O21*'15. Wholesale price book'!$N8*'3.General Assumptions'!O$18)*3</f>
        <v>39107.468820230519</v>
      </c>
      <c r="P10" s="127">
        <f>IF(P$6="",0,'6. Solution vols'!P21*'15. Wholesale price book'!$N8*'3.General Assumptions'!P$18)*3</f>
        <v>48762.125185224933</v>
      </c>
      <c r="Q10" s="127">
        <f>IF(Q$6="",0,'6. Solution vols'!Q21*'15. Wholesale price book'!$N8*'3.General Assumptions'!Q$18)*3</f>
        <v>58368.263846714239</v>
      </c>
      <c r="R10" s="127">
        <f>IF(R$6="",0,'6. Solution vols'!R21*'15. Wholesale price book'!$N8*'3.General Assumptions'!R$18)*3</f>
        <v>67926.067051613703</v>
      </c>
      <c r="S10" s="127">
        <f>IF(S$6="",0,'6. Solution vols'!S21*'15. Wholesale price book'!$N8*'3.General Assumptions'!S$18)*3</f>
        <v>77435.71643883962</v>
      </c>
      <c r="T10" s="127">
        <f>IF(T$6="",0,'6. Solution vols'!T21*'15. Wholesale price book'!$N8*'3.General Assumptions'!T$18)*3</f>
        <v>86897.393041210336</v>
      </c>
      <c r="U10" s="127">
        <f>IF(U$6="",0,'6. Solution vols'!U21*'15. Wholesale price book'!$N8*'3.General Assumptions'!U$18)*3</f>
        <v>96311.27728734148</v>
      </c>
      <c r="V10" s="127">
        <f>IF(V$6="",0,'6. Solution vols'!V21*'15. Wholesale price book'!$N8*'3.General Assumptions'!V$18)*3</f>
        <v>96070.499094123137</v>
      </c>
      <c r="W10" s="127">
        <f>IF(W$6="",0,'6. Solution vols'!W21*'15. Wholesale price book'!$N8*'3.General Assumptions'!W$18)*3</f>
        <v>95830.322846387833</v>
      </c>
      <c r="X10" s="127">
        <f>IF(X$6="",0,'6. Solution vols'!X21*'15. Wholesale price book'!$N8*'3.General Assumptions'!X$18)*3</f>
        <v>95590.747039271868</v>
      </c>
      <c r="Y10" s="127">
        <f>IF(Y$6="",0,'6. Solution vols'!Y21*'15. Wholesale price book'!$N8*'3.General Assumptions'!Y$18)*3</f>
        <v>95351.770171673677</v>
      </c>
      <c r="Z10" s="127">
        <f>IF(Z$6="",0,'6. Solution vols'!Z21*'15. Wholesale price book'!$N8*'3.General Assumptions'!Z$18)*3</f>
        <v>95113.390746244506</v>
      </c>
      <c r="AA10" s="127">
        <f>IF(AA$6="",0,'6. Solution vols'!AA21*'15. Wholesale price book'!$N8*'3.General Assumptions'!AA$18)*3</f>
        <v>94875.607269378903</v>
      </c>
      <c r="AB10" s="127">
        <f>IF(AB$6="",0,'6. Solution vols'!AB21*'15. Wholesale price book'!$N8*'3.General Assumptions'!AB$18)*3</f>
        <v>94638.418251205469</v>
      </c>
      <c r="AC10" s="127">
        <f>IF(AC$6="",0,'6. Solution vols'!AC21*'15. Wholesale price book'!$N8*'3.General Assumptions'!AC$18)*3</f>
        <v>94401.822205577453</v>
      </c>
      <c r="AD10" s="127">
        <f>IF(AD$6="",0,'6. Solution vols'!AD21*'15. Wholesale price book'!$N8*'3.General Assumptions'!AD$18)*3</f>
        <v>94165.817650063516</v>
      </c>
      <c r="AE10" s="127">
        <f>IF(AE$6="",0,'6. Solution vols'!AE21*'15. Wholesale price book'!$N8*'3.General Assumptions'!AE$18)*3</f>
        <v>93930.403105938356</v>
      </c>
      <c r="AF10" s="127">
        <f>IF(AF$6="",0,'6. Solution vols'!AF21*'15. Wholesale price book'!$N8*'3.General Assumptions'!AF$18)*3</f>
        <v>93695.577098173497</v>
      </c>
      <c r="AG10" s="127">
        <f>IF(AG$6="",0,'6. Solution vols'!AG21*'15. Wholesale price book'!$N8*'3.General Assumptions'!AG$18)*3</f>
        <v>93461.338155428064</v>
      </c>
      <c r="AH10" s="127">
        <f>IF(AH$6="",0,'6. Solution vols'!AH21*'15. Wholesale price book'!$N8*'3.General Assumptions'!AH$18)*3</f>
        <v>93227.684810039515</v>
      </c>
      <c r="AI10" s="127">
        <f>IF(AI$6="",0,'6. Solution vols'!AI21*'15. Wholesale price book'!$N8*'3.General Assumptions'!AI$18)*3</f>
        <v>92994.61559801441</v>
      </c>
      <c r="AJ10" s="127">
        <f>IF(AJ$6="",0,'6. Solution vols'!AJ21*'15. Wholesale price book'!$N8*'3.General Assumptions'!AJ$18)*3</f>
        <v>92762.129059019382</v>
      </c>
      <c r="AK10" s="127">
        <f>IF(AK$6="",0,'6. Solution vols'!AK21*'15. Wholesale price book'!$N8*'3.General Assumptions'!AK$18)*3</f>
        <v>92530.223736371845</v>
      </c>
      <c r="AL10" s="127">
        <f>IF(AL$6="",0,'6. Solution vols'!AL21*'15. Wholesale price book'!$N8*'3.General Assumptions'!AL$18)*3</f>
        <v>92298.898177030918</v>
      </c>
      <c r="AM10" s="127">
        <f>IF(AM$6="",0,'6. Solution vols'!AM21*'15. Wholesale price book'!$N8*'3.General Assumptions'!AM$18)*3</f>
        <v>92068.150931588345</v>
      </c>
      <c r="AN10" s="127">
        <f>IF(AN$6="",0,'6. Solution vols'!AN21*'15. Wholesale price book'!$N8*'3.General Assumptions'!AN$18)*3</f>
        <v>91837.980554259382</v>
      </c>
      <c r="AO10" s="127">
        <f>IF(AO$6="",0,'6. Solution vols'!AO21*'15. Wholesale price book'!$N8*'3.General Assumptions'!AO$18)*3</f>
        <v>91608.385602873735</v>
      </c>
      <c r="AP10" s="127">
        <f>IF(AP$6="",0,'6. Solution vols'!AP21*'15. Wholesale price book'!$N8*'3.General Assumptions'!AP$18)*3</f>
        <v>91379.364638866566</v>
      </c>
      <c r="AQ10" s="127">
        <f>IF(AQ$6="",0,'6. Solution vols'!AQ21*'15. Wholesale price book'!$N8*'3.General Assumptions'!AQ$18)*3</f>
        <v>91150.916227269408</v>
      </c>
      <c r="AR10" s="127">
        <f>IF(AR$6="",0,'6. Solution vols'!AR21*'15. Wholesale price book'!$N8*'3.General Assumptions'!AR$18)*3</f>
        <v>90923.038936701225</v>
      </c>
      <c r="AS10" s="127">
        <f>IF(AS$6="",0,'6. Solution vols'!AS21*'15. Wholesale price book'!$N8*'3.General Assumptions'!AS$18)*3</f>
        <v>90695.731339359481</v>
      </c>
      <c r="AT10" s="127">
        <f>IF(AT$6="",0,'6. Solution vols'!AT21*'15. Wholesale price book'!$N8*'3.General Assumptions'!AT$18)*3</f>
        <v>90468.992011011098</v>
      </c>
      <c r="AU10" s="127">
        <f>IF(AU$6="",0,'6. Solution vols'!AU21*'15. Wholesale price book'!$N8*'3.General Assumptions'!AU$18)*3</f>
        <v>90242.819530983572</v>
      </c>
      <c r="AV10" s="127">
        <f>IF(AV$6="",0,'6. Solution vols'!AV21*'15. Wholesale price book'!$N8*'3.General Assumptions'!AV$18)*3</f>
        <v>90017.21248215613</v>
      </c>
      <c r="AW10" s="127">
        <f>IF(AW$6="",0,'6. Solution vols'!AW21*'15. Wholesale price book'!$N8*'3.General Assumptions'!AW$18)*3</f>
        <v>89792.169450950736</v>
      </c>
      <c r="AX10" s="127">
        <f>IF(AX$6="",0,'6. Solution vols'!AX21*'15. Wholesale price book'!$N8*'3.General Assumptions'!AX$18)*3</f>
        <v>89567.689027323373</v>
      </c>
      <c r="AY10" s="127">
        <f>IF(AY$6="",0,'6. Solution vols'!AY21*'15. Wholesale price book'!$N8*'3.General Assumptions'!AY$18)*3</f>
        <v>89343.769804755066</v>
      </c>
      <c r="AZ10" s="127">
        <f>IF(AZ$6="",0,'6. Solution vols'!AZ21*'15. Wholesale price book'!$N8*'3.General Assumptions'!AZ$18)*3</f>
        <v>89120.410380243178</v>
      </c>
      <c r="BA10" s="127">
        <f>IF(BA$6="",0,'6. Solution vols'!BA21*'15. Wholesale price book'!$N8*'3.General Assumptions'!BA$18)*3</f>
        <v>88897.609354292581</v>
      </c>
      <c r="BB10" s="127">
        <f>IF(BB$6="",0,'6. Solution vols'!BB21*'15. Wholesale price book'!$N8*'3.General Assumptions'!BB$18)*3</f>
        <v>88675.365330906861</v>
      </c>
      <c r="BC10" s="127">
        <f>IF(BC$6="",0,'6. Solution vols'!BC21*'15. Wholesale price book'!$N8*'3.General Assumptions'!BC$18)*3</f>
        <v>88453.676917579607</v>
      </c>
      <c r="BD10" s="127">
        <f>IF(BD$6="",0,'6. Solution vols'!BD21*'15. Wholesale price book'!$N8*'3.General Assumptions'!BD$18)*3</f>
        <v>88232.542725285646</v>
      </c>
      <c r="BE10" s="127">
        <f>IF(BE$6="",0,'6. Solution vols'!BE21*'15. Wholesale price book'!$N8*'3.General Assumptions'!BE$18)*3</f>
        <v>88011.961368472432</v>
      </c>
      <c r="BF10" s="127">
        <f>IF(BF$6="",0,'6. Solution vols'!BF21*'15. Wholesale price book'!$N8*'3.General Assumptions'!BF$18)*3</f>
        <v>87791.931465051268</v>
      </c>
      <c r="BG10" s="127">
        <f>IF(BG$6="",0,'6. Solution vols'!BG21*'15. Wholesale price book'!$N8*'3.General Assumptions'!BG$18)*3</f>
        <v>87572.451636388636</v>
      </c>
      <c r="BH10" s="127">
        <f>IF(BH$6="",0,'6. Solution vols'!BH21*'15. Wholesale price book'!$N8*'3.General Assumptions'!BH$18)*3</f>
        <v>87353.520507297682</v>
      </c>
      <c r="BI10" s="127">
        <f>IF(BI$6="",0,'6. Solution vols'!BI21*'15. Wholesale price book'!$N8*'3.General Assumptions'!BI$18)*3</f>
        <v>87135.136706029429</v>
      </c>
      <c r="BJ10" s="127">
        <f>IF(BJ$6="",0,'6. Solution vols'!BJ21*'15. Wholesale price book'!$N8*'3.General Assumptions'!BJ$18)*3</f>
        <v>86917.298864264361</v>
      </c>
      <c r="BK10" s="127">
        <f>IF(BK$6="",0,'6. Solution vols'!BK21*'15. Wholesale price book'!$N8*'3.General Assumptions'!BK$18)*3</f>
        <v>86700.005617103714</v>
      </c>
      <c r="BL10" s="127">
        <f>IF(BL$6="",0,'6. Solution vols'!BL21*'15. Wholesale price book'!$N8*'3.General Assumptions'!BL$18)*3</f>
        <v>86483.255603060956</v>
      </c>
      <c r="BM10" s="127">
        <f>IF(BM$6="",0,'6. Solution vols'!BM21*'15. Wholesale price book'!$N8*'3.General Assumptions'!BM$18)*3</f>
        <v>86267.047464053292</v>
      </c>
      <c r="BN10" s="127">
        <f>IF(BN$6="",0,'6. Solution vols'!BN21*'15. Wholesale price book'!$N8*'3.General Assumptions'!BN$18)*3</f>
        <v>86051.379845393167</v>
      </c>
      <c r="BO10" s="127">
        <f>IF(BO$6="",0,'6. Solution vols'!BO21*'15. Wholesale price book'!$N8*'3.General Assumptions'!BO$18)*3</f>
        <v>85836.251395779691</v>
      </c>
      <c r="BP10" s="127">
        <f>IF(BP$6="",0,'6. Solution vols'!BP21*'15. Wholesale price book'!$N8*'3.General Assumptions'!BP$18)*3</f>
        <v>85621.660767290246</v>
      </c>
      <c r="BQ10" s="127">
        <f>IF(BQ$6="",0,'6. Solution vols'!BQ21*'15. Wholesale price book'!$N8*'3.General Assumptions'!BQ$18)*3</f>
        <v>85407.606615372031</v>
      </c>
      <c r="BR10" s="127">
        <f>IF(BR$6="",0,'6. Solution vols'!BR21*'15. Wholesale price book'!$N8*'3.General Assumptions'!BR$18)*3</f>
        <v>85194.087598833605</v>
      </c>
      <c r="BS10" s="127">
        <f>IF(BS$6="",0,'6. Solution vols'!BS21*'15. Wholesale price book'!$N8*'3.General Assumptions'!BS$18)*3</f>
        <v>84981.10237983652</v>
      </c>
      <c r="BT10" s="127">
        <f>IF(BT$6="",0,'6. Solution vols'!BT21*'15. Wholesale price book'!$N8*'3.General Assumptions'!BT$18)*3</f>
        <v>84768.649623886929</v>
      </c>
      <c r="BU10" s="127">
        <f>IF(BU$6="",0,'6. Solution vols'!BU21*'15. Wholesale price book'!$N8*'3.General Assumptions'!BU$18)*3</f>
        <v>84556.727999827228</v>
      </c>
      <c r="BV10" s="127">
        <f>IF(BV$6="",0,'6. Solution vols'!BV21*'15. Wholesale price book'!$N8*'3.General Assumptions'!BV$18)*3</f>
        <v>84345.33617982766</v>
      </c>
      <c r="BW10" s="127">
        <f>IF(BW$6="",0,'6. Solution vols'!BW21*'15. Wholesale price book'!$N8*'3.General Assumptions'!BW$18)*3</f>
        <v>84134.472839378097</v>
      </c>
      <c r="BX10" s="127">
        <f>IF(BX$6="",0,'6. Solution vols'!BX21*'15. Wholesale price book'!$N8*'3.General Assumptions'!BX$18)*3</f>
        <v>83924.136657279654</v>
      </c>
      <c r="BY10" s="127">
        <f>IF(BY$6="",0,'6. Solution vols'!BY21*'15. Wholesale price book'!$N8*'3.General Assumptions'!BY$18)*3</f>
        <v>83714.326315636456</v>
      </c>
      <c r="BZ10" s="127">
        <f>IF(BZ$6="",0,'6. Solution vols'!BZ21*'15. Wholesale price book'!$N8*'3.General Assumptions'!BZ$18)*3</f>
        <v>83505.040499847353</v>
      </c>
      <c r="CA10" s="127">
        <f>IF(CA$6="",0,'6. Solution vols'!CA21*'15. Wholesale price book'!$N8*'3.General Assumptions'!CA$18)*3</f>
        <v>83296.277898597749</v>
      </c>
      <c r="CB10" s="127">
        <f>IF(CB$6="",0,'6. Solution vols'!CB21*'15. Wholesale price book'!$N8*'3.General Assumptions'!CB$18)*3</f>
        <v>83088.037203851272</v>
      </c>
      <c r="CC10" s="127">
        <f>IF(CC$6="",0,'6. Solution vols'!CC21*'15. Wholesale price book'!$N8*'3.General Assumptions'!CC$18)*3</f>
        <v>82880.317110841643</v>
      </c>
      <c r="CD10" s="127">
        <f>IF(CD$6="",0,'6. Solution vols'!CD21*'15. Wholesale price book'!$N8*'3.General Assumptions'!CD$18)*3</f>
        <v>82673.116318064553</v>
      </c>
      <c r="CE10" s="127">
        <f>IF(CE$6="",0,'6. Solution vols'!CE21*'15. Wholesale price book'!$N8*'3.General Assumptions'!CE$18)*3</f>
        <v>82466.433527269386</v>
      </c>
      <c r="CF10" s="127">
        <f>IF(CF$6="",0,'6. Solution vols'!CF21*'15. Wholesale price book'!$N8*'3.General Assumptions'!CF$18)*3</f>
        <v>82260.267443451216</v>
      </c>
      <c r="CG10" s="127">
        <f>IF(CG$6="",0,'6. Solution vols'!CG21*'15. Wholesale price book'!$N8*'3.General Assumptions'!CG$18)*3</f>
        <v>82054.616774842594</v>
      </c>
      <c r="CH10" s="127">
        <f>IF(CH$6="",0,'6. Solution vols'!CH21*'15. Wholesale price book'!$N8*'3.General Assumptions'!CH$18)*3</f>
        <v>81849.480232905495</v>
      </c>
      <c r="CI10" s="127">
        <f>IF(CI$6="",0,'6. Solution vols'!CI21*'15. Wholesale price book'!$N8*'3.General Assumptions'!CI$18)*3</f>
        <v>81644.856532323232</v>
      </c>
      <c r="CJ10" s="127">
        <f>IF(CJ$6="",0,'6. Solution vols'!CJ21*'15. Wholesale price book'!$N8*'3.General Assumptions'!CJ$18)*3</f>
        <v>81440.744390992433</v>
      </c>
      <c r="CK10" s="127">
        <f>IF(CK$6="",0,'6. Solution vols'!CK21*'15. Wholesale price book'!$N8*'3.General Assumptions'!CK$18)*3</f>
        <v>0</v>
      </c>
      <c r="CL10" s="127">
        <f>IF(CL$6="",0,'6. Solution vols'!CL21*'15. Wholesale price book'!$N8*'3.General Assumptions'!CL$18)*3</f>
        <v>0</v>
      </c>
      <c r="CM10" s="127">
        <f>IF(CM$6="",0,'6. Solution vols'!CM21*'15. Wholesale price book'!$N8*'3.General Assumptions'!CM$18)*3</f>
        <v>0</v>
      </c>
      <c r="CN10" s="127">
        <f>IF(CN$6="",0,'6. Solution vols'!CN21*'15. Wholesale price book'!$N8*'3.General Assumptions'!CN$18)*3</f>
        <v>0</v>
      </c>
      <c r="CO10" s="127">
        <f>IF(CO$6="",0,'6. Solution vols'!CO21*'15. Wholesale price book'!$N8*'3.General Assumptions'!CO$18)*3</f>
        <v>0</v>
      </c>
      <c r="CP10" s="127">
        <f>IF(CP$6="",0,'6. Solution vols'!CP21*'15. Wholesale price book'!$N8*'3.General Assumptions'!CP$18)*3</f>
        <v>0</v>
      </c>
      <c r="CR10" s="127">
        <f>SUM(G10:CP10)</f>
        <v>6463773.9614001056</v>
      </c>
    </row>
    <row r="11" spans="5:96" s="104" customFormat="1" x14ac:dyDescent="0.3">
      <c r="E11" s="154" t="s">
        <v>42</v>
      </c>
      <c r="F11" s="104" t="s">
        <v>138</v>
      </c>
      <c r="G11" s="127">
        <f>IF(G$6="",0,'6. Solution vols'!G22*'15. Wholesale price book'!$N9*'3.General Assumptions'!G$18)*3</f>
        <v>0</v>
      </c>
      <c r="H11" s="127">
        <f>IF(H$6="",0,'6. Solution vols'!H22*'15. Wholesale price book'!$N9*'3.General Assumptions'!H$18)*3</f>
        <v>0</v>
      </c>
      <c r="I11" s="127">
        <f>IF(I$6="",0,'6. Solution vols'!I22*'15. Wholesale price book'!$N9*'3.General Assumptions'!I$18)*3</f>
        <v>0</v>
      </c>
      <c r="J11" s="127">
        <f>IF(J$6="",0,'6. Solution vols'!J22*'15. Wholesale price book'!$N9*'3.General Assumptions'!J$18)*3</f>
        <v>0</v>
      </c>
      <c r="K11" s="127">
        <f>IF(K$6="",0,'6. Solution vols'!K22*'15. Wholesale price book'!$N9*'3.General Assumptions'!K$18)*3</f>
        <v>0</v>
      </c>
      <c r="L11" s="127">
        <f>IF(L$6="",0,'6. Solution vols'!L22*'15. Wholesale price book'!$N9*'3.General Assumptions'!L$18)*3</f>
        <v>459.99138937499998</v>
      </c>
      <c r="M11" s="127">
        <f>IF(M$6="",0,'6. Solution vols'!M22*'15. Wholesale price book'!$N9*'3.General Assumptions'!M$18)*3</f>
        <v>1369.6758534375003</v>
      </c>
      <c r="N11" s="127">
        <f>IF(N$6="",0,'6. Solution vols'!N22*'15. Wholesale price book'!$N9*'3.General Assumptions'!N$18)*3</f>
        <v>3074.0662435587901</v>
      </c>
      <c r="O11" s="127">
        <f>IF(O$6="",0,'6. Solution vols'!O22*'15. Wholesale price book'!$N9*'3.General Assumptions'!O$18)*3</f>
        <v>5451.3441385775877</v>
      </c>
      <c r="P11" s="127">
        <f>IF(P$6="",0,'6. Solution vols'!P22*'15. Wholesale price book'!$N9*'3.General Assumptions'!P$18)*3</f>
        <v>7476.8591950678228</v>
      </c>
      <c r="Q11" s="127">
        <f>IF(Q$6="",0,'6. Solution vols'!Q22*'15. Wholesale price book'!$N9*'3.General Assumptions'!Q$18)*3</f>
        <v>9356.6095681551014</v>
      </c>
      <c r="R11" s="127">
        <f>IF(R$6="",0,'6. Solution vols'!R22*'15. Wholesale price book'!$N9*'3.General Assumptions'!R$18)*3</f>
        <v>10888.754384940499</v>
      </c>
      <c r="S11" s="127">
        <f>IF(S$6="",0,'6. Solution vols'!S22*'15. Wholesale price book'!$N9*'3.General Assumptions'!S$18)*3</f>
        <v>12413.179998832169</v>
      </c>
      <c r="T11" s="127">
        <f>IF(T$6="",0,'6. Solution vols'!T22*'15. Wholesale price book'!$N9*'3.General Assumptions'!T$18)*3</f>
        <v>13929.915429939476</v>
      </c>
      <c r="U11" s="127">
        <f>IF(U$6="",0,'6. Solution vols'!U22*'15. Wholesale price book'!$N9*'3.General Assumptions'!U$18)*3</f>
        <v>15438.989601516259</v>
      </c>
      <c r="V11" s="127">
        <f>IF(V$6="",0,'6. Solution vols'!V22*'15. Wholesale price book'!$N9*'3.General Assumptions'!V$18)*3</f>
        <v>15400.39212751247</v>
      </c>
      <c r="W11" s="127">
        <f>IF(W$6="",0,'6. Solution vols'!W22*'15. Wholesale price book'!$N9*'3.General Assumptions'!W$18)*3</f>
        <v>15361.891147193692</v>
      </c>
      <c r="X11" s="127">
        <f>IF(X$6="",0,'6. Solution vols'!X22*'15. Wholesale price book'!$N9*'3.General Assumptions'!X$18)*3</f>
        <v>15323.486419325705</v>
      </c>
      <c r="Y11" s="127">
        <f>IF(Y$6="",0,'6. Solution vols'!Y22*'15. Wholesale price book'!$N9*'3.General Assumptions'!Y$18)*3</f>
        <v>15285.177703277393</v>
      </c>
      <c r="Z11" s="127">
        <f>IF(Z$6="",0,'6. Solution vols'!Z22*'15. Wholesale price book'!$N9*'3.General Assumptions'!Z$18)*3</f>
        <v>15246.9647590192</v>
      </c>
      <c r="AA11" s="127">
        <f>IF(AA$6="",0,'6. Solution vols'!AA22*'15. Wholesale price book'!$N9*'3.General Assumptions'!AA$18)*3</f>
        <v>15208.847347121655</v>
      </c>
      <c r="AB11" s="127">
        <f>IF(AB$6="",0,'6. Solution vols'!AB22*'15. Wholesale price book'!$N9*'3.General Assumptions'!AB$18)*3</f>
        <v>15170.825228753851</v>
      </c>
      <c r="AC11" s="127">
        <f>IF(AC$6="",0,'6. Solution vols'!AC22*'15. Wholesale price book'!$N9*'3.General Assumptions'!AC$18)*3</f>
        <v>15132.898165681967</v>
      </c>
      <c r="AD11" s="127">
        <f>IF(AD$6="",0,'6. Solution vols'!AD22*'15. Wholesale price book'!$N9*'3.General Assumptions'!AD$18)*3</f>
        <v>15095.06592026776</v>
      </c>
      <c r="AE11" s="127">
        <f>IF(AE$6="",0,'6. Solution vols'!AE22*'15. Wholesale price book'!$N9*'3.General Assumptions'!AE$18)*3</f>
        <v>15057.328255467091</v>
      </c>
      <c r="AF11" s="127">
        <f>IF(AF$6="",0,'6. Solution vols'!AF22*'15. Wholesale price book'!$N9*'3.General Assumptions'!AF$18)*3</f>
        <v>15019.684934828423</v>
      </c>
      <c r="AG11" s="127">
        <f>IF(AG$6="",0,'6. Solution vols'!AG22*'15. Wholesale price book'!$N9*'3.General Assumptions'!AG$18)*3</f>
        <v>14982.135722491355</v>
      </c>
      <c r="AH11" s="127">
        <f>IF(AH$6="",0,'6. Solution vols'!AH22*'15. Wholesale price book'!$N9*'3.General Assumptions'!AH$18)*3</f>
        <v>14944.680383185128</v>
      </c>
      <c r="AI11" s="127">
        <f>IF(AI$6="",0,'6. Solution vols'!AI22*'15. Wholesale price book'!$N9*'3.General Assumptions'!AI$18)*3</f>
        <v>14907.318682227167</v>
      </c>
      <c r="AJ11" s="127">
        <f>IF(AJ$6="",0,'6. Solution vols'!AJ22*'15. Wholesale price book'!$N9*'3.General Assumptions'!AJ$18)*3</f>
        <v>14870.050385521597</v>
      </c>
      <c r="AK11" s="127">
        <f>IF(AK$6="",0,'6. Solution vols'!AK22*'15. Wholesale price book'!$N9*'3.General Assumptions'!AK$18)*3</f>
        <v>14832.875259557797</v>
      </c>
      <c r="AL11" s="127">
        <f>IF(AL$6="",0,'6. Solution vols'!AL22*'15. Wholesale price book'!$N9*'3.General Assumptions'!AL$18)*3</f>
        <v>14795.793071408902</v>
      </c>
      <c r="AM11" s="127">
        <f>IF(AM$6="",0,'6. Solution vols'!AM22*'15. Wholesale price book'!$N9*'3.General Assumptions'!AM$18)*3</f>
        <v>14758.803588730378</v>
      </c>
      <c r="AN11" s="127">
        <f>IF(AN$6="",0,'6. Solution vols'!AN22*'15. Wholesale price book'!$N9*'3.General Assumptions'!AN$18)*3</f>
        <v>14721.906579758554</v>
      </c>
      <c r="AO11" s="127">
        <f>IF(AO$6="",0,'6. Solution vols'!AO22*'15. Wholesale price book'!$N9*'3.General Assumptions'!AO$18)*3</f>
        <v>14685.10181330916</v>
      </c>
      <c r="AP11" s="127">
        <f>IF(AP$6="",0,'6. Solution vols'!AP22*'15. Wholesale price book'!$N9*'3.General Assumptions'!AP$18)*3</f>
        <v>14648.389058775887</v>
      </c>
      <c r="AQ11" s="127">
        <f>IF(AQ$6="",0,'6. Solution vols'!AQ22*'15. Wholesale price book'!$N9*'3.General Assumptions'!AQ$18)*3</f>
        <v>14611.76808612895</v>
      </c>
      <c r="AR11" s="127">
        <f>IF(AR$6="",0,'6. Solution vols'!AR22*'15. Wholesale price book'!$N9*'3.General Assumptions'!AR$18)*3</f>
        <v>14575.238665913628</v>
      </c>
      <c r="AS11" s="127">
        <f>IF(AS$6="",0,'6. Solution vols'!AS22*'15. Wholesale price book'!$N9*'3.General Assumptions'!AS$18)*3</f>
        <v>14538.800569248844</v>
      </c>
      <c r="AT11" s="127">
        <f>IF(AT$6="",0,'6. Solution vols'!AT22*'15. Wholesale price book'!$N9*'3.General Assumptions'!AT$18)*3</f>
        <v>14502.453567825723</v>
      </c>
      <c r="AU11" s="127">
        <f>IF(AU$6="",0,'6. Solution vols'!AU22*'15. Wholesale price book'!$N9*'3.General Assumptions'!AU$18)*3</f>
        <v>14466.19743390616</v>
      </c>
      <c r="AV11" s="127">
        <f>IF(AV$6="",0,'6. Solution vols'!AV22*'15. Wholesale price book'!$N9*'3.General Assumptions'!AV$18)*3</f>
        <v>14430.031940321396</v>
      </c>
      <c r="AW11" s="127">
        <f>IF(AW$6="",0,'6. Solution vols'!AW22*'15. Wholesale price book'!$N9*'3.General Assumptions'!AW$18)*3</f>
        <v>14393.956860470593</v>
      </c>
      <c r="AX11" s="127">
        <f>IF(AX$6="",0,'6. Solution vols'!AX22*'15. Wholesale price book'!$N9*'3.General Assumptions'!AX$18)*3</f>
        <v>14357.971968319418</v>
      </c>
      <c r="AY11" s="127">
        <f>IF(AY$6="",0,'6. Solution vols'!AY22*'15. Wholesale price book'!$N9*'3.General Assumptions'!AY$18)*3</f>
        <v>14322.07703839862</v>
      </c>
      <c r="AZ11" s="127">
        <f>IF(AZ$6="",0,'6. Solution vols'!AZ22*'15. Wholesale price book'!$N9*'3.General Assumptions'!AZ$18)*3</f>
        <v>14286.271845802625</v>
      </c>
      <c r="BA11" s="127">
        <f>IF(BA$6="",0,'6. Solution vols'!BA22*'15. Wholesale price book'!$N9*'3.General Assumptions'!BA$18)*3</f>
        <v>14250.556166188118</v>
      </c>
      <c r="BB11" s="127">
        <f>IF(BB$6="",0,'6. Solution vols'!BB22*'15. Wholesale price book'!$N9*'3.General Assumptions'!BB$18)*3</f>
        <v>14214.929775772651</v>
      </c>
      <c r="BC11" s="127">
        <f>IF(BC$6="",0,'6. Solution vols'!BC22*'15. Wholesale price book'!$N9*'3.General Assumptions'!BC$18)*3</f>
        <v>14179.392451333219</v>
      </c>
      <c r="BD11" s="127">
        <f>IF(BD$6="",0,'6. Solution vols'!BD22*'15. Wholesale price book'!$N9*'3.General Assumptions'!BD$18)*3</f>
        <v>14143.943970204886</v>
      </c>
      <c r="BE11" s="127">
        <f>IF(BE$6="",0,'6. Solution vols'!BE22*'15. Wholesale price book'!$N9*'3.General Assumptions'!BE$18)*3</f>
        <v>14108.584110279375</v>
      </c>
      <c r="BF11" s="127">
        <f>IF(BF$6="",0,'6. Solution vols'!BF22*'15. Wholesale price book'!$N9*'3.General Assumptions'!BF$18)*3</f>
        <v>14073.312650003678</v>
      </c>
      <c r="BG11" s="127">
        <f>IF(BG$6="",0,'6. Solution vols'!BG22*'15. Wholesale price book'!$N9*'3.General Assumptions'!BG$18)*3</f>
        <v>14038.12936837867</v>
      </c>
      <c r="BH11" s="127">
        <f>IF(BH$6="",0,'6. Solution vols'!BH22*'15. Wholesale price book'!$N9*'3.General Assumptions'!BH$18)*3</f>
        <v>14003.034044957723</v>
      </c>
      <c r="BI11" s="127">
        <f>IF(BI$6="",0,'6. Solution vols'!BI22*'15. Wholesale price book'!$N9*'3.General Assumptions'!BI$18)*3</f>
        <v>13968.026459845329</v>
      </c>
      <c r="BJ11" s="127">
        <f>IF(BJ$6="",0,'6. Solution vols'!BJ22*'15. Wholesale price book'!$N9*'3.General Assumptions'!BJ$18)*3</f>
        <v>13933.106393695718</v>
      </c>
      <c r="BK11" s="127">
        <f>IF(BK$6="",0,'6. Solution vols'!BK22*'15. Wholesale price book'!$N9*'3.General Assumptions'!BK$18)*3</f>
        <v>13898.273627711478</v>
      </c>
      <c r="BL11" s="127">
        <f>IF(BL$6="",0,'6. Solution vols'!BL22*'15. Wholesale price book'!$N9*'3.General Assumptions'!BL$18)*3</f>
        <v>13863.527943642199</v>
      </c>
      <c r="BM11" s="127">
        <f>IF(BM$6="",0,'6. Solution vols'!BM22*'15. Wholesale price book'!$N9*'3.General Assumptions'!BM$18)*3</f>
        <v>13828.869123783094</v>
      </c>
      <c r="BN11" s="127">
        <f>IF(BN$6="",0,'6. Solution vols'!BN22*'15. Wholesale price book'!$N9*'3.General Assumptions'!BN$18)*3</f>
        <v>13794.296950973638</v>
      </c>
      <c r="BO11" s="127">
        <f>IF(BO$6="",0,'6. Solution vols'!BO22*'15. Wholesale price book'!$N9*'3.General Assumptions'!BO$18)*3</f>
        <v>13759.811208596204</v>
      </c>
      <c r="BP11" s="127">
        <f>IF(BP$6="",0,'6. Solution vols'!BP22*'15. Wholesale price book'!$N9*'3.General Assumptions'!BP$18)*3</f>
        <v>13725.411680574714</v>
      </c>
      <c r="BQ11" s="127">
        <f>IF(BQ$6="",0,'6. Solution vols'!BQ22*'15. Wholesale price book'!$N9*'3.General Assumptions'!BQ$18)*3</f>
        <v>13691.098151373277</v>
      </c>
      <c r="BR11" s="127">
        <f>IF(BR$6="",0,'6. Solution vols'!BR22*'15. Wholesale price book'!$N9*'3.General Assumptions'!BR$18)*3</f>
        <v>13656.870405994843</v>
      </c>
      <c r="BS11" s="127">
        <f>IF(BS$6="",0,'6. Solution vols'!BS22*'15. Wholesale price book'!$N9*'3.General Assumptions'!BS$18)*3</f>
        <v>13622.728229979859</v>
      </c>
      <c r="BT11" s="127">
        <f>IF(BT$6="",0,'6. Solution vols'!BT22*'15. Wholesale price book'!$N9*'3.General Assumptions'!BT$18)*3</f>
        <v>13588.671409404909</v>
      </c>
      <c r="BU11" s="127">
        <f>IF(BU$6="",0,'6. Solution vols'!BU22*'15. Wholesale price book'!$N9*'3.General Assumptions'!BU$18)*3</f>
        <v>13554.699730881399</v>
      </c>
      <c r="BV11" s="127">
        <f>IF(BV$6="",0,'6. Solution vols'!BV22*'15. Wholesale price book'!$N9*'3.General Assumptions'!BV$18)*3</f>
        <v>13520.812981554194</v>
      </c>
      <c r="BW11" s="127">
        <f>IF(BW$6="",0,'6. Solution vols'!BW22*'15. Wholesale price book'!$N9*'3.General Assumptions'!BW$18)*3</f>
        <v>13487.01094910031</v>
      </c>
      <c r="BX11" s="127">
        <f>IF(BX$6="",0,'6. Solution vols'!BX22*'15. Wholesale price book'!$N9*'3.General Assumptions'!BX$18)*3</f>
        <v>13453.293421727562</v>
      </c>
      <c r="BY11" s="127">
        <f>IF(BY$6="",0,'6. Solution vols'!BY22*'15. Wholesale price book'!$N9*'3.General Assumptions'!BY$18)*3</f>
        <v>13419.660188173242</v>
      </c>
      <c r="BZ11" s="127">
        <f>IF(BZ$6="",0,'6. Solution vols'!BZ22*'15. Wholesale price book'!$N9*'3.General Assumptions'!BZ$18)*3</f>
        <v>13386.111037702809</v>
      </c>
      <c r="CA11" s="127">
        <f>IF(CA$6="",0,'6. Solution vols'!CA22*'15. Wholesale price book'!$N9*'3.General Assumptions'!CA$18)*3</f>
        <v>13352.645760108553</v>
      </c>
      <c r="CB11" s="127">
        <f>IF(CB$6="",0,'6. Solution vols'!CB22*'15. Wholesale price book'!$N9*'3.General Assumptions'!CB$18)*3</f>
        <v>13319.264145708283</v>
      </c>
      <c r="CC11" s="127">
        <f>IF(CC$6="",0,'6. Solution vols'!CC22*'15. Wholesale price book'!$N9*'3.General Assumptions'!CC$18)*3</f>
        <v>13285.965985344013</v>
      </c>
      <c r="CD11" s="127">
        <f>IF(CD$6="",0,'6. Solution vols'!CD22*'15. Wholesale price book'!$N9*'3.General Assumptions'!CD$18)*3</f>
        <v>13252.751070380655</v>
      </c>
      <c r="CE11" s="127">
        <f>IF(CE$6="",0,'6. Solution vols'!CE22*'15. Wholesale price book'!$N9*'3.General Assumptions'!CE$18)*3</f>
        <v>13219.619192704704</v>
      </c>
      <c r="CF11" s="127">
        <f>IF(CF$6="",0,'6. Solution vols'!CF22*'15. Wholesale price book'!$N9*'3.General Assumptions'!CF$18)*3</f>
        <v>13186.570144722942</v>
      </c>
      <c r="CG11" s="127">
        <f>IF(CG$6="",0,'6. Solution vols'!CG22*'15. Wholesale price book'!$N9*'3.General Assumptions'!CG$18)*3</f>
        <v>13153.603719361137</v>
      </c>
      <c r="CH11" s="127">
        <f>IF(CH$6="",0,'6. Solution vols'!CH22*'15. Wholesale price book'!$N9*'3.General Assumptions'!CH$18)*3</f>
        <v>13120.719710062735</v>
      </c>
      <c r="CI11" s="127">
        <f>IF(CI$6="",0,'6. Solution vols'!CI22*'15. Wholesale price book'!$N9*'3.General Assumptions'!CI$18)*3</f>
        <v>13087.917910787577</v>
      </c>
      <c r="CJ11" s="127">
        <f>IF(CJ$6="",0,'6. Solution vols'!CJ22*'15. Wholesale price book'!$N9*'3.General Assumptions'!CJ$18)*3</f>
        <v>13055.19811601061</v>
      </c>
      <c r="CK11" s="127">
        <f>IF(CK$6="",0,'6. Solution vols'!CK22*'15. Wholesale price book'!$N9*'3.General Assumptions'!CK$18)*3</f>
        <v>0</v>
      </c>
      <c r="CL11" s="127">
        <f>IF(CL$6="",0,'6. Solution vols'!CL22*'15. Wholesale price book'!$N9*'3.General Assumptions'!CL$18)*3</f>
        <v>0</v>
      </c>
      <c r="CM11" s="127">
        <f>IF(CM$6="",0,'6. Solution vols'!CM22*'15. Wholesale price book'!$N9*'3.General Assumptions'!CM$18)*3</f>
        <v>0</v>
      </c>
      <c r="CN11" s="127">
        <f>IF(CN$6="",0,'6. Solution vols'!CN22*'15. Wholesale price book'!$N9*'3.General Assumptions'!CN$18)*3</f>
        <v>0</v>
      </c>
      <c r="CO11" s="127">
        <f>IF(CO$6="",0,'6. Solution vols'!CO22*'15. Wholesale price book'!$N9*'3.General Assumptions'!CO$18)*3</f>
        <v>0</v>
      </c>
      <c r="CP11" s="127">
        <f>IF(CP$6="",0,'6. Solution vols'!CP22*'15. Wholesale price book'!$N9*'3.General Assumptions'!CP$18)*3</f>
        <v>0</v>
      </c>
      <c r="CR11" s="127">
        <f t="shared" ref="CR11:CR14" si="0">SUM(G11:CP11)</f>
        <v>1030992.1885201761</v>
      </c>
    </row>
    <row r="12" spans="5:96" s="104" customFormat="1" x14ac:dyDescent="0.3">
      <c r="E12" s="154" t="s">
        <v>43</v>
      </c>
      <c r="F12" s="104" t="s">
        <v>138</v>
      </c>
      <c r="G12" s="127">
        <f>IF(G$6="",0,'6. Solution vols'!G23*'15. Wholesale price book'!$N10*'3.General Assumptions'!G$18)*3</f>
        <v>0</v>
      </c>
      <c r="H12" s="127">
        <f>IF(H$6="",0,'6. Solution vols'!H23*'15. Wholesale price book'!$N10*'3.General Assumptions'!H$18)*3</f>
        <v>0</v>
      </c>
      <c r="I12" s="127">
        <f>IF(I$6="",0,'6. Solution vols'!I23*'15. Wholesale price book'!$N10*'3.General Assumptions'!I$18)*3</f>
        <v>0</v>
      </c>
      <c r="J12" s="127">
        <f>IF(J$6="",0,'6. Solution vols'!J23*'15. Wholesale price book'!$N10*'3.General Assumptions'!J$18)*3</f>
        <v>0</v>
      </c>
      <c r="K12" s="127">
        <f>IF(K$6="",0,'6. Solution vols'!K23*'15. Wholesale price book'!$N10*'3.General Assumptions'!K$18)*3</f>
        <v>0</v>
      </c>
      <c r="L12" s="127">
        <f>IF(L$6="",0,'6. Solution vols'!L23*'15. Wholesale price book'!$N10*'3.General Assumptions'!L$18)*3</f>
        <v>1990.7090043749999</v>
      </c>
      <c r="M12" s="127">
        <f>IF(M$6="",0,'6. Solution vols'!M23*'15. Wholesale price book'!$N10*'3.General Assumptions'!M$18)*3</f>
        <v>6862.9692925828149</v>
      </c>
      <c r="N12" s="127">
        <f>IF(N$6="",0,'6. Solution vols'!N23*'15. Wholesale price book'!$N10*'3.General Assumptions'!N$18)*3</f>
        <v>12127.859606109763</v>
      </c>
      <c r="O12" s="127">
        <f>IF(O$6="",0,'6. Solution vols'!O23*'15. Wholesale price book'!$N10*'3.General Assumptions'!O$18)*3</f>
        <v>19018.673132165739</v>
      </c>
      <c r="P12" s="127">
        <f>IF(P$6="",0,'6. Solution vols'!P23*'15. Wholesale price book'!$N10*'3.General Assumptions'!P$18)*3</f>
        <v>23713.908061669157</v>
      </c>
      <c r="Q12" s="127">
        <f>IF(Q$6="",0,'6. Solution vols'!Q23*'15. Wholesale price book'!$N10*'3.General Assumptions'!Q$18)*3</f>
        <v>28385.547949817985</v>
      </c>
      <c r="R12" s="127">
        <f>IF(R$6="",0,'6. Solution vols'!R23*'15. Wholesale price book'!$N10*'3.General Assumptions'!R$18)*3</f>
        <v>33033.681426600684</v>
      </c>
      <c r="S12" s="127">
        <f>IF(S$6="",0,'6. Solution vols'!S23*'15. Wholesale price book'!$N10*'3.General Assumptions'!S$18)*3</f>
        <v>37658.396826324773</v>
      </c>
      <c r="T12" s="127">
        <f>IF(T$6="",0,'6. Solution vols'!T23*'15. Wholesale price book'!$N10*'3.General Assumptions'!T$18)*3</f>
        <v>42259.782188541343</v>
      </c>
      <c r="U12" s="127">
        <f>IF(U$6="",0,'6. Solution vols'!U23*'15. Wholesale price book'!$N10*'3.General Assumptions'!U$18)*3</f>
        <v>46837.925258966665</v>
      </c>
      <c r="V12" s="127">
        <f>IF(V$6="",0,'6. Solution vols'!V23*'15. Wholesale price book'!$N10*'3.General Assumptions'!V$18)*3</f>
        <v>46720.830445819251</v>
      </c>
      <c r="W12" s="127">
        <f>IF(W$6="",0,'6. Solution vols'!W23*'15. Wholesale price book'!$N10*'3.General Assumptions'!W$18)*3</f>
        <v>46604.028369704705</v>
      </c>
      <c r="X12" s="127">
        <f>IF(X$6="",0,'6. Solution vols'!X23*'15. Wholesale price book'!$N10*'3.General Assumptions'!X$18)*3</f>
        <v>46487.518298780444</v>
      </c>
      <c r="Y12" s="127">
        <f>IF(Y$6="",0,'6. Solution vols'!Y23*'15. Wholesale price book'!$N10*'3.General Assumptions'!Y$18)*3</f>
        <v>46371.299503033501</v>
      </c>
      <c r="Z12" s="127">
        <f>IF(Z$6="",0,'6. Solution vols'!Z23*'15. Wholesale price book'!$N10*'3.General Assumptions'!Z$18)*3</f>
        <v>46255.371254275917</v>
      </c>
      <c r="AA12" s="127">
        <f>IF(AA$6="",0,'6. Solution vols'!AA23*'15. Wholesale price book'!$N10*'3.General Assumptions'!AA$18)*3</f>
        <v>46139.732826140229</v>
      </c>
      <c r="AB12" s="127">
        <f>IF(AB$6="",0,'6. Solution vols'!AB23*'15. Wholesale price book'!$N10*'3.General Assumptions'!AB$18)*3</f>
        <v>46024.383494074878</v>
      </c>
      <c r="AC12" s="127">
        <f>IF(AC$6="",0,'6. Solution vols'!AC23*'15. Wholesale price book'!$N10*'3.General Assumptions'!AC$18)*3</f>
        <v>45909.322535339692</v>
      </c>
      <c r="AD12" s="127">
        <f>IF(AD$6="",0,'6. Solution vols'!AD23*'15. Wholesale price book'!$N10*'3.General Assumptions'!AD$18)*3</f>
        <v>45794.549229001343</v>
      </c>
      <c r="AE12" s="127">
        <f>IF(AE$6="",0,'6. Solution vols'!AE23*'15. Wholesale price book'!$N10*'3.General Assumptions'!AE$18)*3</f>
        <v>45680.062855928845</v>
      </c>
      <c r="AF12" s="127">
        <f>IF(AF$6="",0,'6. Solution vols'!AF23*'15. Wholesale price book'!$N10*'3.General Assumptions'!AF$18)*3</f>
        <v>45565.862698789024</v>
      </c>
      <c r="AG12" s="127">
        <f>IF(AG$6="",0,'6. Solution vols'!AG23*'15. Wholesale price book'!$N10*'3.General Assumptions'!AG$18)*3</f>
        <v>45451.948042042044</v>
      </c>
      <c r="AH12" s="127">
        <f>IF(AH$6="",0,'6. Solution vols'!AH23*'15. Wholesale price book'!$N10*'3.General Assumptions'!AH$18)*3</f>
        <v>45338.318171936953</v>
      </c>
      <c r="AI12" s="127">
        <f>IF(AI$6="",0,'6. Solution vols'!AI23*'15. Wholesale price book'!$N10*'3.General Assumptions'!AI$18)*3</f>
        <v>45224.97237650711</v>
      </c>
      <c r="AJ12" s="127">
        <f>IF(AJ$6="",0,'6. Solution vols'!AJ23*'15. Wholesale price book'!$N10*'3.General Assumptions'!AJ$18)*3</f>
        <v>45111.909945565843</v>
      </c>
      <c r="AK12" s="127">
        <f>IF(AK$6="",0,'6. Solution vols'!AK23*'15. Wholesale price book'!$N10*'3.General Assumptions'!AK$18)*3</f>
        <v>44999.13017070193</v>
      </c>
      <c r="AL12" s="127">
        <f>IF(AL$6="",0,'6. Solution vols'!AL23*'15. Wholesale price book'!$N10*'3.General Assumptions'!AL$18)*3</f>
        <v>44886.632345275182</v>
      </c>
      <c r="AM12" s="127">
        <f>IF(AM$6="",0,'6. Solution vols'!AM23*'15. Wholesale price book'!$N10*'3.General Assumptions'!AM$18)*3</f>
        <v>44774.415764411991</v>
      </c>
      <c r="AN12" s="127">
        <f>IF(AN$6="",0,'6. Solution vols'!AN23*'15. Wholesale price book'!$N10*'3.General Assumptions'!AN$18)*3</f>
        <v>44662.479725000958</v>
      </c>
      <c r="AO12" s="127">
        <f>IF(AO$6="",0,'6. Solution vols'!AO23*'15. Wholesale price book'!$N10*'3.General Assumptions'!AO$18)*3</f>
        <v>44550.823525688465</v>
      </c>
      <c r="AP12" s="127">
        <f>IF(AP$6="",0,'6. Solution vols'!AP23*'15. Wholesale price book'!$N10*'3.General Assumptions'!AP$18)*3</f>
        <v>44439.446466874244</v>
      </c>
      <c r="AQ12" s="127">
        <f>IF(AQ$6="",0,'6. Solution vols'!AQ23*'15. Wholesale price book'!$N10*'3.General Assumptions'!AQ$18)*3</f>
        <v>44328.347850707069</v>
      </c>
      <c r="AR12" s="127">
        <f>IF(AR$6="",0,'6. Solution vols'!AR23*'15. Wholesale price book'!$N10*'3.General Assumptions'!AR$18)*3</f>
        <v>44217.5269810803</v>
      </c>
      <c r="AS12" s="127">
        <f>IF(AS$6="",0,'6. Solution vols'!AS23*'15. Wholesale price book'!$N10*'3.General Assumptions'!AS$18)*3</f>
        <v>44106.983163627607</v>
      </c>
      <c r="AT12" s="127">
        <f>IF(AT$6="",0,'6. Solution vols'!AT23*'15. Wholesale price book'!$N10*'3.General Assumptions'!AT$18)*3</f>
        <v>43996.71570571854</v>
      </c>
      <c r="AU12" s="127">
        <f>IF(AU$6="",0,'6. Solution vols'!AU23*'15. Wholesale price book'!$N10*'3.General Assumptions'!AU$18)*3</f>
        <v>43886.723916454248</v>
      </c>
      <c r="AV12" s="127">
        <f>IF(AV$6="",0,'6. Solution vols'!AV23*'15. Wholesale price book'!$N10*'3.General Assumptions'!AV$18)*3</f>
        <v>43777.007106663106</v>
      </c>
      <c r="AW12" s="127">
        <f>IF(AW$6="",0,'6. Solution vols'!AW23*'15. Wholesale price book'!$N10*'3.General Assumptions'!AW$18)*3</f>
        <v>43667.564588896457</v>
      </c>
      <c r="AX12" s="127">
        <f>IF(AX$6="",0,'6. Solution vols'!AX23*'15. Wholesale price book'!$N10*'3.General Assumptions'!AX$18)*3</f>
        <v>43558.395677424218</v>
      </c>
      <c r="AY12" s="127">
        <f>IF(AY$6="",0,'6. Solution vols'!AY23*'15. Wholesale price book'!$N10*'3.General Assumptions'!AY$18)*3</f>
        <v>43449.499688230659</v>
      </c>
      <c r="AZ12" s="127">
        <f>IF(AZ$6="",0,'6. Solution vols'!AZ23*'15. Wholesale price book'!$N10*'3.General Assumptions'!AZ$18)*3</f>
        <v>43340.875939010089</v>
      </c>
      <c r="BA12" s="127">
        <f>IF(BA$6="",0,'6. Solution vols'!BA23*'15. Wholesale price book'!$N10*'3.General Assumptions'!BA$18)*3</f>
        <v>43232.523749162567</v>
      </c>
      <c r="BB12" s="127">
        <f>IF(BB$6="",0,'6. Solution vols'!BB23*'15. Wholesale price book'!$N10*'3.General Assumptions'!BB$18)*3</f>
        <v>43124.442439789666</v>
      </c>
      <c r="BC12" s="127">
        <f>IF(BC$6="",0,'6. Solution vols'!BC23*'15. Wholesale price book'!$N10*'3.General Assumptions'!BC$18)*3</f>
        <v>43016.631333690195</v>
      </c>
      <c r="BD12" s="127">
        <f>IF(BD$6="",0,'6. Solution vols'!BD23*'15. Wholesale price book'!$N10*'3.General Assumptions'!BD$18)*3</f>
        <v>42909.08975535597</v>
      </c>
      <c r="BE12" s="127">
        <f>IF(BE$6="",0,'6. Solution vols'!BE23*'15. Wholesale price book'!$N10*'3.General Assumptions'!BE$18)*3</f>
        <v>42801.817030967577</v>
      </c>
      <c r="BF12" s="127">
        <f>IF(BF$6="",0,'6. Solution vols'!BF23*'15. Wholesale price book'!$N10*'3.General Assumptions'!BF$18)*3</f>
        <v>42694.812488390162</v>
      </c>
      <c r="BG12" s="127">
        <f>IF(BG$6="",0,'6. Solution vols'!BG23*'15. Wholesale price book'!$N10*'3.General Assumptions'!BG$18)*3</f>
        <v>42588.075457169187</v>
      </c>
      <c r="BH12" s="127">
        <f>IF(BH$6="",0,'6. Solution vols'!BH23*'15. Wholesale price book'!$N10*'3.General Assumptions'!BH$18)*3</f>
        <v>42481.605268526269</v>
      </c>
      <c r="BI12" s="127">
        <f>IF(BI$6="",0,'6. Solution vols'!BI23*'15. Wholesale price book'!$N10*'3.General Assumptions'!BI$18)*3</f>
        <v>42375.401255354955</v>
      </c>
      <c r="BJ12" s="127">
        <f>IF(BJ$6="",0,'6. Solution vols'!BJ23*'15. Wholesale price book'!$N10*'3.General Assumptions'!BJ$18)*3</f>
        <v>42269.462752216568</v>
      </c>
      <c r="BK12" s="127">
        <f>IF(BK$6="",0,'6. Solution vols'!BK23*'15. Wholesale price book'!$N10*'3.General Assumptions'!BK$18)*3</f>
        <v>42163.789095336026</v>
      </c>
      <c r="BL12" s="127">
        <f>IF(BL$6="",0,'6. Solution vols'!BL23*'15. Wholesale price book'!$N10*'3.General Assumptions'!BL$18)*3</f>
        <v>42058.379622597691</v>
      </c>
      <c r="BM12" s="127">
        <f>IF(BM$6="",0,'6. Solution vols'!BM23*'15. Wholesale price book'!$N10*'3.General Assumptions'!BM$18)*3</f>
        <v>41953.233673541195</v>
      </c>
      <c r="BN12" s="127">
        <f>IF(BN$6="",0,'6. Solution vols'!BN23*'15. Wholesale price book'!$N10*'3.General Assumptions'!BN$18)*3</f>
        <v>41848.350589357346</v>
      </c>
      <c r="BO12" s="127">
        <f>IF(BO$6="",0,'6. Solution vols'!BO23*'15. Wholesale price book'!$N10*'3.General Assumptions'!BO$18)*3</f>
        <v>41743.729712883956</v>
      </c>
      <c r="BP12" s="127">
        <f>IF(BP$6="",0,'6. Solution vols'!BP23*'15. Wholesale price book'!$N10*'3.General Assumptions'!BP$18)*3</f>
        <v>41639.370388601747</v>
      </c>
      <c r="BQ12" s="127">
        <f>IF(BQ$6="",0,'6. Solution vols'!BQ23*'15. Wholesale price book'!$N10*'3.General Assumptions'!BQ$18)*3</f>
        <v>41535.271962630242</v>
      </c>
      <c r="BR12" s="127">
        <f>IF(BR$6="",0,'6. Solution vols'!BR23*'15. Wholesale price book'!$N10*'3.General Assumptions'!BR$18)*3</f>
        <v>41431.433782723674</v>
      </c>
      <c r="BS12" s="127">
        <f>IF(BS$6="",0,'6. Solution vols'!BS23*'15. Wholesale price book'!$N10*'3.General Assumptions'!BS$18)*3</f>
        <v>41327.855198266858</v>
      </c>
      <c r="BT12" s="127">
        <f>IF(BT$6="",0,'6. Solution vols'!BT23*'15. Wholesale price book'!$N10*'3.General Assumptions'!BT$18)*3</f>
        <v>41224.535560271201</v>
      </c>
      <c r="BU12" s="127">
        <f>IF(BU$6="",0,'6. Solution vols'!BU23*'15. Wholesale price book'!$N10*'3.General Assumptions'!BU$18)*3</f>
        <v>41121.474221370525</v>
      </c>
      <c r="BV12" s="127">
        <f>IF(BV$6="",0,'6. Solution vols'!BV23*'15. Wholesale price book'!$N10*'3.General Assumptions'!BV$18)*3</f>
        <v>41018.670535817102</v>
      </c>
      <c r="BW12" s="127">
        <f>IF(BW$6="",0,'6. Solution vols'!BW23*'15. Wholesale price book'!$N10*'3.General Assumptions'!BW$18)*3</f>
        <v>40916.123859477557</v>
      </c>
      <c r="BX12" s="127">
        <f>IF(BX$6="",0,'6. Solution vols'!BX23*'15. Wholesale price book'!$N10*'3.General Assumptions'!BX$18)*3</f>
        <v>40813.833549828865</v>
      </c>
      <c r="BY12" s="127">
        <f>IF(BY$6="",0,'6. Solution vols'!BY23*'15. Wholesale price book'!$N10*'3.General Assumptions'!BY$18)*3</f>
        <v>40711.798965954295</v>
      </c>
      <c r="BZ12" s="127">
        <f>IF(BZ$6="",0,'6. Solution vols'!BZ23*'15. Wholesale price book'!$N10*'3.General Assumptions'!BZ$18)*3</f>
        <v>40610.019468539409</v>
      </c>
      <c r="CA12" s="127">
        <f>IF(CA$6="",0,'6. Solution vols'!CA23*'15. Wholesale price book'!$N10*'3.General Assumptions'!CA$18)*3</f>
        <v>40508.494419868068</v>
      </c>
      <c r="CB12" s="127">
        <f>IF(CB$6="",0,'6. Solution vols'!CB23*'15. Wholesale price book'!$N10*'3.General Assumptions'!CB$18)*3</f>
        <v>40407.223183818394</v>
      </c>
      <c r="CC12" s="127">
        <f>IF(CC$6="",0,'6. Solution vols'!CC23*'15. Wholesale price book'!$N10*'3.General Assumptions'!CC$18)*3</f>
        <v>40306.205125858854</v>
      </c>
      <c r="CD12" s="127">
        <f>IF(CD$6="",0,'6. Solution vols'!CD23*'15. Wholesale price book'!$N10*'3.General Assumptions'!CD$18)*3</f>
        <v>40205.439613044211</v>
      </c>
      <c r="CE12" s="127">
        <f>IF(CE$6="",0,'6. Solution vols'!CE23*'15. Wholesale price book'!$N10*'3.General Assumptions'!CE$18)*3</f>
        <v>40104.926014011602</v>
      </c>
      <c r="CF12" s="127">
        <f>IF(CF$6="",0,'6. Solution vols'!CF23*'15. Wholesale price book'!$N10*'3.General Assumptions'!CF$18)*3</f>
        <v>40004.663698976576</v>
      </c>
      <c r="CG12" s="127">
        <f>IF(CG$6="",0,'6. Solution vols'!CG23*'15. Wholesale price book'!$N10*'3.General Assumptions'!CG$18)*3</f>
        <v>39904.652039729132</v>
      </c>
      <c r="CH12" s="127">
        <f>IF(CH$6="",0,'6. Solution vols'!CH23*'15. Wholesale price book'!$N10*'3.General Assumptions'!CH$18)*3</f>
        <v>39804.890409629821</v>
      </c>
      <c r="CI12" s="127">
        <f>IF(CI$6="",0,'6. Solution vols'!CI23*'15. Wholesale price book'!$N10*'3.General Assumptions'!CI$18)*3</f>
        <v>39705.378183605746</v>
      </c>
      <c r="CJ12" s="127">
        <f>IF(CJ$6="",0,'6. Solution vols'!CJ23*'15. Wholesale price book'!$N10*'3.General Assumptions'!CJ$18)*3</f>
        <v>39606.114738146731</v>
      </c>
      <c r="CK12" s="127">
        <f>IF(CK$6="",0,'6. Solution vols'!CK23*'15. Wholesale price book'!$N10*'3.General Assumptions'!CK$18)*3</f>
        <v>0</v>
      </c>
      <c r="CL12" s="127">
        <f>IF(CL$6="",0,'6. Solution vols'!CL23*'15. Wholesale price book'!$N10*'3.General Assumptions'!CL$18)*3</f>
        <v>0</v>
      </c>
      <c r="CM12" s="127">
        <f>IF(CM$6="",0,'6. Solution vols'!CM23*'15. Wholesale price book'!$N10*'3.General Assumptions'!CM$18)*3</f>
        <v>0</v>
      </c>
      <c r="CN12" s="127">
        <f>IF(CN$6="",0,'6. Solution vols'!CN23*'15. Wholesale price book'!$N10*'3.General Assumptions'!CN$18)*3</f>
        <v>0</v>
      </c>
      <c r="CO12" s="127">
        <f>IF(CO$6="",0,'6. Solution vols'!CO23*'15. Wholesale price book'!$N10*'3.General Assumptions'!CO$18)*3</f>
        <v>0</v>
      </c>
      <c r="CP12" s="127">
        <f>IF(CP$6="",0,'6. Solution vols'!CP23*'15. Wholesale price book'!$N10*'3.General Assumptions'!CP$18)*3</f>
        <v>0</v>
      </c>
      <c r="CR12" s="127">
        <f t="shared" si="0"/>
        <v>3137381.8505543703</v>
      </c>
    </row>
    <row r="13" spans="5:96" s="104" customFormat="1" x14ac:dyDescent="0.3">
      <c r="E13" s="154" t="s">
        <v>44</v>
      </c>
      <c r="F13" s="104" t="s">
        <v>138</v>
      </c>
      <c r="G13" s="127">
        <f>IF(G$6="",0,'6. Solution vols'!G24*'15. Wholesale price book'!$N11*'3.General Assumptions'!G$18)*3</f>
        <v>0</v>
      </c>
      <c r="H13" s="127">
        <f>IF(H$6="",0,'6. Solution vols'!H24*'15. Wholesale price book'!$N11*'3.General Assumptions'!H$18)*3</f>
        <v>0</v>
      </c>
      <c r="I13" s="127">
        <f>IF(I$6="",0,'6. Solution vols'!I24*'15. Wholesale price book'!$N11*'3.General Assumptions'!I$18)*3</f>
        <v>0</v>
      </c>
      <c r="J13" s="127">
        <f>IF(J$6="",0,'6. Solution vols'!J24*'15. Wholesale price book'!$N11*'3.General Assumptions'!J$18)*3</f>
        <v>0</v>
      </c>
      <c r="K13" s="127">
        <f>IF(K$6="",0,'6. Solution vols'!K24*'15. Wholesale price book'!$N11*'3.General Assumptions'!K$18)*3</f>
        <v>0</v>
      </c>
      <c r="L13" s="127">
        <f>IF(L$6="",0,'6. Solution vols'!L24*'15. Wholesale price book'!$N11*'3.General Assumptions'!L$18)*3</f>
        <v>369.9930740625</v>
      </c>
      <c r="M13" s="127">
        <f>IF(M$6="",0,'6. Solution vols'!M24*'15. Wholesale price book'!$N11*'3.General Assumptions'!M$18)*3</f>
        <v>1101.6957951562501</v>
      </c>
      <c r="N13" s="127">
        <f>IF(N$6="",0,'6. Solution vols'!N24*'15. Wholesale price book'!$N11*'3.General Assumptions'!N$18)*3</f>
        <v>2472.6185002538091</v>
      </c>
      <c r="O13" s="127">
        <f>IF(O$6="",0,'6. Solution vols'!O24*'15. Wholesale price book'!$N11*'3.General Assumptions'!O$18)*3</f>
        <v>4384.7768071167557</v>
      </c>
      <c r="P13" s="127">
        <f>IF(P$6="",0,'6. Solution vols'!P24*'15. Wholesale price book'!$N11*'3.General Assumptions'!P$18)*3</f>
        <v>6013.9954395110744</v>
      </c>
      <c r="Q13" s="127">
        <f>IF(Q$6="",0,'6. Solution vols'!Q24*'15. Wholesale price book'!$N11*'3.General Assumptions'!Q$18)*3</f>
        <v>7525.9685656899728</v>
      </c>
      <c r="R13" s="127">
        <f>IF(R$6="",0,'6. Solution vols'!R24*'15. Wholesale price book'!$N11*'3.General Assumptions'!R$18)*3</f>
        <v>8758.3459183217037</v>
      </c>
      <c r="S13" s="127">
        <f>IF(S$6="",0,'6. Solution vols'!S24*'15. Wholesale price book'!$N11*'3.General Assumptions'!S$18)*3</f>
        <v>9984.5143468867445</v>
      </c>
      <c r="T13" s="127">
        <f>IF(T$6="",0,'6. Solution vols'!T24*'15. Wholesale price book'!$N11*'3.General Assumptions'!T$18)*3</f>
        <v>11204.49719364697</v>
      </c>
      <c r="U13" s="127">
        <f>IF(U$6="",0,'6. Solution vols'!U24*'15. Wholesale price book'!$N11*'3.General Assumptions'!U$18)*3</f>
        <v>12418.317722958729</v>
      </c>
      <c r="V13" s="127">
        <f>IF(V$6="",0,'6. Solution vols'!V24*'15. Wholesale price book'!$N11*'3.General Assumptions'!V$18)*3</f>
        <v>12387.271928651335</v>
      </c>
      <c r="W13" s="127">
        <f>IF(W$6="",0,'6. Solution vols'!W24*'15. Wholesale price book'!$N11*'3.General Assumptions'!W$18)*3</f>
        <v>12356.303748829707</v>
      </c>
      <c r="X13" s="127">
        <f>IF(X$6="",0,'6. Solution vols'!X24*'15. Wholesale price book'!$N11*'3.General Assumptions'!X$18)*3</f>
        <v>12325.412989457633</v>
      </c>
      <c r="Y13" s="127">
        <f>IF(Y$6="",0,'6. Solution vols'!Y24*'15. Wholesale price book'!$N11*'3.General Assumptions'!Y$18)*3</f>
        <v>12294.599456983988</v>
      </c>
      <c r="Z13" s="127">
        <f>IF(Z$6="",0,'6. Solution vols'!Z24*'15. Wholesale price book'!$N11*'3.General Assumptions'!Z$18)*3</f>
        <v>12263.862958341528</v>
      </c>
      <c r="AA13" s="127">
        <f>IF(AA$6="",0,'6. Solution vols'!AA24*'15. Wholesale price book'!$N11*'3.General Assumptions'!AA$18)*3</f>
        <v>12233.203300945677</v>
      </c>
      <c r="AB13" s="127">
        <f>IF(AB$6="",0,'6. Solution vols'!AB24*'15. Wholesale price book'!$N11*'3.General Assumptions'!AB$18)*3</f>
        <v>12202.620292693315</v>
      </c>
      <c r="AC13" s="127">
        <f>IF(AC$6="",0,'6. Solution vols'!AC24*'15. Wholesale price book'!$N11*'3.General Assumptions'!AC$18)*3</f>
        <v>12172.113741961581</v>
      </c>
      <c r="AD13" s="127">
        <f>IF(AD$6="",0,'6. Solution vols'!AD24*'15. Wholesale price book'!$N11*'3.General Assumptions'!AD$18)*3</f>
        <v>12141.683457606676</v>
      </c>
      <c r="AE13" s="127">
        <f>IF(AE$6="",0,'6. Solution vols'!AE24*'15. Wholesale price book'!$N11*'3.General Assumptions'!AE$18)*3</f>
        <v>12111.329248962658</v>
      </c>
      <c r="AF13" s="127">
        <f>IF(AF$6="",0,'6. Solution vols'!AF24*'15. Wholesale price book'!$N11*'3.General Assumptions'!AF$18)*3</f>
        <v>12081.050925840253</v>
      </c>
      <c r="AG13" s="127">
        <f>IF(AG$6="",0,'6. Solution vols'!AG24*'15. Wholesale price book'!$N11*'3.General Assumptions'!AG$18)*3</f>
        <v>12050.848298525652</v>
      </c>
      <c r="AH13" s="127">
        <f>IF(AH$6="",0,'6. Solution vols'!AH24*'15. Wholesale price book'!$N11*'3.General Assumptions'!AH$18)*3</f>
        <v>12020.72117777934</v>
      </c>
      <c r="AI13" s="127">
        <f>IF(AI$6="",0,'6. Solution vols'!AI24*'15. Wholesale price book'!$N11*'3.General Assumptions'!AI$18)*3</f>
        <v>11990.669374834892</v>
      </c>
      <c r="AJ13" s="127">
        <f>IF(AJ$6="",0,'6. Solution vols'!AJ24*'15. Wholesale price book'!$N11*'3.General Assumptions'!AJ$18)*3</f>
        <v>11960.692701397806</v>
      </c>
      <c r="AK13" s="127">
        <f>IF(AK$6="",0,'6. Solution vols'!AK24*'15. Wholesale price book'!$N11*'3.General Assumptions'!AK$18)*3</f>
        <v>11930.790969644311</v>
      </c>
      <c r="AL13" s="127">
        <f>IF(AL$6="",0,'6. Solution vols'!AL24*'15. Wholesale price book'!$N11*'3.General Assumptions'!AL$18)*3</f>
        <v>11900.963992220202</v>
      </c>
      <c r="AM13" s="127">
        <f>IF(AM$6="",0,'6. Solution vols'!AM24*'15. Wholesale price book'!$N11*'3.General Assumptions'!AM$18)*3</f>
        <v>11871.211582239652</v>
      </c>
      <c r="AN13" s="127">
        <f>IF(AN$6="",0,'6. Solution vols'!AN24*'15. Wholesale price book'!$N11*'3.General Assumptions'!AN$18)*3</f>
        <v>11841.533553284053</v>
      </c>
      <c r="AO13" s="127">
        <f>IF(AO$6="",0,'6. Solution vols'!AO24*'15. Wholesale price book'!$N11*'3.General Assumptions'!AO$18)*3</f>
        <v>11811.929719400843</v>
      </c>
      <c r="AP13" s="127">
        <f>IF(AP$6="",0,'6. Solution vols'!AP24*'15. Wholesale price book'!$N11*'3.General Assumptions'!AP$18)*3</f>
        <v>11782.399895102342</v>
      </c>
      <c r="AQ13" s="127">
        <f>IF(AQ$6="",0,'6. Solution vols'!AQ24*'15. Wholesale price book'!$N11*'3.General Assumptions'!AQ$18)*3</f>
        <v>11752.943895364588</v>
      </c>
      <c r="AR13" s="127">
        <f>IF(AR$6="",0,'6. Solution vols'!AR24*'15. Wholesale price book'!$N11*'3.General Assumptions'!AR$18)*3</f>
        <v>11723.561535626177</v>
      </c>
      <c r="AS13" s="127">
        <f>IF(AS$6="",0,'6. Solution vols'!AS24*'15. Wholesale price book'!$N11*'3.General Assumptions'!AS$18)*3</f>
        <v>11694.252631787112</v>
      </c>
      <c r="AT13" s="127">
        <f>IF(AT$6="",0,'6. Solution vols'!AT24*'15. Wholesale price book'!$N11*'3.General Assumptions'!AT$18)*3</f>
        <v>11665.017000207645</v>
      </c>
      <c r="AU13" s="127">
        <f>IF(AU$6="",0,'6. Solution vols'!AU24*'15. Wholesale price book'!$N11*'3.General Assumptions'!AU$18)*3</f>
        <v>11635.854457707128</v>
      </c>
      <c r="AV13" s="127">
        <f>IF(AV$6="",0,'6. Solution vols'!AV24*'15. Wholesale price book'!$N11*'3.General Assumptions'!AV$18)*3</f>
        <v>11606.76482156286</v>
      </c>
      <c r="AW13" s="127">
        <f>IF(AW$6="",0,'6. Solution vols'!AW24*'15. Wholesale price book'!$N11*'3.General Assumptions'!AW$18)*3</f>
        <v>11577.747909508955</v>
      </c>
      <c r="AX13" s="127">
        <f>IF(AX$6="",0,'6. Solution vols'!AX24*'15. Wholesale price book'!$N11*'3.General Assumptions'!AX$18)*3</f>
        <v>11548.803539735181</v>
      </c>
      <c r="AY13" s="127">
        <f>IF(AY$6="",0,'6. Solution vols'!AY24*'15. Wholesale price book'!$N11*'3.General Assumptions'!AY$18)*3</f>
        <v>11519.931530885846</v>
      </c>
      <c r="AZ13" s="127">
        <f>IF(AZ$6="",0,'6. Solution vols'!AZ24*'15. Wholesale price book'!$N11*'3.General Assumptions'!AZ$18)*3</f>
        <v>11491.131702058632</v>
      </c>
      <c r="BA13" s="127">
        <f>IF(BA$6="",0,'6. Solution vols'!BA24*'15. Wholesale price book'!$N11*'3.General Assumptions'!BA$18)*3</f>
        <v>11462.403872803487</v>
      </c>
      <c r="BB13" s="127">
        <f>IF(BB$6="",0,'6. Solution vols'!BB24*'15. Wholesale price book'!$N11*'3.General Assumptions'!BB$18)*3</f>
        <v>11433.747863121476</v>
      </c>
      <c r="BC13" s="127">
        <f>IF(BC$6="",0,'6. Solution vols'!BC24*'15. Wholesale price book'!$N11*'3.General Assumptions'!BC$18)*3</f>
        <v>11405.163493463675</v>
      </c>
      <c r="BD13" s="127">
        <f>IF(BD$6="",0,'6. Solution vols'!BD24*'15. Wholesale price book'!$N11*'3.General Assumptions'!BD$18)*3</f>
        <v>11376.650584730016</v>
      </c>
      <c r="BE13" s="127">
        <f>IF(BE$6="",0,'6. Solution vols'!BE24*'15. Wholesale price book'!$N11*'3.General Assumptions'!BE$18)*3</f>
        <v>11348.208958268191</v>
      </c>
      <c r="BF13" s="127">
        <f>IF(BF$6="",0,'6. Solution vols'!BF24*'15. Wholesale price book'!$N11*'3.General Assumptions'!BF$18)*3</f>
        <v>11319.838435872522</v>
      </c>
      <c r="BG13" s="127">
        <f>IF(BG$6="",0,'6. Solution vols'!BG24*'15. Wholesale price book'!$N11*'3.General Assumptions'!BG$18)*3</f>
        <v>11291.538839782841</v>
      </c>
      <c r="BH13" s="127">
        <f>IF(BH$6="",0,'6. Solution vols'!BH24*'15. Wholesale price book'!$N11*'3.General Assumptions'!BH$18)*3</f>
        <v>11263.309992683384</v>
      </c>
      <c r="BI13" s="127">
        <f>IF(BI$6="",0,'6. Solution vols'!BI24*'15. Wholesale price book'!$N11*'3.General Assumptions'!BI$18)*3</f>
        <v>11235.151717701676</v>
      </c>
      <c r="BJ13" s="127">
        <f>IF(BJ$6="",0,'6. Solution vols'!BJ24*'15. Wholesale price book'!$N11*'3.General Assumptions'!BJ$18)*3</f>
        <v>11207.063838407423</v>
      </c>
      <c r="BK13" s="127">
        <f>IF(BK$6="",0,'6. Solution vols'!BK24*'15. Wholesale price book'!$N11*'3.General Assumptions'!BK$18)*3</f>
        <v>11179.046178811404</v>
      </c>
      <c r="BL13" s="127">
        <f>IF(BL$6="",0,'6. Solution vols'!BL24*'15. Wholesale price book'!$N11*'3.General Assumptions'!BL$18)*3</f>
        <v>11151.098563364376</v>
      </c>
      <c r="BM13" s="127">
        <f>IF(BM$6="",0,'6. Solution vols'!BM24*'15. Wholesale price book'!$N11*'3.General Assumptions'!BM$18)*3</f>
        <v>11123.220816955965</v>
      </c>
      <c r="BN13" s="127">
        <f>IF(BN$6="",0,'6. Solution vols'!BN24*'15. Wholesale price book'!$N11*'3.General Assumptions'!BN$18)*3</f>
        <v>11095.412764913577</v>
      </c>
      <c r="BO13" s="127">
        <f>IF(BO$6="",0,'6. Solution vols'!BO24*'15. Wholesale price book'!$N11*'3.General Assumptions'!BO$18)*3</f>
        <v>11067.674233001293</v>
      </c>
      <c r="BP13" s="127">
        <f>IF(BP$6="",0,'6. Solution vols'!BP24*'15. Wholesale price book'!$N11*'3.General Assumptions'!BP$18)*3</f>
        <v>11040.00504741879</v>
      </c>
      <c r="BQ13" s="127">
        <f>IF(BQ$6="",0,'6. Solution vols'!BQ24*'15. Wholesale price book'!$N11*'3.General Assumptions'!BQ$18)*3</f>
        <v>11012.405034800244</v>
      </c>
      <c r="BR13" s="127">
        <f>IF(BR$6="",0,'6. Solution vols'!BR24*'15. Wholesale price book'!$N11*'3.General Assumptions'!BR$18)*3</f>
        <v>10984.874022213244</v>
      </c>
      <c r="BS13" s="127">
        <f>IF(BS$6="",0,'6. Solution vols'!BS24*'15. Wholesale price book'!$N11*'3.General Assumptions'!BS$18)*3</f>
        <v>10957.411837157711</v>
      </c>
      <c r="BT13" s="127">
        <f>IF(BT$6="",0,'6. Solution vols'!BT24*'15. Wholesale price book'!$N11*'3.General Assumptions'!BT$18)*3</f>
        <v>10930.018307564816</v>
      </c>
      <c r="BU13" s="127">
        <f>IF(BU$6="",0,'6. Solution vols'!BU24*'15. Wholesale price book'!$N11*'3.General Assumptions'!BU$18)*3</f>
        <v>10902.693261795906</v>
      </c>
      <c r="BV13" s="127">
        <f>IF(BV$6="",0,'6. Solution vols'!BV24*'15. Wholesale price book'!$N11*'3.General Assumptions'!BV$18)*3</f>
        <v>10875.436528641418</v>
      </c>
      <c r="BW13" s="127">
        <f>IF(BW$6="",0,'6. Solution vols'!BW24*'15. Wholesale price book'!$N11*'3.General Assumptions'!BW$18)*3</f>
        <v>10848.247937319813</v>
      </c>
      <c r="BX13" s="127">
        <f>IF(BX$6="",0,'6. Solution vols'!BX24*'15. Wholesale price book'!$N11*'3.General Assumptions'!BX$18)*3</f>
        <v>10821.127317476514</v>
      </c>
      <c r="BY13" s="127">
        <f>IF(BY$6="",0,'6. Solution vols'!BY24*'15. Wholesale price book'!$N11*'3.General Assumptions'!BY$18)*3</f>
        <v>10794.074499182823</v>
      </c>
      <c r="BZ13" s="127">
        <f>IF(BZ$6="",0,'6. Solution vols'!BZ24*'15. Wholesale price book'!$N11*'3.General Assumptions'!BZ$18)*3</f>
        <v>10767.089312934866</v>
      </c>
      <c r="CA13" s="127">
        <f>IF(CA$6="",0,'6. Solution vols'!CA24*'15. Wholesale price book'!$N11*'3.General Assumptions'!CA$18)*3</f>
        <v>10740.171589652531</v>
      </c>
      <c r="CB13" s="127">
        <f>IF(CB$6="",0,'6. Solution vols'!CB24*'15. Wholesale price book'!$N11*'3.General Assumptions'!CB$18)*3</f>
        <v>10713.321160678401</v>
      </c>
      <c r="CC13" s="127">
        <f>IF(CC$6="",0,'6. Solution vols'!CC24*'15. Wholesale price book'!$N11*'3.General Assumptions'!CC$18)*3</f>
        <v>10686.537857776704</v>
      </c>
      <c r="CD13" s="127">
        <f>IF(CD$6="",0,'6. Solution vols'!CD24*'15. Wholesale price book'!$N11*'3.General Assumptions'!CD$18)*3</f>
        <v>10659.821513132265</v>
      </c>
      <c r="CE13" s="127">
        <f>IF(CE$6="",0,'6. Solution vols'!CE24*'15. Wholesale price book'!$N11*'3.General Assumptions'!CE$18)*3</f>
        <v>10633.171959349434</v>
      </c>
      <c r="CF13" s="127">
        <f>IF(CF$6="",0,'6. Solution vols'!CF24*'15. Wholesale price book'!$N11*'3.General Assumptions'!CF$18)*3</f>
        <v>10606.589029451061</v>
      </c>
      <c r="CG13" s="127">
        <f>IF(CG$6="",0,'6. Solution vols'!CG24*'15. Wholesale price book'!$N11*'3.General Assumptions'!CG$18)*3</f>
        <v>10580.072556877432</v>
      </c>
      <c r="CH13" s="127">
        <f>IF(CH$6="",0,'6. Solution vols'!CH24*'15. Wholesale price book'!$N11*'3.General Assumptions'!CH$18)*3</f>
        <v>10553.622375485242</v>
      </c>
      <c r="CI13" s="127">
        <f>IF(CI$6="",0,'6. Solution vols'!CI24*'15. Wholesale price book'!$N11*'3.General Assumptions'!CI$18)*3</f>
        <v>10527.238319546526</v>
      </c>
      <c r="CJ13" s="127">
        <f>IF(CJ$6="",0,'6. Solution vols'!CJ24*'15. Wholesale price book'!$N11*'3.General Assumptions'!CJ$18)*3</f>
        <v>10500.920223747664</v>
      </c>
      <c r="CK13" s="127">
        <f>IF(CK$6="",0,'6. Solution vols'!CK24*'15. Wholesale price book'!$N11*'3.General Assumptions'!CK$18)*3</f>
        <v>0</v>
      </c>
      <c r="CL13" s="127">
        <f>IF(CL$6="",0,'6. Solution vols'!CL24*'15. Wholesale price book'!$N11*'3.General Assumptions'!CL$18)*3</f>
        <v>0</v>
      </c>
      <c r="CM13" s="127">
        <f>IF(CM$6="",0,'6. Solution vols'!CM24*'15. Wholesale price book'!$N11*'3.General Assumptions'!CM$18)*3</f>
        <v>0</v>
      </c>
      <c r="CN13" s="127">
        <f>IF(CN$6="",0,'6. Solution vols'!CN24*'15. Wholesale price book'!$N11*'3.General Assumptions'!CN$18)*3</f>
        <v>0</v>
      </c>
      <c r="CO13" s="127">
        <f>IF(CO$6="",0,'6. Solution vols'!CO24*'15. Wholesale price book'!$N11*'3.General Assumptions'!CO$18)*3</f>
        <v>0</v>
      </c>
      <c r="CP13" s="127">
        <f>IF(CP$6="",0,'6. Solution vols'!CP24*'15. Wholesale price book'!$N11*'3.General Assumptions'!CP$18)*3</f>
        <v>0</v>
      </c>
      <c r="CR13" s="127">
        <f t="shared" si="0"/>
        <v>829276.32554883696</v>
      </c>
    </row>
    <row r="14" spans="5:96" s="104" customFormat="1" x14ac:dyDescent="0.3">
      <c r="E14" s="109" t="s">
        <v>45</v>
      </c>
      <c r="F14" s="126" t="s">
        <v>138</v>
      </c>
      <c r="G14" s="127">
        <f>IF(G$6="",0,'6. Solution vols'!G25*'15. Wholesale price book'!$N12*'3.General Assumptions'!G$18)*3</f>
        <v>0</v>
      </c>
      <c r="H14" s="127">
        <f>IF(H$6="",0,'6. Solution vols'!H25*'15. Wholesale price book'!$N12*'3.General Assumptions'!H$18)*3</f>
        <v>0</v>
      </c>
      <c r="I14" s="127">
        <f>IF(I$6="",0,'6. Solution vols'!I25*'15. Wholesale price book'!$N12*'3.General Assumptions'!I$18)*3</f>
        <v>0</v>
      </c>
      <c r="J14" s="127">
        <f>IF(J$6="",0,'6. Solution vols'!J25*'15. Wholesale price book'!$N12*'3.General Assumptions'!J$18)*3</f>
        <v>0</v>
      </c>
      <c r="K14" s="127">
        <f>IF(K$6="",0,'6. Solution vols'!K25*'15. Wholesale price book'!$N12*'3.General Assumptions'!K$18)*3</f>
        <v>0</v>
      </c>
      <c r="L14" s="127">
        <f>IF(L$6="",0,'6. Solution vols'!L25*'15. Wholesale price book'!$N12*'3.General Assumptions'!L$18)*3</f>
        <v>1939.6651837499999</v>
      </c>
      <c r="M14" s="127">
        <f>IF(M$6="",0,'6. Solution vols'!M25*'15. Wholesale price book'!$N12*'3.General Assumptions'!M$18)*3</f>
        <v>6686.995720978126</v>
      </c>
      <c r="N14" s="127">
        <f>IF(N$6="",0,'6. Solution vols'!N25*'15. Wholesale price book'!$N12*'3.General Assumptions'!N$18)*3</f>
        <v>11816.888846978745</v>
      </c>
      <c r="O14" s="127">
        <f>IF(O$6="",0,'6. Solution vols'!O25*'15. Wholesale price book'!$N12*'3.General Assumptions'!O$18)*3</f>
        <v>18531.014846725593</v>
      </c>
      <c r="P14" s="127">
        <f>IF(P$6="",0,'6. Solution vols'!P25*'15. Wholesale price book'!$N12*'3.General Assumptions'!P$18)*3</f>
        <v>23105.859137010975</v>
      </c>
      <c r="Q14" s="127">
        <f>IF(Q$6="",0,'6. Solution vols'!Q25*'15. Wholesale price book'!$N12*'3.General Assumptions'!Q$18)*3</f>
        <v>27657.713387002135</v>
      </c>
      <c r="R14" s="127">
        <f>IF(R$6="",0,'6. Solution vols'!R25*'15. Wholesale price book'!$N12*'3.General Assumptions'!R$18)*3</f>
        <v>32186.663954123738</v>
      </c>
      <c r="S14" s="127">
        <f>IF(S$6="",0,'6. Solution vols'!S25*'15. Wholesale price book'!$N12*'3.General Assumptions'!S$18)*3</f>
        <v>36692.796907701064</v>
      </c>
      <c r="T14" s="127">
        <f>IF(T$6="",0,'6. Solution vols'!T25*'15. Wholesale price book'!$N12*'3.General Assumptions'!T$18)*3</f>
        <v>41176.198029860796</v>
      </c>
      <c r="U14" s="127">
        <f>IF(U$6="",0,'6. Solution vols'!U25*'15. Wholesale price book'!$N12*'3.General Assumptions'!U$18)*3</f>
        <v>45636.95281642906</v>
      </c>
      <c r="V14" s="127">
        <f>IF(V$6="",0,'6. Solution vols'!V25*'15. Wholesale price book'!$N12*'3.General Assumptions'!V$18)*3</f>
        <v>45522.860434387992</v>
      </c>
      <c r="W14" s="127">
        <f>IF(W$6="",0,'6. Solution vols'!W25*'15. Wholesale price book'!$N12*'3.General Assumptions'!W$18)*3</f>
        <v>45409.053283302026</v>
      </c>
      <c r="X14" s="127">
        <f>IF(X$6="",0,'6. Solution vols'!X25*'15. Wholesale price book'!$N12*'3.General Assumptions'!X$18)*3</f>
        <v>45295.530650093773</v>
      </c>
      <c r="Y14" s="127">
        <f>IF(Y$6="",0,'6. Solution vols'!Y25*'15. Wholesale price book'!$N12*'3.General Assumptions'!Y$18)*3</f>
        <v>45182.291823468535</v>
      </c>
      <c r="Z14" s="127">
        <f>IF(Z$6="",0,'6. Solution vols'!Z25*'15. Wholesale price book'!$N12*'3.General Assumptions'!Z$18)*3</f>
        <v>45069.336093909871</v>
      </c>
      <c r="AA14" s="127">
        <f>IF(AA$6="",0,'6. Solution vols'!AA25*'15. Wholesale price book'!$N12*'3.General Assumptions'!AA$18)*3</f>
        <v>44956.662753675097</v>
      </c>
      <c r="AB14" s="127">
        <f>IF(AB$6="",0,'6. Solution vols'!AB25*'15. Wholesale price book'!$N12*'3.General Assumptions'!AB$18)*3</f>
        <v>44844.271096790915</v>
      </c>
      <c r="AC14" s="127">
        <f>IF(AC$6="",0,'6. Solution vols'!AC25*'15. Wholesale price book'!$N12*'3.General Assumptions'!AC$18)*3</f>
        <v>44732.160419048938</v>
      </c>
      <c r="AD14" s="127">
        <f>IF(AD$6="",0,'6. Solution vols'!AD25*'15. Wholesale price book'!$N12*'3.General Assumptions'!AD$18)*3</f>
        <v>44620.330018001318</v>
      </c>
      <c r="AE14" s="127">
        <f>IF(AE$6="",0,'6. Solution vols'!AE25*'15. Wholesale price book'!$N12*'3.General Assumptions'!AE$18)*3</f>
        <v>44508.77919295631</v>
      </c>
      <c r="AF14" s="127">
        <f>IF(AF$6="",0,'6. Solution vols'!AF25*'15. Wholesale price book'!$N12*'3.General Assumptions'!AF$18)*3</f>
        <v>44397.507244973924</v>
      </c>
      <c r="AG14" s="127">
        <f>IF(AG$6="",0,'6. Solution vols'!AG25*'15. Wholesale price book'!$N12*'3.General Assumptions'!AG$18)*3</f>
        <v>44286.513476861488</v>
      </c>
      <c r="AH14" s="127">
        <f>IF(AH$6="",0,'6. Solution vols'!AH25*'15. Wholesale price book'!$N12*'3.General Assumptions'!AH$18)*3</f>
        <v>44175.797193169339</v>
      </c>
      <c r="AI14" s="127">
        <f>IF(AI$6="",0,'6. Solution vols'!AI25*'15. Wholesale price book'!$N12*'3.General Assumptions'!AI$18)*3</f>
        <v>44065.357700186418</v>
      </c>
      <c r="AJ14" s="127">
        <f>IF(AJ$6="",0,'6. Solution vols'!AJ25*'15. Wholesale price book'!$N12*'3.General Assumptions'!AJ$18)*3</f>
        <v>43955.194305935955</v>
      </c>
      <c r="AK14" s="127">
        <f>IF(AK$6="",0,'6. Solution vols'!AK25*'15. Wholesale price book'!$N12*'3.General Assumptions'!AK$18)*3</f>
        <v>43845.306320171119</v>
      </c>
      <c r="AL14" s="127">
        <f>IF(AL$6="",0,'6. Solution vols'!AL25*'15. Wholesale price book'!$N12*'3.General Assumptions'!AL$18)*3</f>
        <v>43735.693054370699</v>
      </c>
      <c r="AM14" s="127">
        <f>IF(AM$6="",0,'6. Solution vols'!AM25*'15. Wholesale price book'!$N12*'3.General Assumptions'!AM$18)*3</f>
        <v>43626.353821734767</v>
      </c>
      <c r="AN14" s="127">
        <f>IF(AN$6="",0,'6. Solution vols'!AN25*'15. Wholesale price book'!$N12*'3.General Assumptions'!AN$18)*3</f>
        <v>43517.28793718043</v>
      </c>
      <c r="AO14" s="127">
        <f>IF(AO$6="",0,'6. Solution vols'!AO25*'15. Wholesale price book'!$N12*'3.General Assumptions'!AO$18)*3</f>
        <v>43408.494717337482</v>
      </c>
      <c r="AP14" s="127">
        <f>IF(AP$6="",0,'6. Solution vols'!AP25*'15. Wholesale price book'!$N12*'3.General Assumptions'!AP$18)*3</f>
        <v>43299.97348054414</v>
      </c>
      <c r="AQ14" s="127">
        <f>IF(AQ$6="",0,'6. Solution vols'!AQ25*'15. Wholesale price book'!$N12*'3.General Assumptions'!AQ$18)*3</f>
        <v>43191.72354684279</v>
      </c>
      <c r="AR14" s="127">
        <f>IF(AR$6="",0,'6. Solution vols'!AR25*'15. Wholesale price book'!$N12*'3.General Assumptions'!AR$18)*3</f>
        <v>43083.744237975683</v>
      </c>
      <c r="AS14" s="127">
        <f>IF(AS$6="",0,'6. Solution vols'!AS25*'15. Wholesale price book'!$N12*'3.General Assumptions'!AS$18)*3</f>
        <v>42976.034877380749</v>
      </c>
      <c r="AT14" s="127">
        <f>IF(AT$6="",0,'6. Solution vols'!AT25*'15. Wholesale price book'!$N12*'3.General Assumptions'!AT$18)*3</f>
        <v>42868.594790187301</v>
      </c>
      <c r="AU14" s="127">
        <f>IF(AU$6="",0,'6. Solution vols'!AU25*'15. Wholesale price book'!$N12*'3.General Assumptions'!AU$18)*3</f>
        <v>42761.423303211835</v>
      </c>
      <c r="AV14" s="127">
        <f>IF(AV$6="",0,'6. Solution vols'!AV25*'15. Wholesale price book'!$N12*'3.General Assumptions'!AV$18)*3</f>
        <v>42654.519744953803</v>
      </c>
      <c r="AW14" s="127">
        <f>IF(AW$6="",0,'6. Solution vols'!AW25*'15. Wholesale price book'!$N12*'3.General Assumptions'!AW$18)*3</f>
        <v>42547.883445591426</v>
      </c>
      <c r="AX14" s="127">
        <f>IF(AX$6="",0,'6. Solution vols'!AX25*'15. Wholesale price book'!$N12*'3.General Assumptions'!AX$18)*3</f>
        <v>42441.513736977446</v>
      </c>
      <c r="AY14" s="127">
        <f>IF(AY$6="",0,'6. Solution vols'!AY25*'15. Wholesale price book'!$N12*'3.General Assumptions'!AY$18)*3</f>
        <v>42335.409952635004</v>
      </c>
      <c r="AZ14" s="127">
        <f>IF(AZ$6="",0,'6. Solution vols'!AZ25*'15. Wholesale price book'!$N12*'3.General Assumptions'!AZ$18)*3</f>
        <v>42229.571427753421</v>
      </c>
      <c r="BA14" s="127">
        <f>IF(BA$6="",0,'6. Solution vols'!BA25*'15. Wholesale price book'!$N12*'3.General Assumptions'!BA$18)*3</f>
        <v>42123.997499184043</v>
      </c>
      <c r="BB14" s="127">
        <f>IF(BB$6="",0,'6. Solution vols'!BB25*'15. Wholesale price book'!$N12*'3.General Assumptions'!BB$18)*3</f>
        <v>42018.687505436086</v>
      </c>
      <c r="BC14" s="127">
        <f>IF(BC$6="",0,'6. Solution vols'!BC25*'15. Wholesale price book'!$N12*'3.General Assumptions'!BC$18)*3</f>
        <v>41913.640786672499</v>
      </c>
      <c r="BD14" s="127">
        <f>IF(BD$6="",0,'6. Solution vols'!BD25*'15. Wholesale price book'!$N12*'3.General Assumptions'!BD$18)*3</f>
        <v>41808.856684705817</v>
      </c>
      <c r="BE14" s="127">
        <f>IF(BE$6="",0,'6. Solution vols'!BE25*'15. Wholesale price book'!$N12*'3.General Assumptions'!BE$18)*3</f>
        <v>41704.334542994053</v>
      </c>
      <c r="BF14" s="127">
        <f>IF(BF$6="",0,'6. Solution vols'!BF25*'15. Wholesale price book'!$N12*'3.General Assumptions'!BF$18)*3</f>
        <v>41600.073706636569</v>
      </c>
      <c r="BG14" s="127">
        <f>IF(BG$6="",0,'6. Solution vols'!BG25*'15. Wholesale price book'!$N12*'3.General Assumptions'!BG$18)*3</f>
        <v>41496.073522369981</v>
      </c>
      <c r="BH14" s="127">
        <f>IF(BH$6="",0,'6. Solution vols'!BH25*'15. Wholesale price book'!$N12*'3.General Assumptions'!BH$18)*3</f>
        <v>41392.333338564065</v>
      </c>
      <c r="BI14" s="127">
        <f>IF(BI$6="",0,'6. Solution vols'!BI25*'15. Wholesale price book'!$N12*'3.General Assumptions'!BI$18)*3</f>
        <v>41288.852505217648</v>
      </c>
      <c r="BJ14" s="127">
        <f>IF(BJ$6="",0,'6. Solution vols'!BJ25*'15. Wholesale price book'!$N12*'3.General Assumptions'!BJ$18)*3</f>
        <v>41185.630373954613</v>
      </c>
      <c r="BK14" s="127">
        <f>IF(BK$6="",0,'6. Solution vols'!BK25*'15. Wholesale price book'!$N12*'3.General Assumptions'!BK$18)*3</f>
        <v>41082.666298019729</v>
      </c>
      <c r="BL14" s="127">
        <f>IF(BL$6="",0,'6. Solution vols'!BL25*'15. Wholesale price book'!$N12*'3.General Assumptions'!BL$18)*3</f>
        <v>40979.95963227468</v>
      </c>
      <c r="BM14" s="127">
        <f>IF(BM$6="",0,'6. Solution vols'!BM25*'15. Wholesale price book'!$N12*'3.General Assumptions'!BM$18)*3</f>
        <v>40877.509733193991</v>
      </c>
      <c r="BN14" s="127">
        <f>IF(BN$6="",0,'6. Solution vols'!BN25*'15. Wholesale price book'!$N12*'3.General Assumptions'!BN$18)*3</f>
        <v>40775.315958861014</v>
      </c>
      <c r="BO14" s="127">
        <f>IF(BO$6="",0,'6. Solution vols'!BO25*'15. Wholesale price book'!$N12*'3.General Assumptions'!BO$18)*3</f>
        <v>40673.377668963862</v>
      </c>
      <c r="BP14" s="127">
        <f>IF(BP$6="",0,'6. Solution vols'!BP25*'15. Wholesale price book'!$N12*'3.General Assumptions'!BP$18)*3</f>
        <v>40571.694224791449</v>
      </c>
      <c r="BQ14" s="127">
        <f>IF(BQ$6="",0,'6. Solution vols'!BQ25*'15. Wholesale price book'!$N12*'3.General Assumptions'!BQ$18)*3</f>
        <v>40470.264989229479</v>
      </c>
      <c r="BR14" s="127">
        <f>IF(BR$6="",0,'6. Solution vols'!BR25*'15. Wholesale price book'!$N12*'3.General Assumptions'!BR$18)*3</f>
        <v>40369.089326756402</v>
      </c>
      <c r="BS14" s="127">
        <f>IF(BS$6="",0,'6. Solution vols'!BS25*'15. Wholesale price book'!$N12*'3.General Assumptions'!BS$18)*3</f>
        <v>40268.166603439509</v>
      </c>
      <c r="BT14" s="127">
        <f>IF(BT$6="",0,'6. Solution vols'!BT25*'15. Wholesale price book'!$N12*'3.General Assumptions'!BT$18)*3</f>
        <v>40167.496186930919</v>
      </c>
      <c r="BU14" s="127">
        <f>IF(BU$6="",0,'6. Solution vols'!BU25*'15. Wholesale price book'!$N12*'3.General Assumptions'!BU$18)*3</f>
        <v>40067.077446463591</v>
      </c>
      <c r="BV14" s="127">
        <f>IF(BV$6="",0,'6. Solution vols'!BV25*'15. Wholesale price book'!$N12*'3.General Assumptions'!BV$18)*3</f>
        <v>39966.909752847438</v>
      </c>
      <c r="BW14" s="127">
        <f>IF(BW$6="",0,'6. Solution vols'!BW25*'15. Wholesale price book'!$N12*'3.General Assumptions'!BW$18)*3</f>
        <v>39866.992478465319</v>
      </c>
      <c r="BX14" s="127">
        <f>IF(BX$6="",0,'6. Solution vols'!BX25*'15. Wholesale price book'!$N12*'3.General Assumptions'!BX$18)*3</f>
        <v>39767.324997269156</v>
      </c>
      <c r="BY14" s="127">
        <f>IF(BY$6="",0,'6. Solution vols'!BY25*'15. Wholesale price book'!$N12*'3.General Assumptions'!BY$18)*3</f>
        <v>39667.906684775982</v>
      </c>
      <c r="BZ14" s="127">
        <f>IF(BZ$6="",0,'6. Solution vols'!BZ25*'15. Wholesale price book'!$N12*'3.General Assumptions'!BZ$18)*3</f>
        <v>39568.736918064045</v>
      </c>
      <c r="CA14" s="127">
        <f>IF(CA$6="",0,'6. Solution vols'!CA25*'15. Wholesale price book'!$N12*'3.General Assumptions'!CA$18)*3</f>
        <v>39469.815075768885</v>
      </c>
      <c r="CB14" s="127">
        <f>IF(CB$6="",0,'6. Solution vols'!CB25*'15. Wholesale price book'!$N12*'3.General Assumptions'!CB$18)*3</f>
        <v>39371.140538079475</v>
      </c>
      <c r="CC14" s="127">
        <f>IF(CC$6="",0,'6. Solution vols'!CC25*'15. Wholesale price book'!$N12*'3.General Assumptions'!CC$18)*3</f>
        <v>39272.712686734274</v>
      </c>
      <c r="CD14" s="127">
        <f>IF(CD$6="",0,'6. Solution vols'!CD25*'15. Wholesale price book'!$N12*'3.General Assumptions'!CD$18)*3</f>
        <v>39174.53090501744</v>
      </c>
      <c r="CE14" s="127">
        <f>IF(CE$6="",0,'6. Solution vols'!CE25*'15. Wholesale price book'!$N12*'3.General Assumptions'!CE$18)*3</f>
        <v>39076.594577754906</v>
      </c>
      <c r="CF14" s="127">
        <f>IF(CF$6="",0,'6. Solution vols'!CF25*'15. Wholesale price book'!$N12*'3.General Assumptions'!CF$18)*3</f>
        <v>38978.903091310509</v>
      </c>
      <c r="CG14" s="127">
        <f>IF(CG$6="",0,'6. Solution vols'!CG25*'15. Wholesale price book'!$N12*'3.General Assumptions'!CG$18)*3</f>
        <v>38881.455833582244</v>
      </c>
      <c r="CH14" s="127">
        <f>IF(CH$6="",0,'6. Solution vols'!CH25*'15. Wholesale price book'!$N12*'3.General Assumptions'!CH$18)*3</f>
        <v>38784.252193998291</v>
      </c>
      <c r="CI14" s="127">
        <f>IF(CI$6="",0,'6. Solution vols'!CI25*'15. Wholesale price book'!$N12*'3.General Assumptions'!CI$18)*3</f>
        <v>38687.291563513289</v>
      </c>
      <c r="CJ14" s="127">
        <f>IF(CJ$6="",0,'6. Solution vols'!CJ25*'15. Wholesale price book'!$N12*'3.General Assumptions'!CJ$18)*3</f>
        <v>38590.573334604516</v>
      </c>
      <c r="CK14" s="127">
        <f>IF(CK$6="",0,'6. Solution vols'!CK25*'15. Wholesale price book'!$N12*'3.General Assumptions'!CK$18)*3</f>
        <v>0</v>
      </c>
      <c r="CL14" s="127">
        <f>IF(CL$6="",0,'6. Solution vols'!CL25*'15. Wholesale price book'!$N12*'3.General Assumptions'!CL$18)*3</f>
        <v>0</v>
      </c>
      <c r="CM14" s="127">
        <f>IF(CM$6="",0,'6. Solution vols'!CM25*'15. Wholesale price book'!$N12*'3.General Assumptions'!CM$18)*3</f>
        <v>0</v>
      </c>
      <c r="CN14" s="127">
        <f>IF(CN$6="",0,'6. Solution vols'!CN25*'15. Wholesale price book'!$N12*'3.General Assumptions'!CN$18)*3</f>
        <v>0</v>
      </c>
      <c r="CO14" s="127">
        <f>IF(CO$6="",0,'6. Solution vols'!CO25*'15. Wholesale price book'!$N12*'3.General Assumptions'!CO$18)*3</f>
        <v>0</v>
      </c>
      <c r="CP14" s="127">
        <f>IF(CP$6="",0,'6. Solution vols'!CP25*'15. Wholesale price book'!$N12*'3.General Assumptions'!CP$18)*3</f>
        <v>0</v>
      </c>
      <c r="CR14" s="127">
        <f t="shared" si="0"/>
        <v>3056936.1620786153</v>
      </c>
    </row>
    <row r="15" spans="5:96" s="104" customFormat="1" x14ac:dyDescent="0.3">
      <c r="E15" s="125"/>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R15" s="127"/>
    </row>
    <row r="16" spans="5:96" s="104" customFormat="1" x14ac:dyDescent="0.3">
      <c r="E16" s="104" t="s">
        <v>142</v>
      </c>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R16" s="127"/>
    </row>
    <row r="17" spans="5:96" s="104" customFormat="1" x14ac:dyDescent="0.3">
      <c r="E17" s="148" t="s">
        <v>140</v>
      </c>
      <c r="F17" s="148" t="s">
        <v>2</v>
      </c>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R17" s="127"/>
    </row>
    <row r="18" spans="5:96" s="104" customFormat="1" x14ac:dyDescent="0.3">
      <c r="E18" s="154" t="s">
        <v>41</v>
      </c>
      <c r="F18" s="104" t="s">
        <v>137</v>
      </c>
      <c r="G18" s="127">
        <f>IF(G$6="",0,('6. Solution vols'!G31+'6. Solution vols'!G40)*'15. Wholesale price book'!$M8*'3.General Assumptions'!G$18)</f>
        <v>0</v>
      </c>
      <c r="H18" s="127">
        <f>IF(H$6="",0,('6. Solution vols'!H31+'6. Solution vols'!H40)*'15. Wholesale price book'!$M8*'3.General Assumptions'!H$18)</f>
        <v>0</v>
      </c>
      <c r="I18" s="127">
        <f>IF(I$6="",0,('6. Solution vols'!I31+'6. Solution vols'!I40)*'15. Wholesale price book'!$M8*'3.General Assumptions'!I$18)</f>
        <v>0</v>
      </c>
      <c r="J18" s="127">
        <f>IF(J$6="",0,('6. Solution vols'!J31+'6. Solution vols'!J40)*'15. Wholesale price book'!$M8*'3.General Assumptions'!J$18)</f>
        <v>0</v>
      </c>
      <c r="K18" s="127">
        <f>IF(K$6="",0,('6. Solution vols'!K31+'6. Solution vols'!K40)*'15. Wholesale price book'!$M8*'3.General Assumptions'!K$18)</f>
        <v>0</v>
      </c>
      <c r="L18" s="127">
        <f>IF(L$6="",0,('6. Solution vols'!L31+'6. Solution vols'!L40)*'15. Wholesale price book'!$M8*'3.General Assumptions'!L$18)</f>
        <v>2985.0187500000002</v>
      </c>
      <c r="M18" s="127">
        <f>IF(M$6="",0,('6. Solution vols'!M31+'6. Solution vols'!M40)*'15. Wholesale price book'!$M8*'3.General Assumptions'!M$18)</f>
        <v>5984.8879682812512</v>
      </c>
      <c r="N18" s="127">
        <f>IF(N$6="",0,('6. Solution vols'!N31+'6. Solution vols'!N40)*'15. Wholesale price book'!$M8*'3.General Assumptions'!N$18)</f>
        <v>4544.2718383042975</v>
      </c>
      <c r="O18" s="127">
        <f>IF(O$6="",0,('6. Solution vols'!O31+'6. Solution vols'!O40)*'15. Wholesale price book'!$M8*'3.General Assumptions'!O$18)</f>
        <v>4577.351464186072</v>
      </c>
      <c r="P18" s="127">
        <f>IF(P$6="",0,('6. Solution vols'!P31+'6. Solution vols'!P40)*'15. Wholesale price book'!$M8*'3.General Assumptions'!P$18)</f>
        <v>4610.2372902394482</v>
      </c>
      <c r="Q18" s="127">
        <f>IF(Q$6="",0,('6. Solution vols'!Q31+'6. Solution vols'!Q40)*'15. Wholesale price book'!$M8*'3.General Assumptions'!Q$18)</f>
        <v>4642.9300787159054</v>
      </c>
      <c r="R18" s="127">
        <f>IF(R$6="",0,('6. Solution vols'!R31+'6. Solution vols'!R40)*'15. Wholesale price book'!$M8*'3.General Assumptions'!R$18)</f>
        <v>4675.4305892669172</v>
      </c>
      <c r="S18" s="127">
        <f>IF(S$6="",0,('6. Solution vols'!S31+'6. Solution vols'!S40)*'15. Wholesale price book'!$M8*'3.General Assumptions'!S$18)</f>
        <v>4707.7395789521815</v>
      </c>
      <c r="T18" s="127">
        <f>IF(T$6="",0,('6. Solution vols'!T31+'6. Solution vols'!T40)*'15. Wholesale price book'!$M8*'3.General Assumptions'!T$18)</f>
        <v>4739.8578022478368</v>
      </c>
      <c r="U18" s="127">
        <f>IF(U$6="",0,('6. Solution vols'!U31+'6. Solution vols'!U40)*'15. Wholesale price book'!$M8*'3.General Assumptions'!U$18)</f>
        <v>4771.7860110546508</v>
      </c>
      <c r="V18" s="127">
        <f>IF(V$6="",0,('6. Solution vols'!V31+'6. Solution vols'!V40)*'15. Wholesale price book'!$M8*'3.General Assumptions'!V$18)</f>
        <v>436.68408679146887</v>
      </c>
      <c r="W18" s="127">
        <f>IF(W$6="",0,('6. Solution vols'!W31+'6. Solution vols'!W40)*'15. Wholesale price book'!$M8*'3.General Assumptions'!W$18)</f>
        <v>435.59237657449023</v>
      </c>
      <c r="X18" s="127">
        <f>IF(X$6="",0,('6. Solution vols'!X31+'6. Solution vols'!X40)*'15. Wholesale price book'!$M8*'3.General Assumptions'!X$18)</f>
        <v>434.50339563305403</v>
      </c>
      <c r="Y18" s="127">
        <f>IF(Y$6="",0,('6. Solution vols'!Y31+'6. Solution vols'!Y40)*'15. Wholesale price book'!$M8*'3.General Assumptions'!Y$18)</f>
        <v>433.41713714397139</v>
      </c>
      <c r="Z18" s="127">
        <f>IF(Z$6="",0,('6. Solution vols'!Z31+'6. Solution vols'!Z40)*'15. Wholesale price book'!$M8*'3.General Assumptions'!Z$18)</f>
        <v>432.33359430111148</v>
      </c>
      <c r="AA18" s="127">
        <f>IF(AA$6="",0,('6. Solution vols'!AA31+'6. Solution vols'!AA40)*'15. Wholesale price book'!$M8*'3.General Assumptions'!AA$18)</f>
        <v>431.25276031535878</v>
      </c>
      <c r="AB18" s="127">
        <f>IF(AB$6="",0,('6. Solution vols'!AB31+'6. Solution vols'!AB40)*'15. Wholesale price book'!$M8*'3.General Assumptions'!AB$18)</f>
        <v>430.17462841457041</v>
      </c>
      <c r="AC18" s="127">
        <f>IF(AC$6="",0,('6. Solution vols'!AC31+'6. Solution vols'!AC40)*'15. Wholesale price book'!$M8*'3.General Assumptions'!AC$18)</f>
        <v>429.09919184353396</v>
      </c>
      <c r="AD18" s="127">
        <f>IF(AD$6="",0,('6. Solution vols'!AD31+'6. Solution vols'!AD40)*'15. Wholesale price book'!$M8*'3.General Assumptions'!AD$18)</f>
        <v>428.02644386392512</v>
      </c>
      <c r="AE18" s="127">
        <f>IF(AE$6="",0,('6. Solution vols'!AE31+'6. Solution vols'!AE40)*'15. Wholesale price book'!$M8*'3.General Assumptions'!AE$18)</f>
        <v>426.95637775426536</v>
      </c>
      <c r="AF18" s="127">
        <f>IF(AF$6="",0,('6. Solution vols'!AF31+'6. Solution vols'!AF40)*'15. Wholesale price book'!$M8*'3.General Assumptions'!AF$18)</f>
        <v>425.88898680987967</v>
      </c>
      <c r="AG18" s="127">
        <f>IF(AG$6="",0,('6. Solution vols'!AG31+'6. Solution vols'!AG40)*'15. Wholesale price book'!$M8*'3.General Assumptions'!AG$18)</f>
        <v>424.82426434285497</v>
      </c>
      <c r="AH18" s="127">
        <f>IF(AH$6="",0,('6. Solution vols'!AH31+'6. Solution vols'!AH40)*'15. Wholesale price book'!$M8*'3.General Assumptions'!AH$18)</f>
        <v>423.7622036819979</v>
      </c>
      <c r="AI18" s="127">
        <f>IF(AI$6="",0,('6. Solution vols'!AI31+'6. Solution vols'!AI40)*'15. Wholesale price book'!$M8*'3.General Assumptions'!AI$18)</f>
        <v>422.70279817279294</v>
      </c>
      <c r="AJ18" s="127">
        <f>IF(AJ$6="",0,('6. Solution vols'!AJ31+'6. Solution vols'!AJ40)*'15. Wholesale price book'!$M8*'3.General Assumptions'!AJ$18)</f>
        <v>421.64604117736098</v>
      </c>
      <c r="AK18" s="127">
        <f>IF(AK$6="",0,('6. Solution vols'!AK31+'6. Solution vols'!AK40)*'15. Wholesale price book'!$M8*'3.General Assumptions'!AK$18)</f>
        <v>420.59192607441759</v>
      </c>
      <c r="AL18" s="127">
        <f>IF(AL$6="",0,('6. Solution vols'!AL31+'6. Solution vols'!AL40)*'15. Wholesale price book'!$M8*'3.General Assumptions'!AL$18)</f>
        <v>419.54044625923154</v>
      </c>
      <c r="AM18" s="127">
        <f>IF(AM$6="",0,('6. Solution vols'!AM31+'6. Solution vols'!AM40)*'15. Wholesale price book'!$M8*'3.General Assumptions'!AM$18)</f>
        <v>418.49159514358348</v>
      </c>
      <c r="AN18" s="127">
        <f>IF(AN$6="",0,('6. Solution vols'!AN31+'6. Solution vols'!AN40)*'15. Wholesale price book'!$M8*'3.General Assumptions'!AN$18)</f>
        <v>417.44536615572457</v>
      </c>
      <c r="AO18" s="127">
        <f>IF(AO$6="",0,('6. Solution vols'!AO31+'6. Solution vols'!AO40)*'15. Wholesale price book'!$M8*'3.General Assumptions'!AO$18)</f>
        <v>416.40175274033527</v>
      </c>
      <c r="AP18" s="127">
        <f>IF(AP$6="",0,('6. Solution vols'!AP31+'6. Solution vols'!AP40)*'15. Wholesale price book'!$M8*'3.General Assumptions'!AP$18)</f>
        <v>415.36074835848444</v>
      </c>
      <c r="AQ18" s="127">
        <f>IF(AQ$6="",0,('6. Solution vols'!AQ31+'6. Solution vols'!AQ40)*'15. Wholesale price book'!$M8*'3.General Assumptions'!AQ$18)</f>
        <v>414.32234648758828</v>
      </c>
      <c r="AR18" s="127">
        <f>IF(AR$6="",0,('6. Solution vols'!AR31+'6. Solution vols'!AR40)*'15. Wholesale price book'!$M8*'3.General Assumptions'!AR$18)</f>
        <v>413.28654062136934</v>
      </c>
      <c r="AS18" s="127">
        <f>IF(AS$6="",0,('6. Solution vols'!AS31+'6. Solution vols'!AS40)*'15. Wholesale price book'!$M8*'3.General Assumptions'!AS$18)</f>
        <v>412.25332426981595</v>
      </c>
      <c r="AT18" s="127">
        <f>IF(AT$6="",0,('6. Solution vols'!AT31+'6. Solution vols'!AT40)*'15. Wholesale price book'!$M8*'3.General Assumptions'!AT$18)</f>
        <v>411.22269095914146</v>
      </c>
      <c r="AU18" s="127">
        <f>IF(AU$6="",0,('6. Solution vols'!AU31+'6. Solution vols'!AU40)*'15. Wholesale price book'!$M8*'3.General Assumptions'!AU$18)</f>
        <v>410.19463423174363</v>
      </c>
      <c r="AV18" s="127">
        <f>IF(AV$6="",0,('6. Solution vols'!AV31+'6. Solution vols'!AV40)*'15. Wholesale price book'!$M8*'3.General Assumptions'!AV$18)</f>
        <v>409.16914764616428</v>
      </c>
      <c r="AW18" s="127">
        <f>IF(AW$6="",0,('6. Solution vols'!AW31+'6. Solution vols'!AW40)*'15. Wholesale price book'!$M8*'3.General Assumptions'!AW$18)</f>
        <v>408.14622477704893</v>
      </c>
      <c r="AX18" s="127">
        <f>IF(AX$6="",0,('6. Solution vols'!AX31+'6. Solution vols'!AX40)*'15. Wholesale price book'!$M8*'3.General Assumptions'!AX$18)</f>
        <v>407.12585921510629</v>
      </c>
      <c r="AY18" s="127">
        <f>IF(AY$6="",0,('6. Solution vols'!AY31+'6. Solution vols'!AY40)*'15. Wholesale price book'!$M8*'3.General Assumptions'!AY$18)</f>
        <v>406.10804456706859</v>
      </c>
      <c r="AZ18" s="127">
        <f>IF(AZ$6="",0,('6. Solution vols'!AZ31+'6. Solution vols'!AZ40)*'15. Wholesale price book'!$M8*'3.General Assumptions'!AZ$18)</f>
        <v>405.0927744556509</v>
      </c>
      <c r="BA18" s="127">
        <f>IF(BA$6="",0,('6. Solution vols'!BA31+'6. Solution vols'!BA40)*'15. Wholesale price book'!$M8*'3.General Assumptions'!BA$18)</f>
        <v>404.08004251951184</v>
      </c>
      <c r="BB18" s="127">
        <f>IF(BB$6="",0,('6. Solution vols'!BB31+'6. Solution vols'!BB40)*'15. Wholesale price book'!$M8*'3.General Assumptions'!BB$18)</f>
        <v>403.06984241321311</v>
      </c>
      <c r="BC18" s="127">
        <f>IF(BC$6="",0,('6. Solution vols'!BC31+'6. Solution vols'!BC40)*'15. Wholesale price book'!$M8*'3.General Assumptions'!BC$18)</f>
        <v>402.06216780718012</v>
      </c>
      <c r="BD18" s="127">
        <f>IF(BD$6="",0,('6. Solution vols'!BD31+'6. Solution vols'!BD40)*'15. Wholesale price book'!$M8*'3.General Assumptions'!BD$18)</f>
        <v>401.05701238766216</v>
      </c>
      <c r="BE18" s="127">
        <f>IF(BE$6="",0,('6. Solution vols'!BE31+'6. Solution vols'!BE40)*'15. Wholesale price book'!$M8*'3.General Assumptions'!BE$18)</f>
        <v>400.05436985669303</v>
      </c>
      <c r="BF18" s="127">
        <f>IF(BF$6="",0,('6. Solution vols'!BF31+'6. Solution vols'!BF40)*'15. Wholesale price book'!$M8*'3.General Assumptions'!BF$18)</f>
        <v>399.05423393205132</v>
      </c>
      <c r="BG18" s="127">
        <f>IF(BG$6="",0,('6. Solution vols'!BG31+'6. Solution vols'!BG40)*'15. Wholesale price book'!$M8*'3.General Assumptions'!BG$18)</f>
        <v>398.05659834722121</v>
      </c>
      <c r="BH18" s="127">
        <f>IF(BH$6="",0,('6. Solution vols'!BH31+'6. Solution vols'!BH40)*'15. Wholesale price book'!$M8*'3.General Assumptions'!BH$18)</f>
        <v>397.06145685135317</v>
      </c>
      <c r="BI18" s="127">
        <f>IF(BI$6="",0,('6. Solution vols'!BI31+'6. Solution vols'!BI40)*'15. Wholesale price book'!$M8*'3.General Assumptions'!BI$18)</f>
        <v>396.06880320922477</v>
      </c>
      <c r="BJ18" s="127">
        <f>IF(BJ$6="",0,('6. Solution vols'!BJ31+'6. Solution vols'!BJ40)*'15. Wholesale price book'!$M8*'3.General Assumptions'!BJ$18)</f>
        <v>395.07863120120174</v>
      </c>
      <c r="BK18" s="127">
        <f>IF(BK$6="",0,('6. Solution vols'!BK31+'6. Solution vols'!BK40)*'15. Wholesale price book'!$M8*'3.General Assumptions'!BK$18)</f>
        <v>394.09093462319879</v>
      </c>
      <c r="BL18" s="127">
        <f>IF(BL$6="",0,('6. Solution vols'!BL31+'6. Solution vols'!BL40)*'15. Wholesale price book'!$M8*'3.General Assumptions'!BL$18)</f>
        <v>393.10570728664078</v>
      </c>
      <c r="BM18" s="127">
        <f>IF(BM$6="",0,('6. Solution vols'!BM31+'6. Solution vols'!BM40)*'15. Wholesale price book'!$M8*'3.General Assumptions'!BM$18)</f>
        <v>392.12294301842417</v>
      </c>
      <c r="BN18" s="127">
        <f>IF(BN$6="",0,('6. Solution vols'!BN31+'6. Solution vols'!BN40)*'15. Wholesale price book'!$M8*'3.General Assumptions'!BN$18)</f>
        <v>391.14263566087811</v>
      </c>
      <c r="BO18" s="127">
        <f>IF(BO$6="",0,('6. Solution vols'!BO31+'6. Solution vols'!BO40)*'15. Wholesale price book'!$M8*'3.General Assumptions'!BO$18)</f>
        <v>390.16477907172595</v>
      </c>
      <c r="BP18" s="127">
        <f>IF(BP$6="",0,('6. Solution vols'!BP31+'6. Solution vols'!BP40)*'15. Wholesale price book'!$M8*'3.General Assumptions'!BP$18)</f>
        <v>389.18936712404667</v>
      </c>
      <c r="BQ18" s="127">
        <f>IF(BQ$6="",0,('6. Solution vols'!BQ31+'6. Solution vols'!BQ40)*'15. Wholesale price book'!$M8*'3.General Assumptions'!BQ$18)</f>
        <v>388.2163937062366</v>
      </c>
      <c r="BR18" s="127">
        <f>IF(BR$6="",0,('6. Solution vols'!BR31+'6. Solution vols'!BR40)*'15. Wholesale price book'!$M8*'3.General Assumptions'!BR$18)</f>
        <v>387.245852721971</v>
      </c>
      <c r="BS18" s="127">
        <f>IF(BS$6="",0,('6. Solution vols'!BS31+'6. Solution vols'!BS40)*'15. Wholesale price book'!$M8*'3.General Assumptions'!BS$18)</f>
        <v>386.27773809016611</v>
      </c>
      <c r="BT18" s="127">
        <f>IF(BT$6="",0,('6. Solution vols'!BT31+'6. Solution vols'!BT40)*'15. Wholesale price book'!$M8*'3.General Assumptions'!BT$18)</f>
        <v>385.31204374494069</v>
      </c>
      <c r="BU18" s="127">
        <f>IF(BU$6="",0,('6. Solution vols'!BU31+'6. Solution vols'!BU40)*'15. Wholesale price book'!$M8*'3.General Assumptions'!BU$18)</f>
        <v>384.34876363557839</v>
      </c>
      <c r="BV18" s="127">
        <f>IF(BV$6="",0,('6. Solution vols'!BV31+'6. Solution vols'!BV40)*'15. Wholesale price book'!$M8*'3.General Assumptions'!BV$18)</f>
        <v>383.38789172648944</v>
      </c>
      <c r="BW18" s="127">
        <f>IF(BW$6="",0,('6. Solution vols'!BW31+'6. Solution vols'!BW40)*'15. Wholesale price book'!$M8*'3.General Assumptions'!BW$18)</f>
        <v>382.42942199717322</v>
      </c>
      <c r="BX18" s="127">
        <f>IF(BX$6="",0,('6. Solution vols'!BX31+'6. Solution vols'!BX40)*'15. Wholesale price book'!$M8*'3.General Assumptions'!BX$18)</f>
        <v>381.47334844218034</v>
      </c>
      <c r="BY18" s="127">
        <f>IF(BY$6="",0,('6. Solution vols'!BY31+'6. Solution vols'!BY40)*'15. Wholesale price book'!$M8*'3.General Assumptions'!BY$18)</f>
        <v>380.51966507107488</v>
      </c>
      <c r="BZ18" s="127">
        <f>IF(BZ$6="",0,('6. Solution vols'!BZ31+'6. Solution vols'!BZ40)*'15. Wholesale price book'!$M8*'3.General Assumptions'!BZ$18)</f>
        <v>379.5683659083972</v>
      </c>
      <c r="CA18" s="127">
        <f>IF(CA$6="",0,('6. Solution vols'!CA31+'6. Solution vols'!CA40)*'15. Wholesale price book'!$M8*'3.General Assumptions'!CA$18)</f>
        <v>378.61944499362625</v>
      </c>
      <c r="CB18" s="127">
        <f>IF(CB$6="",0,('6. Solution vols'!CB31+'6. Solution vols'!CB40)*'15. Wholesale price book'!$M8*'3.General Assumptions'!CB$18)</f>
        <v>377.67289638114221</v>
      </c>
      <c r="CC18" s="127">
        <f>IF(CC$6="",0,('6. Solution vols'!CC31+'6. Solution vols'!CC40)*'15. Wholesale price book'!$M8*'3.General Assumptions'!CC$18)</f>
        <v>376.72871414018937</v>
      </c>
      <c r="CD18" s="127">
        <f>IF(CD$6="",0,('6. Solution vols'!CD31+'6. Solution vols'!CD40)*'15. Wholesale price book'!$M8*'3.General Assumptions'!CD$18)</f>
        <v>375.78689235483893</v>
      </c>
      <c r="CE18" s="127">
        <f>IF(CE$6="",0,('6. Solution vols'!CE31+'6. Solution vols'!CE40)*'15. Wholesale price book'!$M8*'3.General Assumptions'!CE$18)</f>
        <v>374.84742512395184</v>
      </c>
      <c r="CF18" s="127">
        <f>IF(CF$6="",0,('6. Solution vols'!CF31+'6. Solution vols'!CF40)*'15. Wholesale price book'!$M8*'3.General Assumptions'!CF$18)</f>
        <v>373.91030656114197</v>
      </c>
      <c r="CG18" s="127">
        <f>IF(CG$6="",0,('6. Solution vols'!CG31+'6. Solution vols'!CG40)*'15. Wholesale price book'!$M8*'3.General Assumptions'!CG$18)</f>
        <v>372.97553079473914</v>
      </c>
      <c r="CH18" s="127">
        <f>IF(CH$6="",0,('6. Solution vols'!CH31+'6. Solution vols'!CH40)*'15. Wholesale price book'!$M8*'3.General Assumptions'!CH$18)</f>
        <v>372.04309196775233</v>
      </c>
      <c r="CI18" s="127">
        <f>IF(CI$6="",0,('6. Solution vols'!CI31+'6. Solution vols'!CI40)*'15. Wholesale price book'!$M8*'3.General Assumptions'!CI$18)</f>
        <v>371.11298423783296</v>
      </c>
      <c r="CJ18" s="127">
        <f>IF(CJ$6="",0,('6. Solution vols'!CJ31+'6. Solution vols'!CJ40)*'15. Wholesale price book'!$M8*'3.General Assumptions'!CJ$18)</f>
        <v>370.18520177723843</v>
      </c>
      <c r="CK18" s="127">
        <f>IF(CK$6="",0,('6. Solution vols'!CK31+'6. Solution vols'!CK40)*'15. Wholesale price book'!$M8*'3.General Assumptions'!CK$18)</f>
        <v>0</v>
      </c>
      <c r="CL18" s="127">
        <f>IF(CL$6="",0,('6. Solution vols'!CL31+'6. Solution vols'!CL40)*'15. Wholesale price book'!$M8*'3.General Assumptions'!CL$18)</f>
        <v>0</v>
      </c>
      <c r="CM18" s="127">
        <f>IF(CM$6="",0,('6. Solution vols'!CM31+'6. Solution vols'!CM40)*'15. Wholesale price book'!$M8*'3.General Assumptions'!CM$18)</f>
        <v>0</v>
      </c>
      <c r="CN18" s="127">
        <f>IF(CN$6="",0,('6. Solution vols'!CN31+'6. Solution vols'!CN40)*'15. Wholesale price book'!$M8*'3.General Assumptions'!CN$18)</f>
        <v>0</v>
      </c>
      <c r="CO18" s="127">
        <f>IF(CO$6="",0,('6. Solution vols'!CO31+'6. Solution vols'!CO40)*'15. Wholesale price book'!$M8*'3.General Assumptions'!CO$18)</f>
        <v>0</v>
      </c>
      <c r="CP18" s="127">
        <f>IF(CP$6="",0,('6. Solution vols'!CP31+'6. Solution vols'!CP40)*'15. Wholesale price book'!$M8*'3.General Assumptions'!CP$18)</f>
        <v>0</v>
      </c>
      <c r="CR18" s="127">
        <f t="shared" ref="CR18:CR22" si="1">SUM(G18:CP18)</f>
        <v>73209.250578718551</v>
      </c>
    </row>
    <row r="19" spans="5:96" s="104" customFormat="1" x14ac:dyDescent="0.3">
      <c r="E19" s="109" t="s">
        <v>42</v>
      </c>
      <c r="F19" s="97" t="s">
        <v>137</v>
      </c>
      <c r="G19" s="127">
        <f>IF(G$6="",0,('6. Solution vols'!G32+'6. Solution vols'!G41)*'15. Wholesale price book'!$M9*'3.General Assumptions'!G$18)</f>
        <v>0</v>
      </c>
      <c r="H19" s="127">
        <f>IF(H$6="",0,('6. Solution vols'!H32+'6. Solution vols'!H41)*'15. Wholesale price book'!$M9*'3.General Assumptions'!H$18)</f>
        <v>0</v>
      </c>
      <c r="I19" s="127">
        <f>IF(I$6="",0,('6. Solution vols'!I32+'6. Solution vols'!I41)*'15. Wholesale price book'!$M9*'3.General Assumptions'!I$18)</f>
        <v>0</v>
      </c>
      <c r="J19" s="127">
        <f>IF(J$6="",0,('6. Solution vols'!J32+'6. Solution vols'!J41)*'15. Wholesale price book'!$M9*'3.General Assumptions'!J$18)</f>
        <v>0</v>
      </c>
      <c r="K19" s="127">
        <f>IF(K$6="",0,('6. Solution vols'!K32+'6. Solution vols'!K41)*'15. Wholesale price book'!$M9*'3.General Assumptions'!K$18)</f>
        <v>0</v>
      </c>
      <c r="L19" s="127">
        <f>IF(L$6="",0,('6. Solution vols'!L32+'6. Solution vols'!L41)*'15. Wholesale price book'!$M9*'3.General Assumptions'!L$18)</f>
        <v>199.99625624999999</v>
      </c>
      <c r="M19" s="127">
        <f>IF(M$6="",0,('6. Solution vols'!M32+'6. Solution vols'!M41)*'15. Wholesale price book'!$M9*'3.General Assumptions'!M$18)</f>
        <v>400.00490032781255</v>
      </c>
      <c r="N19" s="127">
        <f>IF(N$6="",0,('6. Solution vols'!N32+'6. Solution vols'!N41)*'15. Wholesale price book'!$M9*'3.General Assumptions'!N$18)</f>
        <v>754.40852740476578</v>
      </c>
      <c r="O19" s="127">
        <f>IF(O$6="",0,('6. Solution vols'!O32+'6. Solution vols'!O41)*'15. Wholesale price book'!$M9*'3.General Assumptions'!O$18)</f>
        <v>1063.6046444289966</v>
      </c>
      <c r="P19" s="127">
        <f>IF(P$6="",0,('6. Solution vols'!P32+'6. Solution vols'!P41)*'15. Wholesale price book'!$M9*'3.General Assumptions'!P$18)</f>
        <v>933.86857930491374</v>
      </c>
      <c r="Q19" s="127">
        <f>IF(Q$6="",0,('6. Solution vols'!Q32+'6. Solution vols'!Q41)*'15. Wholesale price book'!$M9*'3.General Assumptions'!Q$18)</f>
        <v>890.26341826806561</v>
      </c>
      <c r="R19" s="127">
        <f>IF(R$6="",0,('6. Solution vols'!R32+'6. Solution vols'!R41)*'15. Wholesale price book'!$M9*'3.General Assumptions'!R$18)</f>
        <v>757.4785659089041</v>
      </c>
      <c r="S19" s="127">
        <f>IF(S$6="",0,('6. Solution vols'!S32+'6. Solution vols'!S41)*'15. Wholesale price book'!$M9*'3.General Assumptions'!S$18)</f>
        <v>769.07745644938439</v>
      </c>
      <c r="T19" s="127">
        <f>IF(T$6="",0,('6. Solution vols'!T32+'6. Solution vols'!T41)*'15. Wholesale price book'!$M9*'3.General Assumptions'!T$18)</f>
        <v>780.61361829612576</v>
      </c>
      <c r="U19" s="127">
        <f>IF(U$6="",0,('6. Solution vols'!U32+'6. Solution vols'!U41)*'15. Wholesale price book'!$M9*'3.General Assumptions'!U$18)</f>
        <v>792.087292599531</v>
      </c>
      <c r="V19" s="127">
        <f>IF(V$6="",0,('6. Solution vols'!V32+'6. Solution vols'!V41)*'15. Wholesale price book'!$M9*'3.General Assumptions'!V$18)</f>
        <v>133.9164532827171</v>
      </c>
      <c r="W19" s="127">
        <f>IF(W$6="",0,('6. Solution vols'!W32+'6. Solution vols'!W41)*'15. Wholesale price book'!$M9*'3.General Assumptions'!W$18)</f>
        <v>133.58166214951032</v>
      </c>
      <c r="X19" s="127">
        <f>IF(X$6="",0,('6. Solution vols'!X32+'6. Solution vols'!X41)*'15. Wholesale price book'!$M9*'3.General Assumptions'!X$18)</f>
        <v>133.24770799413656</v>
      </c>
      <c r="Y19" s="127">
        <f>IF(Y$6="",0,('6. Solution vols'!Y32+'6. Solution vols'!Y41)*'15. Wholesale price book'!$M9*'3.General Assumptions'!Y$18)</f>
        <v>132.91458872415123</v>
      </c>
      <c r="Z19" s="127">
        <f>IF(Z$6="",0,('6. Solution vols'!Z32+'6. Solution vols'!Z41)*'15. Wholesale price book'!$M9*'3.General Assumptions'!Z$18)</f>
        <v>132.58230225234087</v>
      </c>
      <c r="AA19" s="127">
        <f>IF(AA$6="",0,('6. Solution vols'!AA32+'6. Solution vols'!AA41)*'15. Wholesale price book'!$M9*'3.General Assumptions'!AA$18)</f>
        <v>132.25084649671001</v>
      </c>
      <c r="AB19" s="127">
        <f>IF(AB$6="",0,('6. Solution vols'!AB32+'6. Solution vols'!AB41)*'15. Wholesale price book'!$M9*'3.General Assumptions'!AB$18)</f>
        <v>131.92021938046824</v>
      </c>
      <c r="AC19" s="127">
        <f>IF(AC$6="",0,('6. Solution vols'!AC32+'6. Solution vols'!AC41)*'15. Wholesale price book'!$M9*'3.General Assumptions'!AC$18)</f>
        <v>131.59041883201709</v>
      </c>
      <c r="AD19" s="127">
        <f>IF(AD$6="",0,('6. Solution vols'!AD32+'6. Solution vols'!AD41)*'15. Wholesale price book'!$M9*'3.General Assumptions'!AD$18)</f>
        <v>131.26144278493703</v>
      </c>
      <c r="AE19" s="127">
        <f>IF(AE$6="",0,('6. Solution vols'!AE32+'6. Solution vols'!AE41)*'15. Wholesale price book'!$M9*'3.General Assumptions'!AE$18)</f>
        <v>130.9332891779747</v>
      </c>
      <c r="AF19" s="127">
        <f>IF(AF$6="",0,('6. Solution vols'!AF32+'6. Solution vols'!AF41)*'15. Wholesale price book'!$M9*'3.General Assumptions'!AF$18)</f>
        <v>130.60595595502977</v>
      </c>
      <c r="AG19" s="127">
        <f>IF(AG$6="",0,('6. Solution vols'!AG32+'6. Solution vols'!AG41)*'15. Wholesale price book'!$M9*'3.General Assumptions'!AG$18)</f>
        <v>130.27944106514218</v>
      </c>
      <c r="AH19" s="127">
        <f>IF(AH$6="",0,('6. Solution vols'!AH32+'6. Solution vols'!AH41)*'15. Wholesale price book'!$M9*'3.General Assumptions'!AH$18)</f>
        <v>129.95374246247934</v>
      </c>
      <c r="AI19" s="127">
        <f>IF(AI$6="",0,('6. Solution vols'!AI32+'6. Solution vols'!AI41)*'15. Wholesale price book'!$M9*'3.General Assumptions'!AI$18)</f>
        <v>129.62885810632315</v>
      </c>
      <c r="AJ19" s="127">
        <f>IF(AJ$6="",0,('6. Solution vols'!AJ32+'6. Solution vols'!AJ41)*'15. Wholesale price book'!$M9*'3.General Assumptions'!AJ$18)</f>
        <v>129.30478596105735</v>
      </c>
      <c r="AK19" s="127">
        <f>IF(AK$6="",0,('6. Solution vols'!AK32+'6. Solution vols'!AK41)*'15. Wholesale price book'!$M9*'3.General Assumptions'!AK$18)</f>
        <v>128.98152399615472</v>
      </c>
      <c r="AL19" s="127">
        <f>IF(AL$6="",0,('6. Solution vols'!AL32+'6. Solution vols'!AL41)*'15. Wholesale price book'!$M9*'3.General Assumptions'!AL$18)</f>
        <v>128.65907018616434</v>
      </c>
      <c r="AM19" s="127">
        <f>IF(AM$6="",0,('6. Solution vols'!AM32+'6. Solution vols'!AM41)*'15. Wholesale price book'!$M9*'3.General Assumptions'!AM$18)</f>
        <v>128.33742251069893</v>
      </c>
      <c r="AN19" s="127">
        <f>IF(AN$6="",0,('6. Solution vols'!AN32+'6. Solution vols'!AN41)*'15. Wholesale price book'!$M9*'3.General Assumptions'!AN$18)</f>
        <v>128.01657895442219</v>
      </c>
      <c r="AO19" s="127">
        <f>IF(AO$6="",0,('6. Solution vols'!AO32+'6. Solution vols'!AO41)*'15. Wholesale price book'!$M9*'3.General Assumptions'!AO$18)</f>
        <v>127.69653750703614</v>
      </c>
      <c r="AP19" s="127">
        <f>IF(AP$6="",0,('6. Solution vols'!AP32+'6. Solution vols'!AP41)*'15. Wholesale price book'!$M9*'3.General Assumptions'!AP$18)</f>
        <v>127.37729616326857</v>
      </c>
      <c r="AQ19" s="127">
        <f>IF(AQ$6="",0,('6. Solution vols'!AQ32+'6. Solution vols'!AQ41)*'15. Wholesale price book'!$M9*'3.General Assumptions'!AQ$18)</f>
        <v>127.05885292286041</v>
      </c>
      <c r="AR19" s="127">
        <f>IF(AR$6="",0,('6. Solution vols'!AR32+'6. Solution vols'!AR41)*'15. Wholesale price book'!$M9*'3.General Assumptions'!AR$18)</f>
        <v>126.74120579055327</v>
      </c>
      <c r="AS19" s="127">
        <f>IF(AS$6="",0,('6. Solution vols'!AS32+'6. Solution vols'!AS41)*'15. Wholesale price book'!$M9*'3.General Assumptions'!AS$18)</f>
        <v>126.42435277607689</v>
      </c>
      <c r="AT19" s="127">
        <f>IF(AT$6="",0,('6. Solution vols'!AT32+'6. Solution vols'!AT41)*'15. Wholesale price book'!$M9*'3.General Assumptions'!AT$18)</f>
        <v>126.10829189413671</v>
      </c>
      <c r="AU19" s="127">
        <f>IF(AU$6="",0,('6. Solution vols'!AU32+'6. Solution vols'!AU41)*'15. Wholesale price book'!$M9*'3.General Assumptions'!AU$18)</f>
        <v>125.79302116440138</v>
      </c>
      <c r="AV19" s="127">
        <f>IF(AV$6="",0,('6. Solution vols'!AV32+'6. Solution vols'!AV41)*'15. Wholesale price book'!$M9*'3.General Assumptions'!AV$18)</f>
        <v>125.47853861149038</v>
      </c>
      <c r="AW19" s="127">
        <f>IF(AW$6="",0,('6. Solution vols'!AW32+'6. Solution vols'!AW41)*'15. Wholesale price book'!$M9*'3.General Assumptions'!AW$18)</f>
        <v>125.16484226496166</v>
      </c>
      <c r="AX19" s="127">
        <f>IF(AX$6="",0,('6. Solution vols'!AX32+'6. Solution vols'!AX41)*'15. Wholesale price book'!$M9*'3.General Assumptions'!AX$18)</f>
        <v>124.85193015929926</v>
      </c>
      <c r="AY19" s="127">
        <f>IF(AY$6="",0,('6. Solution vols'!AY32+'6. Solution vols'!AY41)*'15. Wholesale price book'!$M9*'3.General Assumptions'!AY$18)</f>
        <v>124.53980033390101</v>
      </c>
      <c r="AZ19" s="127">
        <f>IF(AZ$6="",0,('6. Solution vols'!AZ32+'6. Solution vols'!AZ41)*'15. Wholesale price book'!$M9*'3.General Assumptions'!AZ$18)</f>
        <v>124.22845083306628</v>
      </c>
      <c r="BA19" s="127">
        <f>IF(BA$6="",0,('6. Solution vols'!BA32+'6. Solution vols'!BA41)*'15. Wholesale price book'!$M9*'3.General Assumptions'!BA$18)</f>
        <v>123.91787970598362</v>
      </c>
      <c r="BB19" s="127">
        <f>IF(BB$6="",0,('6. Solution vols'!BB32+'6. Solution vols'!BB41)*'15. Wholesale price book'!$M9*'3.General Assumptions'!BB$18)</f>
        <v>123.60808500671868</v>
      </c>
      <c r="BC19" s="127">
        <f>IF(BC$6="",0,('6. Solution vols'!BC32+'6. Solution vols'!BC41)*'15. Wholesale price book'!$M9*'3.General Assumptions'!BC$18)</f>
        <v>123.2990647942019</v>
      </c>
      <c r="BD19" s="127">
        <f>IF(BD$6="",0,('6. Solution vols'!BD32+'6. Solution vols'!BD41)*'15. Wholesale price book'!$M9*'3.General Assumptions'!BD$18)</f>
        <v>122.99081713221639</v>
      </c>
      <c r="BE19" s="127">
        <f>IF(BE$6="",0,('6. Solution vols'!BE32+'6. Solution vols'!BE41)*'15. Wholesale price book'!$M9*'3.General Assumptions'!BE$18)</f>
        <v>122.68334008938585</v>
      </c>
      <c r="BF19" s="127">
        <f>IF(BF$6="",0,('6. Solution vols'!BF32+'6. Solution vols'!BF41)*'15. Wholesale price book'!$M9*'3.General Assumptions'!BF$18)</f>
        <v>122.37663173916239</v>
      </c>
      <c r="BG19" s="127">
        <f>IF(BG$6="",0,('6. Solution vols'!BG32+'6. Solution vols'!BG41)*'15. Wholesale price book'!$M9*'3.General Assumptions'!BG$18)</f>
        <v>122.07069015981449</v>
      </c>
      <c r="BH19" s="127">
        <f>IF(BH$6="",0,('6. Solution vols'!BH32+'6. Solution vols'!BH41)*'15. Wholesale price book'!$M9*'3.General Assumptions'!BH$18)</f>
        <v>121.76551343441496</v>
      </c>
      <c r="BI19" s="127">
        <f>IF(BI$6="",0,('6. Solution vols'!BI32+'6. Solution vols'!BI41)*'15. Wholesale price book'!$M9*'3.General Assumptions'!BI$18)</f>
        <v>121.46109965082893</v>
      </c>
      <c r="BJ19" s="127">
        <f>IF(BJ$6="",0,('6. Solution vols'!BJ32+'6. Solution vols'!BJ41)*'15. Wholesale price book'!$M9*'3.General Assumptions'!BJ$18)</f>
        <v>121.15744690170187</v>
      </c>
      <c r="BK19" s="127">
        <f>IF(BK$6="",0,('6. Solution vols'!BK32+'6. Solution vols'!BK41)*'15. Wholesale price book'!$M9*'3.General Assumptions'!BK$18)</f>
        <v>120.85455328444762</v>
      </c>
      <c r="BL19" s="127">
        <f>IF(BL$6="",0,('6. Solution vols'!BL32+'6. Solution vols'!BL41)*'15. Wholesale price book'!$M9*'3.General Assumptions'!BL$18)</f>
        <v>120.5524169012365</v>
      </c>
      <c r="BM19" s="127">
        <f>IF(BM$6="",0,('6. Solution vols'!BM32+'6. Solution vols'!BM41)*'15. Wholesale price book'!$M9*'3.General Assumptions'!BM$18)</f>
        <v>120.25103585898341</v>
      </c>
      <c r="BN19" s="127">
        <f>IF(BN$6="",0,('6. Solution vols'!BN32+'6. Solution vols'!BN41)*'15. Wholesale price book'!$M9*'3.General Assumptions'!BN$18)</f>
        <v>119.95040826933595</v>
      </c>
      <c r="BO19" s="127">
        <f>IF(BO$6="",0,('6. Solution vols'!BO32+'6. Solution vols'!BO41)*'15. Wholesale price book'!$M9*'3.General Assumptions'!BO$18)</f>
        <v>119.65053224866263</v>
      </c>
      <c r="BP19" s="127">
        <f>IF(BP$6="",0,('6. Solution vols'!BP32+'6. Solution vols'!BP41)*'15. Wholesale price book'!$M9*'3.General Assumptions'!BP$18)</f>
        <v>119.35140591804097</v>
      </c>
      <c r="BQ19" s="127">
        <f>IF(BQ$6="",0,('6. Solution vols'!BQ32+'6. Solution vols'!BQ41)*'15. Wholesale price book'!$M9*'3.General Assumptions'!BQ$18)</f>
        <v>119.05302740324588</v>
      </c>
      <c r="BR19" s="127">
        <f>IF(BR$6="",0,('6. Solution vols'!BR32+'6. Solution vols'!BR41)*'15. Wholesale price book'!$M9*'3.General Assumptions'!BR$18)</f>
        <v>118.75539483473776</v>
      </c>
      <c r="BS19" s="127">
        <f>IF(BS$6="",0,('6. Solution vols'!BS32+'6. Solution vols'!BS41)*'15. Wholesale price book'!$M9*'3.General Assumptions'!BS$18)</f>
        <v>118.45850634765092</v>
      </c>
      <c r="BT19" s="127">
        <f>IF(BT$6="",0,('6. Solution vols'!BT32+'6. Solution vols'!BT41)*'15. Wholesale price book'!$M9*'3.General Assumptions'!BT$18)</f>
        <v>118.16236008178181</v>
      </c>
      <c r="BU19" s="127">
        <f>IF(BU$6="",0,('6. Solution vols'!BU32+'6. Solution vols'!BU41)*'15. Wholesale price book'!$M9*'3.General Assumptions'!BU$18)</f>
        <v>117.86695418157737</v>
      </c>
      <c r="BV19" s="127">
        <f>IF(BV$6="",0,('6. Solution vols'!BV32+'6. Solution vols'!BV41)*'15. Wholesale price book'!$M9*'3.General Assumptions'!BV$18)</f>
        <v>117.57228679612342</v>
      </c>
      <c r="BW19" s="127">
        <f>IF(BW$6="",0,('6. Solution vols'!BW32+'6. Solution vols'!BW41)*'15. Wholesale price book'!$M9*'3.General Assumptions'!BW$18)</f>
        <v>117.27835607913312</v>
      </c>
      <c r="BX19" s="127">
        <f>IF(BX$6="",0,('6. Solution vols'!BX32+'6. Solution vols'!BX41)*'15. Wholesale price book'!$M9*'3.General Assumptions'!BX$18)</f>
        <v>116.9851601889353</v>
      </c>
      <c r="BY19" s="127">
        <f>IF(BY$6="",0,('6. Solution vols'!BY32+'6. Solution vols'!BY41)*'15. Wholesale price book'!$M9*'3.General Assumptions'!BY$18)</f>
        <v>116.69269728846295</v>
      </c>
      <c r="BZ19" s="127">
        <f>IF(BZ$6="",0,('6. Solution vols'!BZ32+'6. Solution vols'!BZ41)*'15. Wholesale price book'!$M9*'3.General Assumptions'!BZ$18)</f>
        <v>116.4009655452418</v>
      </c>
      <c r="CA19" s="127">
        <f>IF(CA$6="",0,('6. Solution vols'!CA32+'6. Solution vols'!CA41)*'15. Wholesale price book'!$M9*'3.General Assumptions'!CA$18)</f>
        <v>116.10996313137871</v>
      </c>
      <c r="CB19" s="127">
        <f>IF(CB$6="",0,('6. Solution vols'!CB32+'6. Solution vols'!CB41)*'15. Wholesale price book'!$M9*'3.General Assumptions'!CB$18)</f>
        <v>115.81968822355027</v>
      </c>
      <c r="CC19" s="127">
        <f>IF(CC$6="",0,('6. Solution vols'!CC32+'6. Solution vols'!CC41)*'15. Wholesale price book'!$M9*'3.General Assumptions'!CC$18)</f>
        <v>115.5301390029914</v>
      </c>
      <c r="CD19" s="127">
        <f>IF(CD$6="",0,('6. Solution vols'!CD32+'6. Solution vols'!CD41)*'15. Wholesale price book'!$M9*'3.General Assumptions'!CD$18)</f>
        <v>115.24131365548394</v>
      </c>
      <c r="CE19" s="127">
        <f>IF(CE$6="",0,('6. Solution vols'!CE32+'6. Solution vols'!CE41)*'15. Wholesale price book'!$M9*'3.General Assumptions'!CE$18)</f>
        <v>114.95321037134522</v>
      </c>
      <c r="CF19" s="127">
        <f>IF(CF$6="",0,('6. Solution vols'!CF32+'6. Solution vols'!CF41)*'15. Wholesale price book'!$M9*'3.General Assumptions'!CF$18)</f>
        <v>114.66582734541687</v>
      </c>
      <c r="CG19" s="127">
        <f>IF(CG$6="",0,('6. Solution vols'!CG32+'6. Solution vols'!CG41)*'15. Wholesale price book'!$M9*'3.General Assumptions'!CG$18)</f>
        <v>114.37916277705334</v>
      </c>
      <c r="CH19" s="127">
        <f>IF(CH$6="",0,('6. Solution vols'!CH32+'6. Solution vols'!CH41)*'15. Wholesale price book'!$M9*'3.General Assumptions'!CH$18)</f>
        <v>114.09321487011071</v>
      </c>
      <c r="CI19" s="127">
        <f>IF(CI$6="",0,('6. Solution vols'!CI32+'6. Solution vols'!CI41)*'15. Wholesale price book'!$M9*'3.General Assumptions'!CI$18)</f>
        <v>113.80798183293544</v>
      </c>
      <c r="CJ19" s="127">
        <f>IF(CJ$6="",0,('6. Solution vols'!CJ32+'6. Solution vols'!CJ41)*'15. Wholesale price book'!$M9*'3.General Assumptions'!CJ$18)</f>
        <v>113.5234618783531</v>
      </c>
      <c r="CK19" s="127">
        <f>IF(CK$6="",0,('6. Solution vols'!CK32+'6. Solution vols'!CK41)*'15. Wholesale price book'!$M9*'3.General Assumptions'!CK$18)</f>
        <v>0</v>
      </c>
      <c r="CL19" s="127">
        <f>IF(CL$6="",0,('6. Solution vols'!CL32+'6. Solution vols'!CL41)*'15. Wholesale price book'!$M9*'3.General Assumptions'!CL$18)</f>
        <v>0</v>
      </c>
      <c r="CM19" s="127">
        <f>IF(CM$6="",0,('6. Solution vols'!CM32+'6. Solution vols'!CM41)*'15. Wholesale price book'!$M9*'3.General Assumptions'!CM$18)</f>
        <v>0</v>
      </c>
      <c r="CN19" s="127">
        <f>IF(CN$6="",0,('6. Solution vols'!CN32+'6. Solution vols'!CN41)*'15. Wholesale price book'!$M9*'3.General Assumptions'!CN$18)</f>
        <v>0</v>
      </c>
      <c r="CO19" s="127">
        <f>IF(CO$6="",0,('6. Solution vols'!CO32+'6. Solution vols'!CO41)*'15. Wholesale price book'!$M9*'3.General Assumptions'!CO$18)</f>
        <v>0</v>
      </c>
      <c r="CP19" s="127">
        <f>IF(CP$6="",0,('6. Solution vols'!CP32+'6. Solution vols'!CP41)*'15. Wholesale price book'!$M9*'3.General Assumptions'!CP$18)</f>
        <v>0</v>
      </c>
      <c r="CR19" s="127">
        <f t="shared" si="1"/>
        <v>15612.123282862636</v>
      </c>
    </row>
    <row r="20" spans="5:96" s="104" customFormat="1" x14ac:dyDescent="0.3">
      <c r="E20" s="109" t="s">
        <v>43</v>
      </c>
      <c r="F20" s="97" t="s">
        <v>137</v>
      </c>
      <c r="G20" s="127">
        <f>IF(G$6="",0,('6. Solution vols'!G33+'6. Solution vols'!G42)*'15. Wholesale price book'!$M10*'3.General Assumptions'!G$18)</f>
        <v>0</v>
      </c>
      <c r="H20" s="127">
        <f>IF(H$6="",0,('6. Solution vols'!H33+'6. Solution vols'!H42)*'15. Wholesale price book'!$M10*'3.General Assumptions'!H$18)</f>
        <v>0</v>
      </c>
      <c r="I20" s="127">
        <f>IF(I$6="",0,('6. Solution vols'!I33+'6. Solution vols'!I42)*'15. Wholesale price book'!$M10*'3.General Assumptions'!I$18)</f>
        <v>0</v>
      </c>
      <c r="J20" s="127">
        <f>IF(J$6="",0,('6. Solution vols'!J33+'6. Solution vols'!J42)*'15. Wholesale price book'!$M10*'3.General Assumptions'!J$18)</f>
        <v>0</v>
      </c>
      <c r="K20" s="127">
        <f>IF(K$6="",0,('6. Solution vols'!K33+'6. Solution vols'!K42)*'15. Wholesale price book'!$M10*'3.General Assumptions'!K$18)</f>
        <v>0</v>
      </c>
      <c r="L20" s="127">
        <f>IF(L$6="",0,('6. Solution vols'!L33+'6. Solution vols'!L42)*'15. Wholesale price book'!$M10*'3.General Assumptions'!L$18)</f>
        <v>1020.8764125000001</v>
      </c>
      <c r="M20" s="127">
        <f>IF(M$6="",0,('6. Solution vols'!M33+'6. Solution vols'!M42)*'15. Wholesale price book'!$M10*'3.General Assumptions'!M$18)</f>
        <v>2521.5136950543756</v>
      </c>
      <c r="N20" s="127">
        <f>IF(N$6="",0,('6. Solution vols'!N33+'6. Solution vols'!N42)*'15. Wholesale price book'!$M10*'3.General Assumptions'!N$18)</f>
        <v>2778.9558841771459</v>
      </c>
      <c r="O20" s="127">
        <f>IF(O$6="",0,('6. Solution vols'!O33+'6. Solution vols'!O42)*'15. Wholesale price book'!$M10*'3.General Assumptions'!O$18)</f>
        <v>3673.3763970323789</v>
      </c>
      <c r="P20" s="127">
        <f>IF(P$6="",0,('6. Solution vols'!P33+'6. Solution vols'!P42)*'15. Wholesale price book'!$M10*'3.General Assumptions'!P$18)</f>
        <v>2626.7713545233532</v>
      </c>
      <c r="Q20" s="127">
        <f>IF(Q$6="",0,('6. Solution vols'!Q33+'6. Solution vols'!Q42)*'15. Wholesale price book'!$M10*'3.General Assumptions'!Q$18)</f>
        <v>2668.7267303247681</v>
      </c>
      <c r="R20" s="127">
        <f>IF(R$6="",0,('6. Solution vols'!R33+'6. Solution vols'!R42)*'15. Wholesale price book'!$M10*'3.General Assumptions'!R$18)</f>
        <v>2710.4559119262094</v>
      </c>
      <c r="S20" s="127">
        <f>IF(S$6="",0,('6. Solution vols'!S33+'6. Solution vols'!S42)*'15. Wholesale price book'!$M10*'3.General Assumptions'!S$18)</f>
        <v>2751.9597680775801</v>
      </c>
      <c r="T20" s="127">
        <f>IF(T$6="",0,('6. Solution vols'!T33+'6. Solution vols'!T42)*'15. Wholesale price book'!$M10*'3.General Assumptions'!T$18)</f>
        <v>2793.2391645987464</v>
      </c>
      <c r="U20" s="127">
        <f>IF(U$6="",0,('6. Solution vols'!U33+'6. Solution vols'!U42)*'15. Wholesale price book'!$M10*'3.General Assumptions'!U$18)</f>
        <v>2834.2949643887541</v>
      </c>
      <c r="V20" s="127">
        <f>IF(V$6="",0,('6. Solution vols'!V33+'6. Solution vols'!V42)*'15. Wholesale price book'!$M10*'3.General Assumptions'!V$18)</f>
        <v>479.18800457250512</v>
      </c>
      <c r="W20" s="127">
        <f>IF(W$6="",0,('6. Solution vols'!W33+'6. Solution vols'!W42)*'15. Wholesale price book'!$M10*'3.General Assumptions'!W$18)</f>
        <v>477.99003456107391</v>
      </c>
      <c r="X20" s="127">
        <f>IF(X$6="",0,('6. Solution vols'!X33+'6. Solution vols'!X42)*'15. Wholesale price book'!$M10*'3.General Assumptions'!X$18)</f>
        <v>476.79505947467123</v>
      </c>
      <c r="Y20" s="127">
        <f>IF(Y$6="",0,('6. Solution vols'!Y33+'6. Solution vols'!Y42)*'15. Wholesale price book'!$M10*'3.General Assumptions'!Y$18)</f>
        <v>475.60307182598456</v>
      </c>
      <c r="Z20" s="127">
        <f>IF(Z$6="",0,('6. Solution vols'!Z33+'6. Solution vols'!Z42)*'15. Wholesale price book'!$M10*'3.General Assumptions'!Z$18)</f>
        <v>474.41406414641961</v>
      </c>
      <c r="AA20" s="127">
        <f>IF(AA$6="",0,('6. Solution vols'!AA33+'6. Solution vols'!AA42)*'15. Wholesale price book'!$M10*'3.General Assumptions'!AA$18)</f>
        <v>473.22802898605363</v>
      </c>
      <c r="AB20" s="127">
        <f>IF(AB$6="",0,('6. Solution vols'!AB33+'6. Solution vols'!AB42)*'15. Wholesale price book'!$M10*'3.General Assumptions'!AB$18)</f>
        <v>472.04495891358852</v>
      </c>
      <c r="AC20" s="127">
        <f>IF(AC$6="",0,('6. Solution vols'!AC33+'6. Solution vols'!AC42)*'15. Wholesale price book'!$M10*'3.General Assumptions'!AC$18)</f>
        <v>470.86484651630457</v>
      </c>
      <c r="AD20" s="127">
        <f>IF(AD$6="",0,('6. Solution vols'!AD33+'6. Solution vols'!AD42)*'15. Wholesale price book'!$M10*'3.General Assumptions'!AD$18)</f>
        <v>469.68768440001384</v>
      </c>
      <c r="AE20" s="127">
        <f>IF(AE$6="",0,('6. Solution vols'!AE33+'6. Solution vols'!AE42)*'15. Wholesale price book'!$M10*'3.General Assumptions'!AE$18)</f>
        <v>468.5134651890138</v>
      </c>
      <c r="AF20" s="127">
        <f>IF(AF$6="",0,('6. Solution vols'!AF33+'6. Solution vols'!AF42)*'15. Wholesale price book'!$M10*'3.General Assumptions'!AF$18)</f>
        <v>467.34218152604126</v>
      </c>
      <c r="AG20" s="127">
        <f>IF(AG$6="",0,('6. Solution vols'!AG33+'6. Solution vols'!AG42)*'15. Wholesale price book'!$M10*'3.General Assumptions'!AG$18)</f>
        <v>466.17382607222618</v>
      </c>
      <c r="AH20" s="127">
        <f>IF(AH$6="",0,('6. Solution vols'!AH33+'6. Solution vols'!AH42)*'15. Wholesale price book'!$M10*'3.General Assumptions'!AH$18)</f>
        <v>465.00839150704564</v>
      </c>
      <c r="AI20" s="127">
        <f>IF(AI$6="",0,('6. Solution vols'!AI33+'6. Solution vols'!AI42)*'15. Wholesale price book'!$M10*'3.General Assumptions'!AI$18)</f>
        <v>463.84587052827806</v>
      </c>
      <c r="AJ20" s="127">
        <f>IF(AJ$6="",0,('6. Solution vols'!AJ33+'6. Solution vols'!AJ42)*'15. Wholesale price book'!$M10*'3.General Assumptions'!AJ$18)</f>
        <v>462.68625585195741</v>
      </c>
      <c r="AK20" s="127">
        <f>IF(AK$6="",0,('6. Solution vols'!AK33+'6. Solution vols'!AK42)*'15. Wholesale price book'!$M10*'3.General Assumptions'!AK$18)</f>
        <v>461.5295402123275</v>
      </c>
      <c r="AL20" s="127">
        <f>IF(AL$6="",0,('6. Solution vols'!AL33+'6. Solution vols'!AL42)*'15. Wholesale price book'!$M10*'3.General Assumptions'!AL$18)</f>
        <v>460.37571636179672</v>
      </c>
      <c r="AM20" s="127">
        <f>IF(AM$6="",0,('6. Solution vols'!AM33+'6. Solution vols'!AM42)*'15. Wholesale price book'!$M10*'3.General Assumptions'!AM$18)</f>
        <v>459.22477707089223</v>
      </c>
      <c r="AN20" s="127">
        <f>IF(AN$6="",0,('6. Solution vols'!AN33+'6. Solution vols'!AN42)*'15. Wholesale price book'!$M10*'3.General Assumptions'!AN$18)</f>
        <v>458.07671512821503</v>
      </c>
      <c r="AO20" s="127">
        <f>IF(AO$6="",0,('6. Solution vols'!AO33+'6. Solution vols'!AO42)*'15. Wholesale price book'!$M10*'3.General Assumptions'!AO$18)</f>
        <v>456.93152334039451</v>
      </c>
      <c r="AP20" s="127">
        <f>IF(AP$6="",0,('6. Solution vols'!AP33+'6. Solution vols'!AP42)*'15. Wholesale price book'!$M10*'3.General Assumptions'!AP$18)</f>
        <v>455.78919453204355</v>
      </c>
      <c r="AQ20" s="127">
        <f>IF(AQ$6="",0,('6. Solution vols'!AQ33+'6. Solution vols'!AQ42)*'15. Wholesale price book'!$M10*'3.General Assumptions'!AQ$18)</f>
        <v>454.64972154571353</v>
      </c>
      <c r="AR20" s="127">
        <f>IF(AR$6="",0,('6. Solution vols'!AR33+'6. Solution vols'!AR42)*'15. Wholesale price book'!$M10*'3.General Assumptions'!AR$18)</f>
        <v>453.51309724184927</v>
      </c>
      <c r="AS20" s="127">
        <f>IF(AS$6="",0,('6. Solution vols'!AS33+'6. Solution vols'!AS42)*'15. Wholesale price book'!$M10*'3.General Assumptions'!AS$18)</f>
        <v>452.37931449874469</v>
      </c>
      <c r="AT20" s="127">
        <f>IF(AT$6="",0,('6. Solution vols'!AT33+'6. Solution vols'!AT42)*'15. Wholesale price book'!$M10*'3.General Assumptions'!AT$18)</f>
        <v>451.24836621249784</v>
      </c>
      <c r="AU20" s="127">
        <f>IF(AU$6="",0,('6. Solution vols'!AU33+'6. Solution vols'!AU42)*'15. Wholesale price book'!$M10*'3.General Assumptions'!AU$18)</f>
        <v>450.12024529696663</v>
      </c>
      <c r="AV20" s="127">
        <f>IF(AV$6="",0,('6. Solution vols'!AV33+'6. Solution vols'!AV42)*'15. Wholesale price book'!$M10*'3.General Assumptions'!AV$18)</f>
        <v>448.99494468372421</v>
      </c>
      <c r="AW20" s="127">
        <f>IF(AW$6="",0,('6. Solution vols'!AW33+'6. Solution vols'!AW42)*'15. Wholesale price book'!$M10*'3.General Assumptions'!AW$18)</f>
        <v>447.87245732201495</v>
      </c>
      <c r="AX20" s="127">
        <f>IF(AX$6="",0,('6. Solution vols'!AX33+'6. Solution vols'!AX42)*'15. Wholesale price book'!$M10*'3.General Assumptions'!AX$18)</f>
        <v>446.75277617870995</v>
      </c>
      <c r="AY20" s="127">
        <f>IF(AY$6="",0,('6. Solution vols'!AY33+'6. Solution vols'!AY42)*'15. Wholesale price book'!$M10*'3.General Assumptions'!AY$18)</f>
        <v>445.63589423826318</v>
      </c>
      <c r="AZ20" s="127">
        <f>IF(AZ$6="",0,('6. Solution vols'!AZ33+'6. Solution vols'!AZ42)*'15. Wholesale price book'!$M10*'3.General Assumptions'!AZ$18)</f>
        <v>444.52180450266758</v>
      </c>
      <c r="BA20" s="127">
        <f>IF(BA$6="",0,('6. Solution vols'!BA33+'6. Solution vols'!BA42)*'15. Wholesale price book'!$M10*'3.General Assumptions'!BA$18)</f>
        <v>443.41049999141092</v>
      </c>
      <c r="BB20" s="127">
        <f>IF(BB$6="",0,('6. Solution vols'!BB33+'6. Solution vols'!BB42)*'15. Wholesale price book'!$M10*'3.General Assumptions'!BB$18)</f>
        <v>442.30197374143245</v>
      </c>
      <c r="BC20" s="127">
        <f>IF(BC$6="",0,('6. Solution vols'!BC33+'6. Solution vols'!BC42)*'15. Wholesale price book'!$M10*'3.General Assumptions'!BC$18)</f>
        <v>441.19621880707894</v>
      </c>
      <c r="BD20" s="127">
        <f>IF(BD$6="",0,('6. Solution vols'!BD33+'6. Solution vols'!BD42)*'15. Wholesale price book'!$M10*'3.General Assumptions'!BD$18)</f>
        <v>440.09322826006121</v>
      </c>
      <c r="BE20" s="127">
        <f>IF(BE$6="",0,('6. Solution vols'!BE33+'6. Solution vols'!BE42)*'15. Wholesale price book'!$M10*'3.General Assumptions'!BE$18)</f>
        <v>438.99299518941109</v>
      </c>
      <c r="BF20" s="127">
        <f>IF(BF$6="",0,('6. Solution vols'!BF33+'6. Solution vols'!BF42)*'15. Wholesale price book'!$M10*'3.General Assumptions'!BF$18)</f>
        <v>437.89551270143761</v>
      </c>
      <c r="BG20" s="127">
        <f>IF(BG$6="",0,('6. Solution vols'!BG33+'6. Solution vols'!BG42)*'15. Wholesale price book'!$M10*'3.General Assumptions'!BG$18)</f>
        <v>436.80077391968399</v>
      </c>
      <c r="BH20" s="127">
        <f>IF(BH$6="",0,('6. Solution vols'!BH33+'6. Solution vols'!BH42)*'15. Wholesale price book'!$M10*'3.General Assumptions'!BH$18)</f>
        <v>435.70877198488483</v>
      </c>
      <c r="BI20" s="127">
        <f>IF(BI$6="",0,('6. Solution vols'!BI33+'6. Solution vols'!BI42)*'15. Wholesale price book'!$M10*'3.General Assumptions'!BI$18)</f>
        <v>434.61950005492258</v>
      </c>
      <c r="BJ20" s="127">
        <f>IF(BJ$6="",0,('6. Solution vols'!BJ33+'6. Solution vols'!BJ42)*'15. Wholesale price book'!$M10*'3.General Assumptions'!BJ$18)</f>
        <v>433.53295130478534</v>
      </c>
      <c r="BK20" s="127">
        <f>IF(BK$6="",0,('6. Solution vols'!BK33+'6. Solution vols'!BK42)*'15. Wholesale price book'!$M10*'3.General Assumptions'!BK$18)</f>
        <v>432.4491189265234</v>
      </c>
      <c r="BL20" s="127">
        <f>IF(BL$6="",0,('6. Solution vols'!BL33+'6. Solution vols'!BL42)*'15. Wholesale price book'!$M10*'3.General Assumptions'!BL$18)</f>
        <v>431.36799612920709</v>
      </c>
      <c r="BM20" s="127">
        <f>IF(BM$6="",0,('6. Solution vols'!BM33+'6. Solution vols'!BM42)*'15. Wholesale price book'!$M10*'3.General Assumptions'!BM$18)</f>
        <v>430.28957613888406</v>
      </c>
      <c r="BN20" s="127">
        <f>IF(BN$6="",0,('6. Solution vols'!BN33+'6. Solution vols'!BN42)*'15. Wholesale price book'!$M10*'3.General Assumptions'!BN$18)</f>
        <v>429.21385219853687</v>
      </c>
      <c r="BO20" s="127">
        <f>IF(BO$6="",0,('6. Solution vols'!BO33+'6. Solution vols'!BO42)*'15. Wholesale price book'!$M10*'3.General Assumptions'!BO$18)</f>
        <v>428.14081756804057</v>
      </c>
      <c r="BP20" s="127">
        <f>IF(BP$6="",0,('6. Solution vols'!BP33+'6. Solution vols'!BP42)*'15. Wholesale price book'!$M10*'3.General Assumptions'!BP$18)</f>
        <v>427.07046552412049</v>
      </c>
      <c r="BQ20" s="127">
        <f>IF(BQ$6="",0,('6. Solution vols'!BQ33+'6. Solution vols'!BQ42)*'15. Wholesale price book'!$M10*'3.General Assumptions'!BQ$18)</f>
        <v>426.0027893603102</v>
      </c>
      <c r="BR20" s="127">
        <f>IF(BR$6="",0,('6. Solution vols'!BR33+'6. Solution vols'!BR42)*'15. Wholesale price book'!$M10*'3.General Assumptions'!BR$18)</f>
        <v>424.93778238690942</v>
      </c>
      <c r="BS20" s="127">
        <f>IF(BS$6="",0,('6. Solution vols'!BS33+'6. Solution vols'!BS42)*'15. Wholesale price book'!$M10*'3.General Assumptions'!BS$18)</f>
        <v>423.87543793094221</v>
      </c>
      <c r="BT20" s="127">
        <f>IF(BT$6="",0,('6. Solution vols'!BT33+'6. Solution vols'!BT42)*'15. Wholesale price book'!$M10*'3.General Assumptions'!BT$18)</f>
        <v>422.81574933611489</v>
      </c>
      <c r="BU20" s="127">
        <f>IF(BU$6="",0,('6. Solution vols'!BU33+'6. Solution vols'!BU42)*'15. Wholesale price book'!$M10*'3.General Assumptions'!BU$18)</f>
        <v>421.75870996277462</v>
      </c>
      <c r="BV20" s="127">
        <f>IF(BV$6="",0,('6. Solution vols'!BV33+'6. Solution vols'!BV42)*'15. Wholesale price book'!$M10*'3.General Assumptions'!BV$18)</f>
        <v>420.70431318786768</v>
      </c>
      <c r="BW20" s="127">
        <f>IF(BW$6="",0,('6. Solution vols'!BW33+'6. Solution vols'!BW42)*'15. Wholesale price book'!$M10*'3.General Assumptions'!BW$18)</f>
        <v>419.65255240489802</v>
      </c>
      <c r="BX20" s="127">
        <f>IF(BX$6="",0,('6. Solution vols'!BX33+'6. Solution vols'!BX42)*'15. Wholesale price book'!$M10*'3.General Assumptions'!BX$18)</f>
        <v>418.6034210238858</v>
      </c>
      <c r="BY20" s="127">
        <f>IF(BY$6="",0,('6. Solution vols'!BY33+'6. Solution vols'!BY42)*'15. Wholesale price book'!$M10*'3.General Assumptions'!BY$18)</f>
        <v>417.55691247132609</v>
      </c>
      <c r="BZ20" s="127">
        <f>IF(BZ$6="",0,('6. Solution vols'!BZ33+'6. Solution vols'!BZ42)*'15. Wholesale price book'!$M10*'3.General Assumptions'!BZ$18)</f>
        <v>416.51302019014781</v>
      </c>
      <c r="CA20" s="127">
        <f>IF(CA$6="",0,('6. Solution vols'!CA33+'6. Solution vols'!CA42)*'15. Wholesale price book'!$M10*'3.General Assumptions'!CA$18)</f>
        <v>415.47173763967248</v>
      </c>
      <c r="CB20" s="127">
        <f>IF(CB$6="",0,('6. Solution vols'!CB33+'6. Solution vols'!CB42)*'15. Wholesale price book'!$M10*'3.General Assumptions'!CB$18)</f>
        <v>414.43305829557335</v>
      </c>
      <c r="CC20" s="127">
        <f>IF(CC$6="",0,('6. Solution vols'!CC33+'6. Solution vols'!CC42)*'15. Wholesale price book'!$M10*'3.General Assumptions'!CC$18)</f>
        <v>413.39697564983442</v>
      </c>
      <c r="CD20" s="127">
        <f>IF(CD$6="",0,('6. Solution vols'!CD33+'6. Solution vols'!CD42)*'15. Wholesale price book'!$M10*'3.General Assumptions'!CD$18)</f>
        <v>412.36348321070989</v>
      </c>
      <c r="CE20" s="127">
        <f>IF(CE$6="",0,('6. Solution vols'!CE33+'6. Solution vols'!CE42)*'15. Wholesale price book'!$M10*'3.General Assumptions'!CE$18)</f>
        <v>411.33257450268314</v>
      </c>
      <c r="CF20" s="127">
        <f>IF(CF$6="",0,('6. Solution vols'!CF33+'6. Solution vols'!CF42)*'15. Wholesale price book'!$M10*'3.General Assumptions'!CF$18)</f>
        <v>410.30424306642641</v>
      </c>
      <c r="CG20" s="127">
        <f>IF(CG$6="",0,('6. Solution vols'!CG33+'6. Solution vols'!CG42)*'15. Wholesale price book'!$M10*'3.General Assumptions'!CG$18)</f>
        <v>409.27848245876038</v>
      </c>
      <c r="CH20" s="127">
        <f>IF(CH$6="",0,('6. Solution vols'!CH33+'6. Solution vols'!CH42)*'15. Wholesale price book'!$M10*'3.General Assumptions'!CH$18)</f>
        <v>408.25528625261353</v>
      </c>
      <c r="CI20" s="127">
        <f>IF(CI$6="",0,('6. Solution vols'!CI33+'6. Solution vols'!CI42)*'15. Wholesale price book'!$M10*'3.General Assumptions'!CI$18)</f>
        <v>407.23464803698198</v>
      </c>
      <c r="CJ20" s="127">
        <f>IF(CJ$6="",0,('6. Solution vols'!CJ33+'6. Solution vols'!CJ42)*'15. Wholesale price book'!$M10*'3.General Assumptions'!CJ$18)</f>
        <v>406.21656141688959</v>
      </c>
      <c r="CK20" s="127">
        <f>IF(CK$6="",0,('6. Solution vols'!CK33+'6. Solution vols'!CK42)*'15. Wholesale price book'!$M10*'3.General Assumptions'!CK$18)</f>
        <v>0</v>
      </c>
      <c r="CL20" s="127">
        <f>IF(CL$6="",0,('6. Solution vols'!CL33+'6. Solution vols'!CL42)*'15. Wholesale price book'!$M10*'3.General Assumptions'!CL$18)</f>
        <v>0</v>
      </c>
      <c r="CM20" s="127">
        <f>IF(CM$6="",0,('6. Solution vols'!CM33+'6. Solution vols'!CM42)*'15. Wholesale price book'!$M10*'3.General Assumptions'!CM$18)</f>
        <v>0</v>
      </c>
      <c r="CN20" s="127">
        <f>IF(CN$6="",0,('6. Solution vols'!CN33+'6. Solution vols'!CN42)*'15. Wholesale price book'!$M10*'3.General Assumptions'!CN$18)</f>
        <v>0</v>
      </c>
      <c r="CO20" s="127">
        <f>IF(CO$6="",0,('6. Solution vols'!CO33+'6. Solution vols'!CO42)*'15. Wholesale price book'!$M10*'3.General Assumptions'!CO$18)</f>
        <v>0</v>
      </c>
      <c r="CP20" s="127">
        <f>IF(CP$6="",0,('6. Solution vols'!CP33+'6. Solution vols'!CP42)*'15. Wholesale price book'!$M10*'3.General Assumptions'!CP$18)</f>
        <v>0</v>
      </c>
      <c r="CR20" s="127">
        <f t="shared" si="1"/>
        <v>55974.964106267078</v>
      </c>
    </row>
    <row r="21" spans="5:96" s="104" customFormat="1" x14ac:dyDescent="0.3">
      <c r="E21" s="109" t="s">
        <v>44</v>
      </c>
      <c r="F21" s="97" t="s">
        <v>137</v>
      </c>
      <c r="G21" s="127">
        <f>IF(G$6="",0,('6. Solution vols'!G34+'6. Solution vols'!G43)*'15. Wholesale price book'!$M11*'3.General Assumptions'!G$18)</f>
        <v>0</v>
      </c>
      <c r="H21" s="127">
        <f>IF(H$6="",0,('6. Solution vols'!H34+'6. Solution vols'!H43)*'15. Wholesale price book'!$M11*'3.General Assumptions'!H$18)</f>
        <v>0</v>
      </c>
      <c r="I21" s="127">
        <f>IF(I$6="",0,('6. Solution vols'!I34+'6. Solution vols'!I43)*'15. Wholesale price book'!$M11*'3.General Assumptions'!I$18)</f>
        <v>0</v>
      </c>
      <c r="J21" s="127">
        <f>IF(J$6="",0,('6. Solution vols'!J34+'6. Solution vols'!J43)*'15. Wholesale price book'!$M11*'3.General Assumptions'!J$18)</f>
        <v>0</v>
      </c>
      <c r="K21" s="127">
        <f>IF(K$6="",0,('6. Solution vols'!K34+'6. Solution vols'!K43)*'15. Wholesale price book'!$M11*'3.General Assumptions'!K$18)</f>
        <v>0</v>
      </c>
      <c r="L21" s="127">
        <f>IF(L$6="",0,('6. Solution vols'!L34+'6. Solution vols'!L43)*'15. Wholesale price book'!$M11*'3.General Assumptions'!L$18)</f>
        <v>199.99625624999999</v>
      </c>
      <c r="M21" s="127">
        <f>IF(M$6="",0,('6. Solution vols'!M34+'6. Solution vols'!M43)*'15. Wholesale price book'!$M11*'3.General Assumptions'!M$18)</f>
        <v>398.00993767171889</v>
      </c>
      <c r="N21" s="127">
        <f>IF(N$6="",0,('6. Solution vols'!N34+'6. Solution vols'!N43)*'15. Wholesale price book'!$M11*'3.General Assumptions'!N$18)</f>
        <v>748.46830277953143</v>
      </c>
      <c r="O21" s="127">
        <f>IF(O$6="",0,('6. Solution vols'!O34+'6. Solution vols'!O43)*'15. Wholesale price book'!$M11*'3.General Assumptions'!O$18)</f>
        <v>1050.2725527857363</v>
      </c>
      <c r="P21" s="127">
        <f>IF(P$6="",0,('6. Solution vols'!P34+'6. Solution vols'!P43)*'15. Wholesale price book'!$M11*'3.General Assumptions'!P$18)</f>
        <v>910.22633679086539</v>
      </c>
      <c r="Q21" s="127">
        <f>IF(Q$6="",0,('6. Solution vols'!Q34+'6. Solution vols'!Q43)*'15. Wholesale price book'!$M11*'3.General Assumptions'!Q$18)</f>
        <v>857.83660501989107</v>
      </c>
      <c r="R21" s="127">
        <f>IF(R$6="",0,('6. Solution vols'!R34+'6. Solution vols'!R43)*'15. Wholesale price book'!$M11*'3.General Assumptions'!R$18)</f>
        <v>716.89935702092714</v>
      </c>
      <c r="S21" s="127">
        <f>IF(S$6="",0,('6. Solution vols'!S34+'6. Solution vols'!S43)*'15. Wholesale price book'!$M11*'3.General Assumptions'!S$18)</f>
        <v>721.853402106001</v>
      </c>
      <c r="T21" s="127">
        <f>IF(T$6="",0,('6. Solution vols'!T34+'6. Solution vols'!T43)*'15. Wholesale price book'!$M11*'3.General Assumptions'!T$18)</f>
        <v>726.77819634466891</v>
      </c>
      <c r="U21" s="127">
        <f>IF(U$6="",0,('6. Solution vols'!U34+'6. Solution vols'!U43)*'15. Wholesale price book'!$M11*'3.General Assumptions'!U$18)</f>
        <v>731.67385502838033</v>
      </c>
      <c r="V21" s="127">
        <f>IF(V$6="",0,('6. Solution vols'!V34+'6. Solution vols'!V43)*'15. Wholesale price book'!$M11*'3.General Assumptions'!V$18)</f>
        <v>66.95822664135855</v>
      </c>
      <c r="W21" s="127">
        <f>IF(W$6="",0,('6. Solution vols'!W34+'6. Solution vols'!W43)*'15. Wholesale price book'!$M11*'3.General Assumptions'!W$18)</f>
        <v>66.790831074755161</v>
      </c>
      <c r="X21" s="127">
        <f>IF(X$6="",0,('6. Solution vols'!X34+'6. Solution vols'!X43)*'15. Wholesale price book'!$M11*'3.General Assumptions'!X$18)</f>
        <v>66.623853997068281</v>
      </c>
      <c r="Y21" s="127">
        <f>IF(Y$6="",0,('6. Solution vols'!Y34+'6. Solution vols'!Y43)*'15. Wholesale price book'!$M11*'3.General Assumptions'!Y$18)</f>
        <v>66.457294362075615</v>
      </c>
      <c r="Z21" s="127">
        <f>IF(Z$6="",0,('6. Solution vols'!Z34+'6. Solution vols'!Z43)*'15. Wholesale price book'!$M11*'3.General Assumptions'!Z$18)</f>
        <v>66.291151126170433</v>
      </c>
      <c r="AA21" s="127">
        <f>IF(AA$6="",0,('6. Solution vols'!AA34+'6. Solution vols'!AA43)*'15. Wholesale price book'!$M11*'3.General Assumptions'!AA$18)</f>
        <v>66.125423248355006</v>
      </c>
      <c r="AB21" s="127">
        <f>IF(AB$6="",0,('6. Solution vols'!AB34+'6. Solution vols'!AB43)*'15. Wholesale price book'!$M11*'3.General Assumptions'!AB$18)</f>
        <v>65.96010969023412</v>
      </c>
      <c r="AC21" s="127">
        <f>IF(AC$6="",0,('6. Solution vols'!AC34+'6. Solution vols'!AC43)*'15. Wholesale price book'!$M11*'3.General Assumptions'!AC$18)</f>
        <v>65.795209416008547</v>
      </c>
      <c r="AD21" s="127">
        <f>IF(AD$6="",0,('6. Solution vols'!AD34+'6. Solution vols'!AD43)*'15. Wholesale price book'!$M11*'3.General Assumptions'!AD$18)</f>
        <v>65.630721392468516</v>
      </c>
      <c r="AE21" s="127">
        <f>IF(AE$6="",0,('6. Solution vols'!AE34+'6. Solution vols'!AE43)*'15. Wholesale price book'!$M11*'3.General Assumptions'!AE$18)</f>
        <v>65.46664458898735</v>
      </c>
      <c r="AF21" s="127">
        <f>IF(AF$6="",0,('6. Solution vols'!AF34+'6. Solution vols'!AF43)*'15. Wholesale price book'!$M11*'3.General Assumptions'!AF$18)</f>
        <v>65.302977977514885</v>
      </c>
      <c r="AG21" s="127">
        <f>IF(AG$6="",0,('6. Solution vols'!AG34+'6. Solution vols'!AG43)*'15. Wholesale price book'!$M11*'3.General Assumptions'!AG$18)</f>
        <v>65.13972053257109</v>
      </c>
      <c r="AH21" s="127">
        <f>IF(AH$6="",0,('6. Solution vols'!AH34+'6. Solution vols'!AH43)*'15. Wholesale price book'!$M11*'3.General Assumptions'!AH$18)</f>
        <v>64.97687123123967</v>
      </c>
      <c r="AI21" s="127">
        <f>IF(AI$6="",0,('6. Solution vols'!AI34+'6. Solution vols'!AI43)*'15. Wholesale price book'!$M11*'3.General Assumptions'!AI$18)</f>
        <v>64.814429053161575</v>
      </c>
      <c r="AJ21" s="127">
        <f>IF(AJ$6="",0,('6. Solution vols'!AJ34+'6. Solution vols'!AJ43)*'15. Wholesale price book'!$M11*'3.General Assumptions'!AJ$18)</f>
        <v>64.652392980528674</v>
      </c>
      <c r="AK21" s="127">
        <f>IF(AK$6="",0,('6. Solution vols'!AK34+'6. Solution vols'!AK43)*'15. Wholesale price book'!$M11*'3.General Assumptions'!AK$18)</f>
        <v>64.49076199807736</v>
      </c>
      <c r="AL21" s="127">
        <f>IF(AL$6="",0,('6. Solution vols'!AL34+'6. Solution vols'!AL43)*'15. Wholesale price book'!$M11*'3.General Assumptions'!AL$18)</f>
        <v>64.329535093082171</v>
      </c>
      <c r="AM21" s="127">
        <f>IF(AM$6="",0,('6. Solution vols'!AM34+'6. Solution vols'!AM43)*'15. Wholesale price book'!$M11*'3.General Assumptions'!AM$18)</f>
        <v>64.168711255349464</v>
      </c>
      <c r="AN21" s="127">
        <f>IF(AN$6="",0,('6. Solution vols'!AN34+'6. Solution vols'!AN43)*'15. Wholesale price book'!$M11*'3.General Assumptions'!AN$18)</f>
        <v>64.008289477211093</v>
      </c>
      <c r="AO21" s="127">
        <f>IF(AO$6="",0,('6. Solution vols'!AO34+'6. Solution vols'!AO43)*'15. Wholesale price book'!$M11*'3.General Assumptions'!AO$18)</f>
        <v>63.84826875351807</v>
      </c>
      <c r="AP21" s="127">
        <f>IF(AP$6="",0,('6. Solution vols'!AP34+'6. Solution vols'!AP43)*'15. Wholesale price book'!$M11*'3.General Assumptions'!AP$18)</f>
        <v>63.688648081634284</v>
      </c>
      <c r="AQ21" s="127">
        <f>IF(AQ$6="",0,('6. Solution vols'!AQ34+'6. Solution vols'!AQ43)*'15. Wholesale price book'!$M11*'3.General Assumptions'!AQ$18)</f>
        <v>63.529426461430205</v>
      </c>
      <c r="AR21" s="127">
        <f>IF(AR$6="",0,('6. Solution vols'!AR34+'6. Solution vols'!AR43)*'15. Wholesale price book'!$M11*'3.General Assumptions'!AR$18)</f>
        <v>63.370602895276633</v>
      </c>
      <c r="AS21" s="127">
        <f>IF(AS$6="",0,('6. Solution vols'!AS34+'6. Solution vols'!AS43)*'15. Wholesale price book'!$M11*'3.General Assumptions'!AS$18)</f>
        <v>63.212176388038444</v>
      </c>
      <c r="AT21" s="127">
        <f>IF(AT$6="",0,('6. Solution vols'!AT34+'6. Solution vols'!AT43)*'15. Wholesale price book'!$M11*'3.General Assumptions'!AT$18)</f>
        <v>63.054145947068356</v>
      </c>
      <c r="AU21" s="127">
        <f>IF(AU$6="",0,('6. Solution vols'!AU34+'6. Solution vols'!AU43)*'15. Wholesale price book'!$M11*'3.General Assumptions'!AU$18)</f>
        <v>62.89651058220069</v>
      </c>
      <c r="AV21" s="127">
        <f>IF(AV$6="",0,('6. Solution vols'!AV34+'6. Solution vols'!AV43)*'15. Wholesale price book'!$M11*'3.General Assumptions'!AV$18)</f>
        <v>62.739269305745189</v>
      </c>
      <c r="AW21" s="127">
        <f>IF(AW$6="",0,('6. Solution vols'!AW34+'6. Solution vols'!AW43)*'15. Wholesale price book'!$M11*'3.General Assumptions'!AW$18)</f>
        <v>62.582421132480832</v>
      </c>
      <c r="AX21" s="127">
        <f>IF(AX$6="",0,('6. Solution vols'!AX34+'6. Solution vols'!AX43)*'15. Wholesale price book'!$M11*'3.General Assumptions'!AX$18)</f>
        <v>62.425965079649629</v>
      </c>
      <c r="AY21" s="127">
        <f>IF(AY$6="",0,('6. Solution vols'!AY34+'6. Solution vols'!AY43)*'15. Wholesale price book'!$M11*'3.General Assumptions'!AY$18)</f>
        <v>62.269900166950507</v>
      </c>
      <c r="AZ21" s="127">
        <f>IF(AZ$6="",0,('6. Solution vols'!AZ34+'6. Solution vols'!AZ43)*'15. Wholesale price book'!$M11*'3.General Assumptions'!AZ$18)</f>
        <v>62.114225416533138</v>
      </c>
      <c r="BA21" s="127">
        <f>IF(BA$6="",0,('6. Solution vols'!BA34+'6. Solution vols'!BA43)*'15. Wholesale price book'!$M11*'3.General Assumptions'!BA$18)</f>
        <v>61.958939852991811</v>
      </c>
      <c r="BB21" s="127">
        <f>IF(BB$6="",0,('6. Solution vols'!BB34+'6. Solution vols'!BB43)*'15. Wholesale price book'!$M11*'3.General Assumptions'!BB$18)</f>
        <v>61.804042503359341</v>
      </c>
      <c r="BC21" s="127">
        <f>IF(BC$6="",0,('6. Solution vols'!BC34+'6. Solution vols'!BC43)*'15. Wholesale price book'!$M11*'3.General Assumptions'!BC$18)</f>
        <v>61.649532397100948</v>
      </c>
      <c r="BD21" s="127">
        <f>IF(BD$6="",0,('6. Solution vols'!BD34+'6. Solution vols'!BD43)*'15. Wholesale price book'!$M11*'3.General Assumptions'!BD$18)</f>
        <v>61.495408566108196</v>
      </c>
      <c r="BE21" s="127">
        <f>IF(BE$6="",0,('6. Solution vols'!BE34+'6. Solution vols'!BE43)*'15. Wholesale price book'!$M11*'3.General Assumptions'!BE$18)</f>
        <v>61.341670044692926</v>
      </c>
      <c r="BF21" s="127">
        <f>IF(BF$6="",0,('6. Solution vols'!BF34+'6. Solution vols'!BF43)*'15. Wholesale price book'!$M11*'3.General Assumptions'!BF$18)</f>
        <v>61.188315869581196</v>
      </c>
      <c r="BG21" s="127">
        <f>IF(BG$6="",0,('6. Solution vols'!BG34+'6. Solution vols'!BG43)*'15. Wholesale price book'!$M11*'3.General Assumptions'!BG$18)</f>
        <v>61.035345079907245</v>
      </c>
      <c r="BH21" s="127">
        <f>IF(BH$6="",0,('6. Solution vols'!BH34+'6. Solution vols'!BH43)*'15. Wholesale price book'!$M11*'3.General Assumptions'!BH$18)</f>
        <v>60.882756717207478</v>
      </c>
      <c r="BI21" s="127">
        <f>IF(BI$6="",0,('6. Solution vols'!BI34+'6. Solution vols'!BI43)*'15. Wholesale price book'!$M11*'3.General Assumptions'!BI$18)</f>
        <v>60.730549825414464</v>
      </c>
      <c r="BJ21" s="127">
        <f>IF(BJ$6="",0,('6. Solution vols'!BJ34+'6. Solution vols'!BJ43)*'15. Wholesale price book'!$M11*'3.General Assumptions'!BJ$18)</f>
        <v>60.578723450850937</v>
      </c>
      <c r="BK21" s="127">
        <f>IF(BK$6="",0,('6. Solution vols'!BK34+'6. Solution vols'!BK43)*'15. Wholesale price book'!$M11*'3.General Assumptions'!BK$18)</f>
        <v>60.427276642223809</v>
      </c>
      <c r="BL21" s="127">
        <f>IF(BL$6="",0,('6. Solution vols'!BL34+'6. Solution vols'!BL43)*'15. Wholesale price book'!$M11*'3.General Assumptions'!BL$18)</f>
        <v>60.276208450618249</v>
      </c>
      <c r="BM21" s="127">
        <f>IF(BM$6="",0,('6. Solution vols'!BM34+'6. Solution vols'!BM43)*'15. Wholesale price book'!$M11*'3.General Assumptions'!BM$18)</f>
        <v>60.125517929491707</v>
      </c>
      <c r="BN21" s="127">
        <f>IF(BN$6="",0,('6. Solution vols'!BN34+'6. Solution vols'!BN43)*'15. Wholesale price book'!$M11*'3.General Assumptions'!BN$18)</f>
        <v>59.975204134667976</v>
      </c>
      <c r="BO21" s="127">
        <f>IF(BO$6="",0,('6. Solution vols'!BO34+'6. Solution vols'!BO43)*'15. Wholesale price book'!$M11*'3.General Assumptions'!BO$18)</f>
        <v>59.825266124331314</v>
      </c>
      <c r="BP21" s="127">
        <f>IF(BP$6="",0,('6. Solution vols'!BP34+'6. Solution vols'!BP43)*'15. Wholesale price book'!$M11*'3.General Assumptions'!BP$18)</f>
        <v>59.675702959020484</v>
      </c>
      <c r="BQ21" s="127">
        <f>IF(BQ$6="",0,('6. Solution vols'!BQ34+'6. Solution vols'!BQ43)*'15. Wholesale price book'!$M11*'3.General Assumptions'!BQ$18)</f>
        <v>59.526513701622939</v>
      </c>
      <c r="BR21" s="127">
        <f>IF(BR$6="",0,('6. Solution vols'!BR34+'6. Solution vols'!BR43)*'15. Wholesale price book'!$M11*'3.General Assumptions'!BR$18)</f>
        <v>59.377697417368879</v>
      </c>
      <c r="BS21" s="127">
        <f>IF(BS$6="",0,('6. Solution vols'!BS34+'6. Solution vols'!BS43)*'15. Wholesale price book'!$M11*'3.General Assumptions'!BS$18)</f>
        <v>59.229253173825462</v>
      </c>
      <c r="BT21" s="127">
        <f>IF(BT$6="",0,('6. Solution vols'!BT34+'6. Solution vols'!BT43)*'15. Wholesale price book'!$M11*'3.General Assumptions'!BT$18)</f>
        <v>59.081180040890906</v>
      </c>
      <c r="BU21" s="127">
        <f>IF(BU$6="",0,('6. Solution vols'!BU34+'6. Solution vols'!BU43)*'15. Wholesale price book'!$M11*'3.General Assumptions'!BU$18)</f>
        <v>58.933477090788685</v>
      </c>
      <c r="BV21" s="127">
        <f>IF(BV$6="",0,('6. Solution vols'!BV34+'6. Solution vols'!BV43)*'15. Wholesale price book'!$M11*'3.General Assumptions'!BV$18)</f>
        <v>58.786143398061711</v>
      </c>
      <c r="BW21" s="127">
        <f>IF(BW$6="",0,('6. Solution vols'!BW34+'6. Solution vols'!BW43)*'15. Wholesale price book'!$M11*'3.General Assumptions'!BW$18)</f>
        <v>58.639178039566559</v>
      </c>
      <c r="BX21" s="127">
        <f>IF(BX$6="",0,('6. Solution vols'!BX34+'6. Solution vols'!BX43)*'15. Wholesale price book'!$M11*'3.General Assumptions'!BX$18)</f>
        <v>58.492580094467648</v>
      </c>
      <c r="BY21" s="127">
        <f>IF(BY$6="",0,('6. Solution vols'!BY34+'6. Solution vols'!BY43)*'15. Wholesale price book'!$M11*'3.General Assumptions'!BY$18)</f>
        <v>58.346348644231476</v>
      </c>
      <c r="BZ21" s="127">
        <f>IF(BZ$6="",0,('6. Solution vols'!BZ34+'6. Solution vols'!BZ43)*'15. Wholesale price book'!$M11*'3.General Assumptions'!BZ$18)</f>
        <v>58.200482772620902</v>
      </c>
      <c r="CA21" s="127">
        <f>IF(CA$6="",0,('6. Solution vols'!CA34+'6. Solution vols'!CA43)*'15. Wholesale price book'!$M11*'3.General Assumptions'!CA$18)</f>
        <v>58.054981565689353</v>
      </c>
      <c r="CB21" s="127">
        <f>IF(CB$6="",0,('6. Solution vols'!CB34+'6. Solution vols'!CB43)*'15. Wholesale price book'!$M11*'3.General Assumptions'!CB$18)</f>
        <v>57.909844111775136</v>
      </c>
      <c r="CC21" s="127">
        <f>IF(CC$6="",0,('6. Solution vols'!CC34+'6. Solution vols'!CC43)*'15. Wholesale price book'!$M11*'3.General Assumptions'!CC$18)</f>
        <v>57.765069501495702</v>
      </c>
      <c r="CD21" s="127">
        <f>IF(CD$6="",0,('6. Solution vols'!CD34+'6. Solution vols'!CD43)*'15. Wholesale price book'!$M11*'3.General Assumptions'!CD$18)</f>
        <v>57.620656827741968</v>
      </c>
      <c r="CE21" s="127">
        <f>IF(CE$6="",0,('6. Solution vols'!CE34+'6. Solution vols'!CE43)*'15. Wholesale price book'!$M11*'3.General Assumptions'!CE$18)</f>
        <v>57.476605185672611</v>
      </c>
      <c r="CF21" s="127">
        <f>IF(CF$6="",0,('6. Solution vols'!CF34+'6. Solution vols'!CF43)*'15. Wholesale price book'!$M11*'3.General Assumptions'!CF$18)</f>
        <v>57.332913672708436</v>
      </c>
      <c r="CG21" s="127">
        <f>IF(CG$6="",0,('6. Solution vols'!CG34+'6. Solution vols'!CG43)*'15. Wholesale price book'!$M11*'3.General Assumptions'!CG$18)</f>
        <v>57.189581388526669</v>
      </c>
      <c r="CH21" s="127">
        <f>IF(CH$6="",0,('6. Solution vols'!CH34+'6. Solution vols'!CH43)*'15. Wholesale price book'!$M11*'3.General Assumptions'!CH$18)</f>
        <v>57.046607435055357</v>
      </c>
      <c r="CI21" s="127">
        <f>IF(CI$6="",0,('6. Solution vols'!CI34+'6. Solution vols'!CI43)*'15. Wholesale price book'!$M11*'3.General Assumptions'!CI$18)</f>
        <v>56.90399091646772</v>
      </c>
      <c r="CJ21" s="127">
        <f>IF(CJ$6="",0,('6. Solution vols'!CJ34+'6. Solution vols'!CJ43)*'15. Wholesale price book'!$M11*'3.General Assumptions'!CJ$18)</f>
        <v>56.761730939176552</v>
      </c>
      <c r="CK21" s="127">
        <f>IF(CK$6="",0,('6. Solution vols'!CK34+'6. Solution vols'!CK43)*'15. Wholesale price book'!$M11*'3.General Assumptions'!CK$18)</f>
        <v>0</v>
      </c>
      <c r="CL21" s="127">
        <f>IF(CL$6="",0,('6. Solution vols'!CL34+'6. Solution vols'!CL43)*'15. Wholesale price book'!$M11*'3.General Assumptions'!CL$18)</f>
        <v>0</v>
      </c>
      <c r="CM21" s="127">
        <f>IF(CM$6="",0,('6. Solution vols'!CM34+'6. Solution vols'!CM43)*'15. Wholesale price book'!$M11*'3.General Assumptions'!CM$18)</f>
        <v>0</v>
      </c>
      <c r="CN21" s="127">
        <f>IF(CN$6="",0,('6. Solution vols'!CN34+'6. Solution vols'!CN43)*'15. Wholesale price book'!$M11*'3.General Assumptions'!CN$18)</f>
        <v>0</v>
      </c>
      <c r="CO21" s="127">
        <f>IF(CO$6="",0,('6. Solution vols'!CO34+'6. Solution vols'!CO43)*'15. Wholesale price book'!$M11*'3.General Assumptions'!CO$18)</f>
        <v>0</v>
      </c>
      <c r="CP21" s="127">
        <f>IF(CP$6="",0,('6. Solution vols'!CP34+'6. Solution vols'!CP43)*'15. Wholesale price book'!$M11*'3.General Assumptions'!CP$18)</f>
        <v>0</v>
      </c>
      <c r="CR21" s="127">
        <f t="shared" si="1"/>
        <v>11197.37481360978</v>
      </c>
    </row>
    <row r="22" spans="5:96" s="104" customFormat="1" x14ac:dyDescent="0.3">
      <c r="E22" s="109" t="s">
        <v>45</v>
      </c>
      <c r="F22" s="97" t="s">
        <v>137</v>
      </c>
      <c r="G22" s="127">
        <f>IF(G$6="",0,('6. Solution vols'!G35+'6. Solution vols'!G44)*'15. Wholesale price book'!$M12*'3.General Assumptions'!G$18)</f>
        <v>0</v>
      </c>
      <c r="H22" s="127">
        <f>IF(H$6="",0,('6. Solution vols'!H35+'6. Solution vols'!H44)*'15. Wholesale price book'!$M12*'3.General Assumptions'!H$18)</f>
        <v>0</v>
      </c>
      <c r="I22" s="127">
        <f>IF(I$6="",0,('6. Solution vols'!I35+'6. Solution vols'!I44)*'15. Wholesale price book'!$M12*'3.General Assumptions'!I$18)</f>
        <v>0</v>
      </c>
      <c r="J22" s="127">
        <f>IF(J$6="",0,('6. Solution vols'!J35+'6. Solution vols'!J44)*'15. Wholesale price book'!$M12*'3.General Assumptions'!J$18)</f>
        <v>0</v>
      </c>
      <c r="K22" s="127">
        <f>IF(K$6="",0,('6. Solution vols'!K35+'6. Solution vols'!K44)*'15. Wholesale price book'!$M12*'3.General Assumptions'!K$18)</f>
        <v>0</v>
      </c>
      <c r="L22" s="127">
        <f>IF(L$6="",0,('6. Solution vols'!L35+'6. Solution vols'!L44)*'15. Wholesale price book'!$M12*'3.General Assumptions'!L$18)</f>
        <v>1020.8764125000001</v>
      </c>
      <c r="M22" s="127">
        <f>IF(M$6="",0,('6. Solution vols'!M35+'6. Solution vols'!M44)*'15. Wholesale price book'!$M12*'3.General Assumptions'!M$18)</f>
        <v>2531.6969372690633</v>
      </c>
      <c r="N22" s="127">
        <f>IF(N$6="",0,('6. Solution vols'!N35+'6. Solution vols'!N44)*'15. Wholesale price book'!$M12*'3.General Assumptions'!N$18)</f>
        <v>2814.0626117122811</v>
      </c>
      <c r="O22" s="127">
        <f>IF(O$6="",0,('6. Solution vols'!O35+'6. Solution vols'!O44)*'15. Wholesale price book'!$M12*'3.General Assumptions'!O$18)</f>
        <v>3735.4150634790176</v>
      </c>
      <c r="P22" s="127">
        <f>IF(P$6="",0,('6. Solution vols'!P35+'6. Solution vols'!P44)*'15. Wholesale price book'!$M12*'3.General Assumptions'!P$18)</f>
        <v>2724.0591824686621</v>
      </c>
      <c r="Q22" s="127">
        <f>IF(Q$6="",0,('6. Solution vols'!Q35+'6. Solution vols'!Q44)*'15. Wholesale price book'!$M12*'3.General Assumptions'!Q$18)</f>
        <v>2790.0324907940749</v>
      </c>
      <c r="R22" s="127">
        <f>IF(R$6="",0,('6. Solution vols'!R35+'6. Solution vols'!R44)*'15. Wholesale price book'!$M12*'3.General Assumptions'!R$18)</f>
        <v>2855.6589072079705</v>
      </c>
      <c r="S22" s="127">
        <f>IF(S$6="",0,('6. Solution vols'!S35+'6. Solution vols'!S44)*'15. Wholesale price book'!$M12*'3.General Assumptions'!S$18)</f>
        <v>2920.9397538367293</v>
      </c>
      <c r="T22" s="127">
        <f>IF(T$6="",0,('6. Solution vols'!T35+'6. Solution vols'!T44)*'15. Wholesale price book'!$M12*'3.General Assumptions'!T$18)</f>
        <v>2985.8763483641774</v>
      </c>
      <c r="U22" s="127">
        <f>IF(U$6="",0,('6. Solution vols'!U35+'6. Solution vols'!U44)*'15. Wholesale price book'!$M12*'3.General Assumptions'!U$18)</f>
        <v>3050.4700040455232</v>
      </c>
      <c r="V22" s="127">
        <f>IF(V$6="",0,('6. Solution vols'!V35+'6. Solution vols'!V44)*'15. Wholesale price book'!$M12*'3.General Assumptions'!V$18)</f>
        <v>718.78200685875765</v>
      </c>
      <c r="W22" s="127">
        <f>IF(W$6="",0,('6. Solution vols'!W35+'6. Solution vols'!W44)*'15. Wholesale price book'!$M12*'3.General Assumptions'!W$18)</f>
        <v>716.98505184161081</v>
      </c>
      <c r="X22" s="127">
        <f>IF(X$6="",0,('6. Solution vols'!X35+'6. Solution vols'!X44)*'15. Wholesale price book'!$M12*'3.General Assumptions'!X$18)</f>
        <v>715.19258921200674</v>
      </c>
      <c r="Y22" s="127">
        <f>IF(Y$6="",0,('6. Solution vols'!Y35+'6. Solution vols'!Y44)*'15. Wholesale price book'!$M12*'3.General Assumptions'!Y$18)</f>
        <v>713.40460773897678</v>
      </c>
      <c r="Z22" s="127">
        <f>IF(Z$6="",0,('6. Solution vols'!Z35+'6. Solution vols'!Z44)*'15. Wholesale price book'!$M12*'3.General Assumptions'!Z$18)</f>
        <v>711.62109621962941</v>
      </c>
      <c r="AA22" s="127">
        <f>IF(AA$6="",0,('6. Solution vols'!AA35+'6. Solution vols'!AA44)*'15. Wholesale price book'!$M12*'3.General Assumptions'!AA$18)</f>
        <v>709.84204347908042</v>
      </c>
      <c r="AB22" s="127">
        <f>IF(AB$6="",0,('6. Solution vols'!AB35+'6. Solution vols'!AB44)*'15. Wholesale price book'!$M12*'3.General Assumptions'!AB$18)</f>
        <v>708.06743837038277</v>
      </c>
      <c r="AC22" s="127">
        <f>IF(AC$6="",0,('6. Solution vols'!AC35+'6. Solution vols'!AC44)*'15. Wholesale price book'!$M12*'3.General Assumptions'!AC$18)</f>
        <v>706.29726977445682</v>
      </c>
      <c r="AD22" s="127">
        <f>IF(AD$6="",0,('6. Solution vols'!AD35+'6. Solution vols'!AD44)*'15. Wholesale price book'!$M12*'3.General Assumptions'!AD$18)</f>
        <v>704.5315266000207</v>
      </c>
      <c r="AE22" s="127">
        <f>IF(AE$6="",0,('6. Solution vols'!AE35+'6. Solution vols'!AE44)*'15. Wholesale price book'!$M12*'3.General Assumptions'!AE$18)</f>
        <v>702.77019778352064</v>
      </c>
      <c r="AF22" s="127">
        <f>IF(AF$6="",0,('6. Solution vols'!AF35+'6. Solution vols'!AF44)*'15. Wholesale price book'!$M12*'3.General Assumptions'!AF$18)</f>
        <v>701.01327228906177</v>
      </c>
      <c r="AG22" s="127">
        <f>IF(AG$6="",0,('6. Solution vols'!AG35+'6. Solution vols'!AG44)*'15. Wholesale price book'!$M12*'3.General Assumptions'!AG$18)</f>
        <v>699.26073910833918</v>
      </c>
      <c r="AH22" s="127">
        <f>IF(AH$6="",0,('6. Solution vols'!AH35+'6. Solution vols'!AH44)*'15. Wholesale price book'!$M12*'3.General Assumptions'!AH$18)</f>
        <v>697.51258726056835</v>
      </c>
      <c r="AI22" s="127">
        <f>IF(AI$6="",0,('6. Solution vols'!AI35+'6. Solution vols'!AI44)*'15. Wholesale price book'!$M12*'3.General Assumptions'!AI$18)</f>
        <v>695.76880579241708</v>
      </c>
      <c r="AJ22" s="127">
        <f>IF(AJ$6="",0,('6. Solution vols'!AJ35+'6. Solution vols'!AJ44)*'15. Wholesale price book'!$M12*'3.General Assumptions'!AJ$18)</f>
        <v>694.029383777936</v>
      </c>
      <c r="AK22" s="127">
        <f>IF(AK$6="",0,('6. Solution vols'!AK35+'6. Solution vols'!AK44)*'15. Wholesale price book'!$M12*'3.General Assumptions'!AK$18)</f>
        <v>692.29431031849117</v>
      </c>
      <c r="AL22" s="127">
        <f>IF(AL$6="",0,('6. Solution vols'!AL35+'6. Solution vols'!AL44)*'15. Wholesale price book'!$M12*'3.General Assumptions'!AL$18)</f>
        <v>690.56357454269505</v>
      </c>
      <c r="AM22" s="127">
        <f>IF(AM$6="",0,('6. Solution vols'!AM35+'6. Solution vols'!AM44)*'15. Wholesale price book'!$M12*'3.General Assumptions'!AM$18)</f>
        <v>688.83716560633832</v>
      </c>
      <c r="AN22" s="127">
        <f>IF(AN$6="",0,('6. Solution vols'!AN35+'6. Solution vols'!AN44)*'15. Wholesale price book'!$M12*'3.General Assumptions'!AN$18)</f>
        <v>687.11507269232243</v>
      </c>
      <c r="AO22" s="127">
        <f>IF(AO$6="",0,('6. Solution vols'!AO35+'6. Solution vols'!AO44)*'15. Wholesale price book'!$M12*'3.General Assumptions'!AO$18)</f>
        <v>685.39728501059176</v>
      </c>
      <c r="AP22" s="127">
        <f>IF(AP$6="",0,('6. Solution vols'!AP35+'6. Solution vols'!AP44)*'15. Wholesale price book'!$M12*'3.General Assumptions'!AP$18)</f>
        <v>683.68379179806527</v>
      </c>
      <c r="AQ22" s="127">
        <f>IF(AQ$6="",0,('6. Solution vols'!AQ35+'6. Solution vols'!AQ44)*'15. Wholesale price book'!$M12*'3.General Assumptions'!AQ$18)</f>
        <v>681.97458231857024</v>
      </c>
      <c r="AR22" s="127">
        <f>IF(AR$6="",0,('6. Solution vols'!AR35+'6. Solution vols'!AR44)*'15. Wholesale price book'!$M12*'3.General Assumptions'!AR$18)</f>
        <v>680.26964586277381</v>
      </c>
      <c r="AS22" s="127">
        <f>IF(AS$6="",0,('6. Solution vols'!AS35+'6. Solution vols'!AS44)*'15. Wholesale price book'!$M12*'3.General Assumptions'!AS$18)</f>
        <v>678.56897174811695</v>
      </c>
      <c r="AT22" s="127">
        <f>IF(AT$6="",0,('6. Solution vols'!AT35+'6. Solution vols'!AT44)*'15. Wholesale price book'!$M12*'3.General Assumptions'!AT$18)</f>
        <v>676.87254931874668</v>
      </c>
      <c r="AU22" s="127">
        <f>IF(AU$6="",0,('6. Solution vols'!AU35+'6. Solution vols'!AU44)*'15. Wholesale price book'!$M12*'3.General Assumptions'!AU$18)</f>
        <v>675.18036794544992</v>
      </c>
      <c r="AV22" s="127">
        <f>IF(AV$6="",0,('6. Solution vols'!AV35+'6. Solution vols'!AV44)*'15. Wholesale price book'!$M12*'3.General Assumptions'!AV$18)</f>
        <v>673.49241702558629</v>
      </c>
      <c r="AW22" s="127">
        <f>IF(AW$6="",0,('6. Solution vols'!AW35+'6. Solution vols'!AW44)*'15. Wholesale price book'!$M12*'3.General Assumptions'!AW$18)</f>
        <v>671.80868598302243</v>
      </c>
      <c r="AX22" s="127">
        <f>IF(AX$6="",0,('6. Solution vols'!AX35+'6. Solution vols'!AX44)*'15. Wholesale price book'!$M12*'3.General Assumptions'!AX$18)</f>
        <v>670.12916426806487</v>
      </c>
      <c r="AY22" s="127">
        <f>IF(AY$6="",0,('6. Solution vols'!AY35+'6. Solution vols'!AY44)*'15. Wholesale price book'!$M12*'3.General Assumptions'!AY$18)</f>
        <v>668.45384135739471</v>
      </c>
      <c r="AZ22" s="127">
        <f>IF(AZ$6="",0,('6. Solution vols'!AZ35+'6. Solution vols'!AZ44)*'15. Wholesale price book'!$M12*'3.General Assumptions'!AZ$18)</f>
        <v>666.78270675400131</v>
      </c>
      <c r="BA22" s="127">
        <f>IF(BA$6="",0,('6. Solution vols'!BA35+'6. Solution vols'!BA44)*'15. Wholesale price book'!$M12*'3.General Assumptions'!BA$18)</f>
        <v>665.11574998711637</v>
      </c>
      <c r="BB22" s="127">
        <f>IF(BB$6="",0,('6. Solution vols'!BB35+'6. Solution vols'!BB44)*'15. Wholesale price book'!$M12*'3.General Assumptions'!BB$18)</f>
        <v>663.45296061214867</v>
      </c>
      <c r="BC22" s="127">
        <f>IF(BC$6="",0,('6. Solution vols'!BC35+'6. Solution vols'!BC44)*'15. Wholesale price book'!$M12*'3.General Assumptions'!BC$18)</f>
        <v>661.79432821061835</v>
      </c>
      <c r="BD22" s="127">
        <f>IF(BD$6="",0,('6. Solution vols'!BD35+'6. Solution vols'!BD44)*'15. Wholesale price book'!$M12*'3.General Assumptions'!BD$18)</f>
        <v>660.13984239009176</v>
      </c>
      <c r="BE22" s="127">
        <f>IF(BE$6="",0,('6. Solution vols'!BE35+'6. Solution vols'!BE44)*'15. Wholesale price book'!$M12*'3.General Assumptions'!BE$18)</f>
        <v>658.48949278411658</v>
      </c>
      <c r="BF22" s="127">
        <f>IF(BF$6="",0,('6. Solution vols'!BF35+'6. Solution vols'!BF44)*'15. Wholesale price book'!$M12*'3.General Assumptions'!BF$18)</f>
        <v>656.8432690521563</v>
      </c>
      <c r="BG22" s="127">
        <f>IF(BG$6="",0,('6. Solution vols'!BG35+'6. Solution vols'!BG44)*'15. Wholesale price book'!$M12*'3.General Assumptions'!BG$18)</f>
        <v>655.20116087952601</v>
      </c>
      <c r="BH22" s="127">
        <f>IF(BH$6="",0,('6. Solution vols'!BH35+'6. Solution vols'!BH44)*'15. Wholesale price book'!$M12*'3.General Assumptions'!BH$18)</f>
        <v>653.56315797732714</v>
      </c>
      <c r="BI22" s="127">
        <f>IF(BI$6="",0,('6. Solution vols'!BI35+'6. Solution vols'!BI44)*'15. Wholesale price book'!$M12*'3.General Assumptions'!BI$18)</f>
        <v>651.92925008238387</v>
      </c>
      <c r="BJ22" s="127">
        <f>IF(BJ$6="",0,('6. Solution vols'!BJ35+'6. Solution vols'!BJ44)*'15. Wholesale price book'!$M12*'3.General Assumptions'!BJ$18)</f>
        <v>650.29942695717796</v>
      </c>
      <c r="BK22" s="127">
        <f>IF(BK$6="",0,('6. Solution vols'!BK35+'6. Solution vols'!BK44)*'15. Wholesale price book'!$M12*'3.General Assumptions'!BK$18)</f>
        <v>648.6736783897851</v>
      </c>
      <c r="BL22" s="127">
        <f>IF(BL$6="",0,('6. Solution vols'!BL35+'6. Solution vols'!BL44)*'15. Wholesale price book'!$M12*'3.General Assumptions'!BL$18)</f>
        <v>647.05199419381063</v>
      </c>
      <c r="BM22" s="127">
        <f>IF(BM$6="",0,('6. Solution vols'!BM35+'6. Solution vols'!BM44)*'15. Wholesale price book'!$M12*'3.General Assumptions'!BM$18)</f>
        <v>645.43436420832609</v>
      </c>
      <c r="BN22" s="127">
        <f>IF(BN$6="",0,('6. Solution vols'!BN35+'6. Solution vols'!BN44)*'15. Wholesale price book'!$M12*'3.General Assumptions'!BN$18)</f>
        <v>643.8207782978053</v>
      </c>
      <c r="BO22" s="127">
        <f>IF(BO$6="",0,('6. Solution vols'!BO35+'6. Solution vols'!BO44)*'15. Wholesale price book'!$M12*'3.General Assumptions'!BO$18)</f>
        <v>642.21122635206086</v>
      </c>
      <c r="BP22" s="127">
        <f>IF(BP$6="",0,('6. Solution vols'!BP35+'6. Solution vols'!BP44)*'15. Wholesale price book'!$M12*'3.General Assumptions'!BP$18)</f>
        <v>640.60569828618065</v>
      </c>
      <c r="BQ22" s="127">
        <f>IF(BQ$6="",0,('6. Solution vols'!BQ35+'6. Solution vols'!BQ44)*'15. Wholesale price book'!$M12*'3.General Assumptions'!BQ$18)</f>
        <v>639.00418404046525</v>
      </c>
      <c r="BR22" s="127">
        <f>IF(BR$6="",0,('6. Solution vols'!BR35+'6. Solution vols'!BR44)*'15. Wholesale price book'!$M12*'3.General Assumptions'!BR$18)</f>
        <v>637.4066735803641</v>
      </c>
      <c r="BS22" s="127">
        <f>IF(BS$6="",0,('6. Solution vols'!BS35+'6. Solution vols'!BS44)*'15. Wholesale price book'!$M12*'3.General Assumptions'!BS$18)</f>
        <v>635.81315689641326</v>
      </c>
      <c r="BT22" s="127">
        <f>IF(BT$6="",0,('6. Solution vols'!BT35+'6. Solution vols'!BT44)*'15. Wholesale price book'!$M12*'3.General Assumptions'!BT$18)</f>
        <v>634.22362400417228</v>
      </c>
      <c r="BU22" s="127">
        <f>IF(BU$6="",0,('6. Solution vols'!BU35+'6. Solution vols'!BU44)*'15. Wholesale price book'!$M12*'3.General Assumptions'!BU$18)</f>
        <v>632.6380649441619</v>
      </c>
      <c r="BV22" s="127">
        <f>IF(BV$6="",0,('6. Solution vols'!BV35+'6. Solution vols'!BV44)*'15. Wholesale price book'!$M12*'3.General Assumptions'!BV$18)</f>
        <v>631.05646978180152</v>
      </c>
      <c r="BW22" s="127">
        <f>IF(BW$6="",0,('6. Solution vols'!BW35+'6. Solution vols'!BW44)*'15. Wholesale price book'!$M12*'3.General Assumptions'!BW$18)</f>
        <v>629.47882860734705</v>
      </c>
      <c r="BX22" s="127">
        <f>IF(BX$6="",0,('6. Solution vols'!BX35+'6. Solution vols'!BX44)*'15. Wholesale price book'!$M12*'3.General Assumptions'!BX$18)</f>
        <v>627.90513153582867</v>
      </c>
      <c r="BY22" s="127">
        <f>IF(BY$6="",0,('6. Solution vols'!BY35+'6. Solution vols'!BY44)*'15. Wholesale price book'!$M12*'3.General Assumptions'!BY$18)</f>
        <v>626.33536870698913</v>
      </c>
      <c r="BZ22" s="127">
        <f>IF(BZ$6="",0,('6. Solution vols'!BZ35+'6. Solution vols'!BZ44)*'15. Wholesale price book'!$M12*'3.General Assumptions'!BZ$18)</f>
        <v>624.76953028522166</v>
      </c>
      <c r="CA22" s="127">
        <f>IF(CA$6="",0,('6. Solution vols'!CA35+'6. Solution vols'!CA44)*'15. Wholesale price book'!$M12*'3.General Assumptions'!CA$18)</f>
        <v>623.20760645950872</v>
      </c>
      <c r="CB22" s="127">
        <f>IF(CB$6="",0,('6. Solution vols'!CB35+'6. Solution vols'!CB44)*'15. Wholesale price book'!$M12*'3.General Assumptions'!CB$18)</f>
        <v>621.64958744335991</v>
      </c>
      <c r="CC22" s="127">
        <f>IF(CC$6="",0,('6. Solution vols'!CC35+'6. Solution vols'!CC44)*'15. Wholesale price book'!$M12*'3.General Assumptions'!CC$18)</f>
        <v>620.09546347475157</v>
      </c>
      <c r="CD22" s="127">
        <f>IF(CD$6="",0,('6. Solution vols'!CD35+'6. Solution vols'!CD44)*'15. Wholesale price book'!$M12*'3.General Assumptions'!CD$18)</f>
        <v>618.54522481606477</v>
      </c>
      <c r="CE22" s="127">
        <f>IF(CE$6="",0,('6. Solution vols'!CE35+'6. Solution vols'!CE44)*'15. Wholesale price book'!$M12*'3.General Assumptions'!CE$18)</f>
        <v>616.99886175402457</v>
      </c>
      <c r="CF22" s="127">
        <f>IF(CF$6="",0,('6. Solution vols'!CF35+'6. Solution vols'!CF44)*'15. Wholesale price book'!$M12*'3.General Assumptions'!CF$18)</f>
        <v>615.45636459963964</v>
      </c>
      <c r="CG22" s="127">
        <f>IF(CG$6="",0,('6. Solution vols'!CG35+'6. Solution vols'!CG44)*'15. Wholesale price book'!$M12*'3.General Assumptions'!CG$18)</f>
        <v>613.91772368814054</v>
      </c>
      <c r="CH22" s="127">
        <f>IF(CH$6="",0,('6. Solution vols'!CH35+'6. Solution vols'!CH44)*'15. Wholesale price book'!$M12*'3.General Assumptions'!CH$18)</f>
        <v>612.38292937892027</v>
      </c>
      <c r="CI22" s="127">
        <f>IF(CI$6="",0,('6. Solution vols'!CI35+'6. Solution vols'!CI44)*'15. Wholesale price book'!$M12*'3.General Assumptions'!CI$18)</f>
        <v>610.85197205547297</v>
      </c>
      <c r="CJ22" s="127">
        <f>IF(CJ$6="",0,('6. Solution vols'!CJ35+'6. Solution vols'!CJ44)*'15. Wholesale price book'!$M12*'3.General Assumptions'!CJ$18)</f>
        <v>609.32484212533427</v>
      </c>
      <c r="CK22" s="127">
        <f>IF(CK$6="",0,('6. Solution vols'!CK35+'6. Solution vols'!CK44)*'15. Wholesale price book'!$M12*'3.General Assumptions'!CK$18)</f>
        <v>0</v>
      </c>
      <c r="CL22" s="127">
        <f>IF(CL$6="",0,('6. Solution vols'!CL35+'6. Solution vols'!CL44)*'15. Wholesale price book'!$M12*'3.General Assumptions'!CL$18)</f>
        <v>0</v>
      </c>
      <c r="CM22" s="127">
        <f>IF(CM$6="",0,('6. Solution vols'!CM35+'6. Solution vols'!CM44)*'15. Wholesale price book'!$M12*'3.General Assumptions'!CM$18)</f>
        <v>0</v>
      </c>
      <c r="CN22" s="127">
        <f>IF(CN$6="",0,('6. Solution vols'!CN35+'6. Solution vols'!CN44)*'15. Wholesale price book'!$M12*'3.General Assumptions'!CN$18)</f>
        <v>0</v>
      </c>
      <c r="CO22" s="127">
        <f>IF(CO$6="",0,('6. Solution vols'!CO35+'6. Solution vols'!CO44)*'15. Wholesale price book'!$M12*'3.General Assumptions'!CO$18)</f>
        <v>0</v>
      </c>
      <c r="CP22" s="127">
        <f>IF(CP$6="",0,('6. Solution vols'!CP35+'6. Solution vols'!CP44)*'15. Wholesale price book'!$M12*'3.General Assumptions'!CP$18)</f>
        <v>0</v>
      </c>
      <c r="CR22" s="127">
        <f t="shared" si="1"/>
        <v>71821.278447173114</v>
      </c>
    </row>
    <row r="23" spans="5:96" x14ac:dyDescent="0.3">
      <c r="F23" s="125"/>
    </row>
    <row r="24" spans="5:96" x14ac:dyDescent="0.3">
      <c r="F24" s="125"/>
      <c r="G24" s="107"/>
    </row>
    <row r="25" spans="5:96" ht="12.5" thickBot="1" x14ac:dyDescent="0.35">
      <c r="F25" s="125"/>
    </row>
    <row r="26" spans="5:96" ht="12.5" thickBot="1" x14ac:dyDescent="0.35">
      <c r="E26" s="141" t="s">
        <v>143</v>
      </c>
      <c r="F26" s="142"/>
      <c r="G26" s="142">
        <f t="shared" ref="G26:AL26" si="2">SUM(G10:G23)</f>
        <v>0</v>
      </c>
      <c r="H26" s="142">
        <f t="shared" si="2"/>
        <v>0</v>
      </c>
      <c r="I26" s="142">
        <f t="shared" si="2"/>
        <v>0</v>
      </c>
      <c r="J26" s="142">
        <f t="shared" si="2"/>
        <v>0</v>
      </c>
      <c r="K26" s="142">
        <f t="shared" si="2"/>
        <v>0</v>
      </c>
      <c r="L26" s="142">
        <f t="shared" si="2"/>
        <v>16754.163989062501</v>
      </c>
      <c r="M26" s="142">
        <f t="shared" si="2"/>
        <v>47509.321041383926</v>
      </c>
      <c r="N26" s="142">
        <f t="shared" si="2"/>
        <v>70535.71225618929</v>
      </c>
      <c r="O26" s="142">
        <f t="shared" si="2"/>
        <v>100593.29786672839</v>
      </c>
      <c r="P26" s="142">
        <f t="shared" si="2"/>
        <v>120877.90976181118</v>
      </c>
      <c r="Q26" s="142">
        <f t="shared" si="2"/>
        <v>143143.89264050213</v>
      </c>
      <c r="R26" s="142">
        <f t="shared" si="2"/>
        <v>164509.43606693126</v>
      </c>
      <c r="S26" s="142">
        <f t="shared" si="2"/>
        <v>186056.17447800626</v>
      </c>
      <c r="T26" s="142">
        <f t="shared" si="2"/>
        <v>207494.15101305046</v>
      </c>
      <c r="U26" s="142">
        <f t="shared" si="2"/>
        <v>228823.77481432896</v>
      </c>
      <c r="V26" s="142">
        <f t="shared" si="2"/>
        <v>217937.38280864101</v>
      </c>
      <c r="W26" s="142">
        <f t="shared" si="2"/>
        <v>217392.53935161943</v>
      </c>
      <c r="X26" s="142">
        <f t="shared" si="2"/>
        <v>216849.05800324035</v>
      </c>
      <c r="Y26" s="142">
        <f t="shared" si="2"/>
        <v>216306.93535823227</v>
      </c>
      <c r="Z26" s="142">
        <f t="shared" si="2"/>
        <v>215766.16801983671</v>
      </c>
      <c r="AA26" s="142">
        <f t="shared" si="2"/>
        <v>215226.75259978711</v>
      </c>
      <c r="AB26" s="142">
        <f t="shared" si="2"/>
        <v>214688.68571828763</v>
      </c>
      <c r="AC26" s="142">
        <f t="shared" si="2"/>
        <v>214151.96400399198</v>
      </c>
      <c r="AD26" s="142">
        <f t="shared" si="2"/>
        <v>213616.58409398198</v>
      </c>
      <c r="AE26" s="142">
        <f t="shared" si="2"/>
        <v>213082.54263374704</v>
      </c>
      <c r="AF26" s="142">
        <f t="shared" si="2"/>
        <v>212549.83627716263</v>
      </c>
      <c r="AG26" s="142">
        <f t="shared" si="2"/>
        <v>212018.46168646976</v>
      </c>
      <c r="AH26" s="142">
        <f t="shared" si="2"/>
        <v>211488.41553225362</v>
      </c>
      <c r="AI26" s="142">
        <f t="shared" si="2"/>
        <v>210959.69449342295</v>
      </c>
      <c r="AJ26" s="142">
        <f t="shared" si="2"/>
        <v>210432.29525718943</v>
      </c>
      <c r="AK26" s="142">
        <f t="shared" si="2"/>
        <v>209906.21451904648</v>
      </c>
      <c r="AL26" s="142">
        <f t="shared" si="2"/>
        <v>209381.44898274887</v>
      </c>
      <c r="AM26" s="142">
        <f t="shared" ref="AM26:BR26" si="3">SUM(AM10:AM23)</f>
        <v>208857.995360292</v>
      </c>
      <c r="AN26" s="142">
        <f t="shared" si="3"/>
        <v>208335.85037189123</v>
      </c>
      <c r="AO26" s="142">
        <f t="shared" si="3"/>
        <v>207815.0107459616</v>
      </c>
      <c r="AP26" s="142">
        <f t="shared" si="3"/>
        <v>207295.47321909666</v>
      </c>
      <c r="AQ26" s="142">
        <f t="shared" si="3"/>
        <v>206777.23453604899</v>
      </c>
      <c r="AR26" s="142">
        <f t="shared" si="3"/>
        <v>206260.29144970881</v>
      </c>
      <c r="AS26" s="142">
        <f t="shared" si="3"/>
        <v>205744.64072108461</v>
      </c>
      <c r="AT26" s="142">
        <f t="shared" si="3"/>
        <v>205230.27911928191</v>
      </c>
      <c r="AU26" s="142">
        <f t="shared" si="3"/>
        <v>204717.20342148372</v>
      </c>
      <c r="AV26" s="142">
        <f t="shared" si="3"/>
        <v>204205.41041293001</v>
      </c>
      <c r="AW26" s="142">
        <f t="shared" si="3"/>
        <v>203694.89688689774</v>
      </c>
      <c r="AX26" s="142">
        <f t="shared" si="3"/>
        <v>203185.65964468045</v>
      </c>
      <c r="AY26" s="142">
        <f t="shared" si="3"/>
        <v>202677.69549556877</v>
      </c>
      <c r="AZ26" s="142">
        <f t="shared" si="3"/>
        <v>202171.00125682983</v>
      </c>
      <c r="BA26" s="142">
        <f t="shared" si="3"/>
        <v>201665.57375368782</v>
      </c>
      <c r="BB26" s="142">
        <f t="shared" si="3"/>
        <v>201161.40981930358</v>
      </c>
      <c r="BC26" s="142">
        <f t="shared" si="3"/>
        <v>200658.50629475541</v>
      </c>
      <c r="BD26" s="142">
        <f t="shared" si="3"/>
        <v>200156.86002901848</v>
      </c>
      <c r="BE26" s="142">
        <f t="shared" si="3"/>
        <v>199656.46787894596</v>
      </c>
      <c r="BF26" s="142">
        <f t="shared" si="3"/>
        <v>199157.32670924856</v>
      </c>
      <c r="BG26" s="142">
        <f t="shared" si="3"/>
        <v>198659.43339247545</v>
      </c>
      <c r="BH26" s="142">
        <f t="shared" si="3"/>
        <v>198162.7848089943</v>
      </c>
      <c r="BI26" s="142">
        <f t="shared" si="3"/>
        <v>197667.37784697179</v>
      </c>
      <c r="BJ26" s="142">
        <f t="shared" si="3"/>
        <v>197173.20940235441</v>
      </c>
      <c r="BK26" s="142">
        <f t="shared" si="3"/>
        <v>196680.27637884853</v>
      </c>
      <c r="BL26" s="142">
        <f t="shared" si="3"/>
        <v>196188.57568790147</v>
      </c>
      <c r="BM26" s="142">
        <f t="shared" si="3"/>
        <v>195698.10424868166</v>
      </c>
      <c r="BN26" s="142">
        <f t="shared" si="3"/>
        <v>195208.85898805998</v>
      </c>
      <c r="BO26" s="142">
        <f t="shared" si="3"/>
        <v>194720.83684058979</v>
      </c>
      <c r="BP26" s="142">
        <f t="shared" si="3"/>
        <v>194234.03474848837</v>
      </c>
      <c r="BQ26" s="142">
        <f t="shared" si="3"/>
        <v>193748.44966161714</v>
      </c>
      <c r="BR26" s="142">
        <f t="shared" si="3"/>
        <v>193264.07853746309</v>
      </c>
      <c r="BS26" s="142">
        <f t="shared" ref="BS26:CP26" si="4">SUM(BS10:BS23)</f>
        <v>192780.91834111945</v>
      </c>
      <c r="BT26" s="142">
        <f t="shared" si="4"/>
        <v>192298.96604526669</v>
      </c>
      <c r="BU26" s="142">
        <f t="shared" si="4"/>
        <v>191818.21863015351</v>
      </c>
      <c r="BV26" s="142">
        <f t="shared" si="4"/>
        <v>191338.67308357812</v>
      </c>
      <c r="BW26" s="142">
        <f t="shared" si="4"/>
        <v>190860.32640086921</v>
      </c>
      <c r="BX26" s="142">
        <f t="shared" si="4"/>
        <v>190383.17558486704</v>
      </c>
      <c r="BY26" s="142">
        <f t="shared" si="4"/>
        <v>189907.21764590486</v>
      </c>
      <c r="BZ26" s="142">
        <f t="shared" si="4"/>
        <v>189432.44960179011</v>
      </c>
      <c r="CA26" s="142">
        <f t="shared" si="4"/>
        <v>188958.86847778564</v>
      </c>
      <c r="CB26" s="142">
        <f t="shared" si="4"/>
        <v>188486.47130659127</v>
      </c>
      <c r="CC26" s="142">
        <f t="shared" si="4"/>
        <v>188015.25512832476</v>
      </c>
      <c r="CD26" s="142">
        <f t="shared" si="4"/>
        <v>187545.21699050401</v>
      </c>
      <c r="CE26" s="142">
        <f t="shared" si="4"/>
        <v>187076.35394802768</v>
      </c>
      <c r="CF26" s="142">
        <f t="shared" si="4"/>
        <v>186608.66306315767</v>
      </c>
      <c r="CG26" s="142">
        <f t="shared" si="4"/>
        <v>186142.14140549971</v>
      </c>
      <c r="CH26" s="142">
        <f t="shared" si="4"/>
        <v>185676.78605198607</v>
      </c>
      <c r="CI26" s="142">
        <f t="shared" si="4"/>
        <v>185212.59408685609</v>
      </c>
      <c r="CJ26" s="142">
        <f t="shared" si="4"/>
        <v>184749.56260163896</v>
      </c>
      <c r="CK26" s="142">
        <f t="shared" si="4"/>
        <v>0</v>
      </c>
      <c r="CL26" s="142">
        <f t="shared" si="4"/>
        <v>0</v>
      </c>
      <c r="CM26" s="142">
        <f t="shared" si="4"/>
        <v>0</v>
      </c>
      <c r="CN26" s="142">
        <f t="shared" si="4"/>
        <v>0</v>
      </c>
      <c r="CO26" s="142">
        <f t="shared" si="4"/>
        <v>0</v>
      </c>
      <c r="CP26" s="143">
        <f t="shared" si="4"/>
        <v>0</v>
      </c>
      <c r="CQ26" s="132"/>
      <c r="CR26" s="144">
        <f t="shared" ref="CR26" si="5">SUM(G26:CP26)</f>
        <v>14746175.479330732</v>
      </c>
    </row>
  </sheetData>
  <sheetProtection algorithmName="SHA-512" hashValue="FpPmgt9HURjvCCZjugVtKRKhU5lshl4FhCq6InwNYtfC181KAtbTktKPcF4gJn2Jsv7dRPpBpxRAolmOQFw5oQ==" saltValue="ThB7HiNaBC7o5CUQ6xRQJw=="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sheetPr>
  <dimension ref="E2:CR49"/>
  <sheetViews>
    <sheetView workbookViewId="0">
      <pane xSplit="6" ySplit="6" topLeftCell="G25" activePane="bottomRight" state="frozen"/>
      <selection activeCell="G35" sqref="G35"/>
      <selection pane="topRight" activeCell="G35" sqref="G35"/>
      <selection pane="bottomLeft" activeCell="G35" sqref="G35"/>
      <selection pane="bottomRight" activeCell="F38" sqref="F38"/>
    </sheetView>
  </sheetViews>
  <sheetFormatPr defaultRowHeight="12" x14ac:dyDescent="0.3"/>
  <cols>
    <col min="1" max="1" width="0.88671875" customWidth="1"/>
    <col min="2" max="4" width="13" customWidth="1"/>
    <col min="5" max="5" width="18.6640625" customWidth="1"/>
    <col min="6" max="6" width="40.109375" bestFit="1" customWidth="1"/>
    <col min="7" max="7" width="11.109375" bestFit="1" customWidth="1"/>
    <col min="8" max="8" width="9.6640625" bestFit="1" customWidth="1"/>
    <col min="9" max="11" width="12" bestFit="1" customWidth="1"/>
    <col min="12" max="14" width="12.109375" bestFit="1" customWidth="1"/>
    <col min="15" max="17" width="12.33203125" bestFit="1" customWidth="1"/>
    <col min="18" max="88" width="13" bestFit="1" customWidth="1"/>
    <col min="89" max="92" width="12.88671875" customWidth="1"/>
    <col min="93" max="94" width="12.5546875" bestFit="1" customWidth="1"/>
    <col min="95" max="95" width="2.109375" customWidth="1"/>
    <col min="96" max="96" width="15.88671875" customWidth="1"/>
  </cols>
  <sheetData>
    <row r="2" spans="5:96" x14ac:dyDescent="0.3">
      <c r="E2" t="s">
        <v>149</v>
      </c>
      <c r="G2" s="39">
        <f>(1+'3.General Assumptions'!$D$8)^(0.25)^'17. Cashflow'!G4</f>
        <v>1</v>
      </c>
      <c r="H2" s="39">
        <f>(1+'3.General Assumptions'!$D$8)^(0.25)^'17. Cashflow'!H4</f>
        <v>1</v>
      </c>
      <c r="I2" s="39">
        <f>(1+'3.General Assumptions'!$D$8)^(0.25)^'17. Cashflow'!I4</f>
        <v>1.0241136890844451</v>
      </c>
      <c r="J2" s="39">
        <f>(1+'3.General Assumptions'!$D$8)^(0.25)^'17. Cashflow'!J4</f>
        <v>1.0488088481701514</v>
      </c>
      <c r="K2" s="39">
        <f>(1+'3.General Assumptions'!$D$8)^(0.25)^'17. Cashflow'!K4</f>
        <v>1.0740994986439414</v>
      </c>
      <c r="L2" s="39">
        <f>(1+'3.General Assumptions'!$D$8)^(0.25)^'17. Cashflow'!L4</f>
        <v>1.0999999999999996</v>
      </c>
      <c r="M2" s="39">
        <f>(1+'3.General Assumptions'!$D$8)^(0.25)^'17. Cashflow'!M4</f>
        <v>1.1265250579928892</v>
      </c>
      <c r="N2" s="39">
        <f>(1+'3.General Assumptions'!$D$8)^(0.25)^'17. Cashflow'!N4</f>
        <v>1.1536897329871663</v>
      </c>
      <c r="O2" s="39">
        <f>(1+'3.General Assumptions'!$D$8)^(0.25)^'17. Cashflow'!O4</f>
        <v>1.1815094485083351</v>
      </c>
      <c r="P2" s="39">
        <f>(1+'3.General Assumptions'!$D$8)^(0.25)^'17. Cashflow'!P4</f>
        <v>1.2099999999999993</v>
      </c>
      <c r="Q2" s="39">
        <f>(1+'3.General Assumptions'!$D$8)^(0.25)^'17. Cashflow'!Q4</f>
        <v>1.2391775637921778</v>
      </c>
      <c r="R2" s="39">
        <f>(1+'3.General Assumptions'!$D$8)^(0.25)^'17. Cashflow'!R4</f>
        <v>1.2690587062858825</v>
      </c>
      <c r="S2" s="39">
        <f>(1+'3.General Assumptions'!$D$8)^(0.25)^'17. Cashflow'!S4</f>
        <v>1.2996603933591684</v>
      </c>
      <c r="T2" s="39">
        <f>(1+'3.General Assumptions'!$D$8)^(0.25)^'17. Cashflow'!T4</f>
        <v>1.3309999999999989</v>
      </c>
      <c r="U2" s="39">
        <f>(1+'3.General Assumptions'!$D$8)^(0.25)^'17. Cashflow'!U4</f>
        <v>1.3630953201713951</v>
      </c>
      <c r="V2" s="39">
        <f>(1+'3.General Assumptions'!$D$8)^(0.25)^'17. Cashflow'!V4</f>
        <v>1.3959645769144704</v>
      </c>
      <c r="W2" s="39">
        <f>(1+'3.General Assumptions'!$D$8)^(0.25)^'17. Cashflow'!W4</f>
        <v>1.4296264326950845</v>
      </c>
      <c r="X2" s="39">
        <f>(1+'3.General Assumptions'!$D$8)^(0.25)^'17. Cashflow'!X4</f>
        <v>1.4640999999999984</v>
      </c>
      <c r="Y2" s="39">
        <f>(1+'3.General Assumptions'!$D$8)^(0.25)^'17. Cashflow'!Y4</f>
        <v>1.4994048521885344</v>
      </c>
      <c r="Z2" s="39">
        <f>(1+'3.General Assumptions'!$D$8)^(0.25)^'17. Cashflow'!Z4</f>
        <v>1.535561034605917</v>
      </c>
      <c r="AA2" s="39">
        <f>(1+'3.General Assumptions'!$D$8)^(0.25)^'17. Cashflow'!AA4</f>
        <v>1.5725890759645929</v>
      </c>
      <c r="AB2" s="39">
        <f>(1+'3.General Assumptions'!$D$8)^(0.25)^'17. Cashflow'!AB4</f>
        <v>1.6105099999999977</v>
      </c>
      <c r="AC2" s="39">
        <f>(1+'3.General Assumptions'!$D$8)^(0.25)^'17. Cashflow'!AC4</f>
        <v>1.6493453374073872</v>
      </c>
      <c r="AD2" s="39">
        <f>(1+'3.General Assumptions'!$D$8)^(0.25)^'17. Cashflow'!AD4</f>
        <v>1.6891171380665082</v>
      </c>
      <c r="AE2" s="39">
        <f>(1+'3.General Assumptions'!$D$8)^(0.25)^'17. Cashflow'!AE4</f>
        <v>1.7298479835610514</v>
      </c>
      <c r="AF2" s="39">
        <f>(1+'3.General Assumptions'!$D$8)^(0.25)^'17. Cashflow'!AF4</f>
        <v>1.7715609999999971</v>
      </c>
      <c r="AG2" s="39">
        <f>(1+'3.General Assumptions'!$D$8)^(0.25)^'17. Cashflow'!AG4</f>
        <v>1.8142798711481256</v>
      </c>
      <c r="AH2" s="39">
        <f>(1+'3.General Assumptions'!$D$8)^(0.25)^'17. Cashflow'!AH4</f>
        <v>1.8580288518731585</v>
      </c>
      <c r="AI2" s="39">
        <f>(1+'3.General Assumptions'!$D$8)^(0.25)^'17. Cashflow'!AI4</f>
        <v>1.9028327819171564</v>
      </c>
      <c r="AJ2" s="39">
        <f>(1+'3.General Assumptions'!$D$8)^(0.25)^'17. Cashflow'!AJ4</f>
        <v>1.9487170999999961</v>
      </c>
      <c r="AK2" s="39">
        <f>(1+'3.General Assumptions'!$D$8)^(0.25)^'17. Cashflow'!AK4</f>
        <v>1.9957078582629375</v>
      </c>
      <c r="AL2" s="39">
        <f>(1+'3.General Assumptions'!$D$8)^(0.25)^'17. Cashflow'!AL4</f>
        <v>2.0438317370604739</v>
      </c>
      <c r="AM2" s="39">
        <f>(1+'3.General Assumptions'!$D$8)^(0.25)^'17. Cashflow'!AM4</f>
        <v>2.093116060108871</v>
      </c>
      <c r="AN2" s="39">
        <f>(1+'3.General Assumptions'!$D$8)^(0.25)^'17. Cashflow'!AN4</f>
        <v>2.1435888099999953</v>
      </c>
      <c r="AO2" s="39">
        <f>(1+'3.General Assumptions'!$D$8)^(0.25)^'17. Cashflow'!AO4</f>
        <v>2.1952786440892309</v>
      </c>
      <c r="AP2" s="39">
        <f>(1+'3.General Assumptions'!$D$8)^(0.25)^'17. Cashflow'!AP4</f>
        <v>2.2482149107665208</v>
      </c>
      <c r="AQ2" s="39">
        <f>(1+'3.General Assumptions'!$D$8)^(0.25)^'17. Cashflow'!AQ4</f>
        <v>2.3024276661197578</v>
      </c>
      <c r="AR2" s="39">
        <f>(1+'3.General Assumptions'!$D$8)^(0.25)^'17. Cashflow'!AR4</f>
        <v>2.3579476909999939</v>
      </c>
      <c r="AS2" s="39">
        <f>(1+'3.General Assumptions'!$D$8)^(0.25)^'17. Cashflow'!AS4</f>
        <v>2.4148065084981529</v>
      </c>
      <c r="AT2" s="39">
        <f>(1+'3.General Assumptions'!$D$8)^(0.25)^'17. Cashflow'!AT4</f>
        <v>2.4730364018431721</v>
      </c>
      <c r="AU2" s="39">
        <f>(1+'3.General Assumptions'!$D$8)^(0.25)^'17. Cashflow'!AU4</f>
        <v>2.5326704327317326</v>
      </c>
      <c r="AV2" s="39">
        <f>(1+'3.General Assumptions'!$D$8)^(0.25)^'17. Cashflow'!AV4</f>
        <v>2.593742460099993</v>
      </c>
      <c r="AW2" s="39">
        <f>(1+'3.General Assumptions'!$D$8)^(0.25)^'17. Cashflow'!AW4</f>
        <v>2.6562871593479676</v>
      </c>
      <c r="AX2" s="39">
        <f>(1+'3.General Assumptions'!$D$8)^(0.25)^'17. Cashflow'!AX4</f>
        <v>2.7203400420274884</v>
      </c>
      <c r="AY2" s="39">
        <f>(1+'3.General Assumptions'!$D$8)^(0.25)^'17. Cashflow'!AY4</f>
        <v>2.7859374760049058</v>
      </c>
      <c r="AZ2" s="39">
        <f>(1+'3.General Assumptions'!$D$8)^(0.25)^'17. Cashflow'!AZ4</f>
        <v>2.8531167061099914</v>
      </c>
      <c r="BA2" s="39">
        <f>(1+'3.General Assumptions'!$D$8)^(0.25)^'17. Cashflow'!BA4</f>
        <v>2.9219158752827634</v>
      </c>
      <c r="BB2" s="39">
        <f>(1+'3.General Assumptions'!$D$8)^(0.25)^'17. Cashflow'!BB4</f>
        <v>2.9923740462302364</v>
      </c>
      <c r="BC2" s="39">
        <f>(1+'3.General Assumptions'!$D$8)^(0.25)^'17. Cashflow'!BC4</f>
        <v>3.0645312236053948</v>
      </c>
      <c r="BD2" s="39">
        <f>(1+'3.General Assumptions'!$D$8)^(0.25)^'17. Cashflow'!BD4</f>
        <v>3.1384283767209897</v>
      </c>
      <c r="BE2" s="39">
        <f>(1+'3.General Assumptions'!$D$8)^(0.25)^'17. Cashflow'!BE4</f>
        <v>3.2141074628110391</v>
      </c>
      <c r="BF2" s="39">
        <f>(1+'3.General Assumptions'!$D$8)^(0.25)^'17. Cashflow'!BF4</f>
        <v>3.2916114508532592</v>
      </c>
      <c r="BG2" s="39">
        <f>(1+'3.General Assumptions'!$D$8)^(0.25)^'17. Cashflow'!BG4</f>
        <v>3.3709843459659337</v>
      </c>
      <c r="BH2" s="39">
        <f>(1+'3.General Assumptions'!$D$8)^(0.25)^'17. Cashflow'!BH4</f>
        <v>3.4522712143930874</v>
      </c>
      <c r="BI2" s="39">
        <f>(1+'3.General Assumptions'!$D$8)^(0.25)^'17. Cashflow'!BI4</f>
        <v>3.535518209092142</v>
      </c>
      <c r="BJ2" s="39">
        <f>(1+'3.General Assumptions'!$D$8)^(0.25)^'17. Cashflow'!BJ4</f>
        <v>3.6207725959385844</v>
      </c>
      <c r="BK2" s="39">
        <f>(1+'3.General Assumptions'!$D$8)^(0.25)^'17. Cashflow'!BK4</f>
        <v>3.7080827805625258</v>
      </c>
      <c r="BL2" s="39">
        <f>(1+'3.General Assumptions'!$D$8)^(0.25)^'17. Cashflow'!BL4</f>
        <v>3.7974983358323953</v>
      </c>
      <c r="BM2" s="39">
        <f>(1+'3.General Assumptions'!$D$8)^(0.25)^'17. Cashflow'!BM4</f>
        <v>3.8890700300013554</v>
      </c>
      <c r="BN2" s="39">
        <f>(1+'3.General Assumptions'!$D$8)^(0.25)^'17. Cashflow'!BN4</f>
        <v>3.9828498555324412</v>
      </c>
      <c r="BO2" s="39">
        <f>(1+'3.General Assumptions'!$D$8)^(0.25)^'17. Cashflow'!BO4</f>
        <v>4.0788910586187779</v>
      </c>
      <c r="BP2" s="39">
        <f>(1+'3.General Assumptions'!$D$8)^(0.25)^'17. Cashflow'!BP4</f>
        <v>4.1772481694156331</v>
      </c>
      <c r="BQ2" s="39">
        <f>(1+'3.General Assumptions'!$D$8)^(0.25)^'17. Cashflow'!BQ4</f>
        <v>4.2779770330014895</v>
      </c>
      <c r="BR2" s="39">
        <f>(1+'3.General Assumptions'!$D$8)^(0.25)^'17. Cashflow'!BR4</f>
        <v>4.381134841085685</v>
      </c>
      <c r="BS2" s="39">
        <f>(1+'3.General Assumptions'!$D$8)^(0.25)^'17. Cashflow'!BS4</f>
        <v>4.4867801644806535</v>
      </c>
      <c r="BT2" s="39">
        <f>(1+'3.General Assumptions'!$D$8)^(0.25)^'17. Cashflow'!BT4</f>
        <v>4.5949729863571962</v>
      </c>
      <c r="BU2" s="39">
        <f>(1+'3.General Assumptions'!$D$8)^(0.25)^'17. Cashflow'!BU4</f>
        <v>4.7057747363016382</v>
      </c>
      <c r="BV2" s="39">
        <f>(1+'3.General Assumptions'!$D$8)^(0.25)^'17. Cashflow'!BV4</f>
        <v>4.8192483251942519</v>
      </c>
      <c r="BW2" s="39">
        <f>(1+'3.General Assumptions'!$D$8)^(0.25)^'17. Cashflow'!BW4</f>
        <v>4.9354581809287188</v>
      </c>
      <c r="BX2" s="39">
        <f>(1+'3.General Assumptions'!$D$8)^(0.25)^'17. Cashflow'!BX4</f>
        <v>5.054470284992914</v>
      </c>
      <c r="BY2" s="39">
        <f>(1+'3.General Assumptions'!$D$8)^(0.25)^'17. Cashflow'!BY4</f>
        <v>5.1763522099317996</v>
      </c>
      <c r="BZ2" s="39">
        <f>(1+'3.General Assumptions'!$D$8)^(0.25)^'17. Cashflow'!BZ4</f>
        <v>5.3011731577136754</v>
      </c>
      <c r="CA2" s="39">
        <f>(1+'3.General Assumptions'!$D$8)^(0.25)^'17. Cashflow'!CA4</f>
        <v>5.4290039990215879</v>
      </c>
      <c r="CB2" s="39">
        <f>(1+'3.General Assumptions'!$D$8)^(0.25)^'17. Cashflow'!CB4</f>
        <v>5.5599173134922042</v>
      </c>
      <c r="CC2" s="39">
        <f>(1+'3.General Assumptions'!$D$8)^(0.25)^'17. Cashflow'!CC4</f>
        <v>5.6939874309249783</v>
      </c>
      <c r="CD2" s="39">
        <f>(1+'3.General Assumptions'!$D$8)^(0.25)^'17. Cashflow'!CD4</f>
        <v>5.8312904734850415</v>
      </c>
      <c r="CE2" s="39">
        <f>(1+'3.General Assumptions'!$D$8)^(0.25)^'17. Cashflow'!CE4</f>
        <v>5.9719043989237459</v>
      </c>
      <c r="CF2" s="39">
        <f>(1+'3.General Assumptions'!$D$8)^(0.25)^'17. Cashflow'!CF4</f>
        <v>6.1159090448414233</v>
      </c>
      <c r="CG2" s="39">
        <f>(1+'3.General Assumptions'!$D$8)^(0.25)^'17. Cashflow'!CG4</f>
        <v>6.2633861740174739</v>
      </c>
      <c r="CH2" s="39">
        <f>(1+'3.General Assumptions'!$D$8)^(0.25)^'17. Cashflow'!CH4</f>
        <v>6.4144195208335439</v>
      </c>
      <c r="CI2" s="39">
        <f>(1+'3.General Assumptions'!$D$8)^(0.25)^'17. Cashflow'!CI4</f>
        <v>6.5690948388161177</v>
      </c>
      <c r="CJ2" s="39">
        <f>(1+'3.General Assumptions'!$D$8)^(0.25)^'17. Cashflow'!CJ4</f>
        <v>6.7274999493255638</v>
      </c>
      <c r="CK2" s="39">
        <f>(1+'3.General Assumptions'!$D$8)^(0.25)^'17. Cashflow'!CK4</f>
        <v>1</v>
      </c>
      <c r="CL2" s="39">
        <f>(1+'3.General Assumptions'!$D$8)^(0.25)^'17. Cashflow'!CL4</f>
        <v>1</v>
      </c>
      <c r="CM2" s="39">
        <f>(1+'3.General Assumptions'!$D$8)^(0.25)^'17. Cashflow'!CM4</f>
        <v>1</v>
      </c>
      <c r="CN2" s="39">
        <f>(1+'3.General Assumptions'!$D$8)^(0.25)^'17. Cashflow'!CN4</f>
        <v>1</v>
      </c>
      <c r="CO2" s="39">
        <f>(1+'3.General Assumptions'!$D$8)^(0.25)^'17. Cashflow'!CO4</f>
        <v>1</v>
      </c>
      <c r="CP2" s="39">
        <f>(1+'3.General Assumptions'!$D$8)^(0.25)^'17. Cashflow'!CP4</f>
        <v>1</v>
      </c>
    </row>
    <row r="4" spans="5:96" s="32" customFormat="1" x14ac:dyDescent="0.3">
      <c r="E4" s="32" t="s">
        <v>7</v>
      </c>
      <c r="G4" s="27">
        <f>'3.General Assumptions'!G4</f>
        <v>0</v>
      </c>
      <c r="H4" s="27">
        <f>'3.General Assumptions'!H4</f>
        <v>0</v>
      </c>
      <c r="I4" s="27">
        <f>'3.General Assumptions'!I4</f>
        <v>1</v>
      </c>
      <c r="J4" s="27">
        <f>'3.General Assumptions'!J4</f>
        <v>2</v>
      </c>
      <c r="K4" s="27">
        <f>'3.General Assumptions'!K4</f>
        <v>3</v>
      </c>
      <c r="L4" s="27">
        <f>'3.General Assumptions'!L4</f>
        <v>4</v>
      </c>
      <c r="M4" s="27">
        <f>'3.General Assumptions'!M4</f>
        <v>5</v>
      </c>
      <c r="N4" s="27">
        <f>'3.General Assumptions'!N4</f>
        <v>6</v>
      </c>
      <c r="O4" s="27">
        <f>'3.General Assumptions'!O4</f>
        <v>7</v>
      </c>
      <c r="P4" s="27">
        <f>'3.General Assumptions'!P4</f>
        <v>8</v>
      </c>
      <c r="Q4" s="27">
        <f>'3.General Assumptions'!Q4</f>
        <v>9</v>
      </c>
      <c r="R4" s="27">
        <f>'3.General Assumptions'!R4</f>
        <v>10</v>
      </c>
      <c r="S4" s="27">
        <f>'3.General Assumptions'!S4</f>
        <v>11</v>
      </c>
      <c r="T4" s="27">
        <f>'3.General Assumptions'!T4</f>
        <v>12</v>
      </c>
      <c r="U4" s="27">
        <f>'3.General Assumptions'!U4</f>
        <v>13</v>
      </c>
      <c r="V4" s="27">
        <f>'3.General Assumptions'!V4</f>
        <v>14</v>
      </c>
      <c r="W4" s="27">
        <f>'3.General Assumptions'!W4</f>
        <v>15</v>
      </c>
      <c r="X4" s="27">
        <f>'3.General Assumptions'!X4</f>
        <v>16</v>
      </c>
      <c r="Y4" s="27">
        <f>'3.General Assumptions'!Y4</f>
        <v>17</v>
      </c>
      <c r="Z4" s="27">
        <f>'3.General Assumptions'!Z4</f>
        <v>18</v>
      </c>
      <c r="AA4" s="27">
        <f>'3.General Assumptions'!AA4</f>
        <v>19</v>
      </c>
      <c r="AB4" s="27">
        <f>'3.General Assumptions'!AB4</f>
        <v>20</v>
      </c>
      <c r="AC4" s="27">
        <f>'3.General Assumptions'!AC4</f>
        <v>21</v>
      </c>
      <c r="AD4" s="27">
        <f>'3.General Assumptions'!AD4</f>
        <v>22</v>
      </c>
      <c r="AE4" s="27">
        <f>'3.General Assumptions'!AE4</f>
        <v>23</v>
      </c>
      <c r="AF4" s="27">
        <f>'3.General Assumptions'!AF4</f>
        <v>24</v>
      </c>
      <c r="AG4" s="27">
        <f>'3.General Assumptions'!AG4</f>
        <v>25</v>
      </c>
      <c r="AH4" s="27">
        <f>'3.General Assumptions'!AH4</f>
        <v>26</v>
      </c>
      <c r="AI4" s="27">
        <f>'3.General Assumptions'!AI4</f>
        <v>27</v>
      </c>
      <c r="AJ4" s="27">
        <f>'3.General Assumptions'!AJ4</f>
        <v>28</v>
      </c>
      <c r="AK4" s="27">
        <f>'3.General Assumptions'!AK4</f>
        <v>29</v>
      </c>
      <c r="AL4" s="27">
        <f>'3.General Assumptions'!AL4</f>
        <v>30</v>
      </c>
      <c r="AM4" s="27">
        <f>'3.General Assumptions'!AM4</f>
        <v>31</v>
      </c>
      <c r="AN4" s="27">
        <f>'3.General Assumptions'!AN4</f>
        <v>32</v>
      </c>
      <c r="AO4" s="27">
        <f>'3.General Assumptions'!AO4</f>
        <v>33</v>
      </c>
      <c r="AP4" s="27">
        <f>'3.General Assumptions'!AP4</f>
        <v>34</v>
      </c>
      <c r="AQ4" s="27">
        <f>'3.General Assumptions'!AQ4</f>
        <v>35</v>
      </c>
      <c r="AR4" s="27">
        <f>'3.General Assumptions'!AR4</f>
        <v>36</v>
      </c>
      <c r="AS4" s="27">
        <f>'3.General Assumptions'!AS4</f>
        <v>37</v>
      </c>
      <c r="AT4" s="27">
        <f>'3.General Assumptions'!AT4</f>
        <v>38</v>
      </c>
      <c r="AU4" s="27">
        <f>'3.General Assumptions'!AU4</f>
        <v>39</v>
      </c>
      <c r="AV4" s="27">
        <f>'3.General Assumptions'!AV4</f>
        <v>40</v>
      </c>
      <c r="AW4" s="27">
        <f>'3.General Assumptions'!AW4</f>
        <v>41</v>
      </c>
      <c r="AX4" s="27">
        <f>'3.General Assumptions'!AX4</f>
        <v>42</v>
      </c>
      <c r="AY4" s="27">
        <f>'3.General Assumptions'!AY4</f>
        <v>43</v>
      </c>
      <c r="AZ4" s="27">
        <f>'3.General Assumptions'!AZ4</f>
        <v>44</v>
      </c>
      <c r="BA4" s="27">
        <f>'3.General Assumptions'!BA4</f>
        <v>45</v>
      </c>
      <c r="BB4" s="27">
        <f>'3.General Assumptions'!BB4</f>
        <v>46</v>
      </c>
      <c r="BC4" s="27">
        <f>'3.General Assumptions'!BC4</f>
        <v>47</v>
      </c>
      <c r="BD4" s="27">
        <f>'3.General Assumptions'!BD4</f>
        <v>48</v>
      </c>
      <c r="BE4" s="27">
        <f>'3.General Assumptions'!BE4</f>
        <v>49</v>
      </c>
      <c r="BF4" s="27">
        <f>'3.General Assumptions'!BF4</f>
        <v>50</v>
      </c>
      <c r="BG4" s="27">
        <f>'3.General Assumptions'!BG4</f>
        <v>51</v>
      </c>
      <c r="BH4" s="27">
        <f>'3.General Assumptions'!BH4</f>
        <v>52</v>
      </c>
      <c r="BI4" s="27">
        <f>'3.General Assumptions'!BI4</f>
        <v>53</v>
      </c>
      <c r="BJ4" s="27">
        <f>'3.General Assumptions'!BJ4</f>
        <v>54</v>
      </c>
      <c r="BK4" s="27">
        <f>'3.General Assumptions'!BK4</f>
        <v>55</v>
      </c>
      <c r="BL4" s="27">
        <f>'3.General Assumptions'!BL4</f>
        <v>56</v>
      </c>
      <c r="BM4" s="27">
        <f>'3.General Assumptions'!BM4</f>
        <v>57</v>
      </c>
      <c r="BN4" s="27">
        <f>'3.General Assumptions'!BN4</f>
        <v>58</v>
      </c>
      <c r="BO4" s="27">
        <f>'3.General Assumptions'!BO4</f>
        <v>59</v>
      </c>
      <c r="BP4" s="27">
        <f>'3.General Assumptions'!BP4</f>
        <v>60</v>
      </c>
      <c r="BQ4" s="27">
        <f>'3.General Assumptions'!BQ4</f>
        <v>61</v>
      </c>
      <c r="BR4" s="27">
        <f>'3.General Assumptions'!BR4</f>
        <v>62</v>
      </c>
      <c r="BS4" s="27">
        <f>'3.General Assumptions'!BS4</f>
        <v>63</v>
      </c>
      <c r="BT4" s="27">
        <f>'3.General Assumptions'!BT4</f>
        <v>64</v>
      </c>
      <c r="BU4" s="27">
        <f>'3.General Assumptions'!BU4</f>
        <v>65</v>
      </c>
      <c r="BV4" s="27">
        <f>'3.General Assumptions'!BV4</f>
        <v>66</v>
      </c>
      <c r="BW4" s="27">
        <f>'3.General Assumptions'!BW4</f>
        <v>67</v>
      </c>
      <c r="BX4" s="27">
        <f>'3.General Assumptions'!BX4</f>
        <v>68</v>
      </c>
      <c r="BY4" s="27">
        <f>'3.General Assumptions'!BY4</f>
        <v>69</v>
      </c>
      <c r="BZ4" s="27">
        <f>'3.General Assumptions'!BZ4</f>
        <v>70</v>
      </c>
      <c r="CA4" s="27">
        <f>'3.General Assumptions'!CA4</f>
        <v>71</v>
      </c>
      <c r="CB4" s="27">
        <f>'3.General Assumptions'!CB4</f>
        <v>72</v>
      </c>
      <c r="CC4" s="27">
        <f>'3.General Assumptions'!CC4</f>
        <v>73</v>
      </c>
      <c r="CD4" s="27">
        <f>'3.General Assumptions'!CD4</f>
        <v>74</v>
      </c>
      <c r="CE4" s="27">
        <f>'3.General Assumptions'!CE4</f>
        <v>75</v>
      </c>
      <c r="CF4" s="27">
        <f>'3.General Assumptions'!CF4</f>
        <v>76</v>
      </c>
      <c r="CG4" s="27">
        <f>'3.General Assumptions'!CG4</f>
        <v>77</v>
      </c>
      <c r="CH4" s="27">
        <f>'3.General Assumptions'!CH4</f>
        <v>78</v>
      </c>
      <c r="CI4" s="27">
        <f>'3.General Assumptions'!CI4</f>
        <v>79</v>
      </c>
      <c r="CJ4" s="27">
        <f>'3.General Assumptions'!CJ4</f>
        <v>80</v>
      </c>
      <c r="CK4" s="27">
        <f>'3.General Assumptions'!CK4</f>
        <v>0</v>
      </c>
      <c r="CL4" s="27">
        <f>'3.General Assumptions'!CL4</f>
        <v>0</v>
      </c>
      <c r="CM4" s="27">
        <f>'3.General Assumptions'!CM4</f>
        <v>0</v>
      </c>
      <c r="CN4" s="27">
        <f>'3.General Assumptions'!CN4</f>
        <v>0</v>
      </c>
      <c r="CO4" s="27">
        <f>'3.General Assumptions'!CO4</f>
        <v>0</v>
      </c>
      <c r="CP4" s="27">
        <f>'3.General Assumptions'!CP4</f>
        <v>0</v>
      </c>
    </row>
    <row r="5" spans="5:96" s="32" customFormat="1" x14ac:dyDescent="0.3">
      <c r="E5" s="11" t="s">
        <v>34</v>
      </c>
      <c r="G5" s="1" t="s">
        <v>8</v>
      </c>
      <c r="H5" s="1" t="s">
        <v>9</v>
      </c>
      <c r="I5" s="1" t="s">
        <v>10</v>
      </c>
      <c r="J5" s="1" t="s">
        <v>11</v>
      </c>
      <c r="K5" s="1" t="s">
        <v>12</v>
      </c>
      <c r="L5" s="1" t="s">
        <v>13</v>
      </c>
      <c r="M5" s="1" t="s">
        <v>14</v>
      </c>
      <c r="N5" s="1" t="s">
        <v>15</v>
      </c>
      <c r="O5" s="1" t="s">
        <v>16</v>
      </c>
      <c r="P5" s="1" t="s">
        <v>17</v>
      </c>
      <c r="Q5" s="1" t="s">
        <v>18</v>
      </c>
      <c r="R5" s="1" t="s">
        <v>19</v>
      </c>
      <c r="S5" s="1" t="s">
        <v>20</v>
      </c>
      <c r="T5" s="1" t="s">
        <v>21</v>
      </c>
      <c r="U5" s="1" t="s">
        <v>22</v>
      </c>
      <c r="V5" s="1" t="s">
        <v>23</v>
      </c>
      <c r="W5" s="1" t="s">
        <v>24</v>
      </c>
      <c r="X5" s="1" t="s">
        <v>25</v>
      </c>
      <c r="Y5" s="1" t="s">
        <v>26</v>
      </c>
      <c r="Z5" s="1" t="s">
        <v>27</v>
      </c>
      <c r="AA5" s="1" t="s">
        <v>28</v>
      </c>
      <c r="AB5" s="1" t="s">
        <v>29</v>
      </c>
      <c r="AC5" s="1" t="s">
        <v>48</v>
      </c>
      <c r="AD5" s="1" t="s">
        <v>49</v>
      </c>
      <c r="AE5" s="1" t="s">
        <v>50</v>
      </c>
      <c r="AF5" s="1" t="s">
        <v>51</v>
      </c>
      <c r="AG5" s="1" t="s">
        <v>52</v>
      </c>
      <c r="AH5" s="1" t="s">
        <v>53</v>
      </c>
      <c r="AI5" s="1" t="s">
        <v>54</v>
      </c>
      <c r="AJ5" s="1" t="s">
        <v>55</v>
      </c>
      <c r="AK5" s="1" t="s">
        <v>56</v>
      </c>
      <c r="AL5" s="1" t="s">
        <v>57</v>
      </c>
      <c r="AM5" s="1" t="s">
        <v>58</v>
      </c>
      <c r="AN5" s="1" t="s">
        <v>59</v>
      </c>
      <c r="AO5" s="1" t="s">
        <v>60</v>
      </c>
      <c r="AP5" s="1" t="s">
        <v>61</v>
      </c>
      <c r="AQ5" s="1" t="s">
        <v>62</v>
      </c>
      <c r="AR5" s="1" t="s">
        <v>63</v>
      </c>
      <c r="AS5" s="1" t="s">
        <v>64</v>
      </c>
      <c r="AT5" s="1" t="s">
        <v>65</v>
      </c>
      <c r="AU5" s="1" t="s">
        <v>66</v>
      </c>
      <c r="AV5" s="1" t="s">
        <v>67</v>
      </c>
      <c r="AW5" s="1" t="s">
        <v>68</v>
      </c>
      <c r="AX5" s="1" t="s">
        <v>69</v>
      </c>
      <c r="AY5" s="1" t="s">
        <v>70</v>
      </c>
      <c r="AZ5" s="1" t="s">
        <v>71</v>
      </c>
      <c r="BA5" s="1" t="s">
        <v>72</v>
      </c>
      <c r="BB5" s="1" t="s">
        <v>73</v>
      </c>
      <c r="BC5" s="1" t="s">
        <v>74</v>
      </c>
      <c r="BD5" s="1" t="s">
        <v>75</v>
      </c>
      <c r="BE5" s="1" t="s">
        <v>76</v>
      </c>
      <c r="BF5" s="1" t="s">
        <v>77</v>
      </c>
      <c r="BG5" s="1" t="s">
        <v>78</v>
      </c>
      <c r="BH5" s="1" t="s">
        <v>79</v>
      </c>
      <c r="BI5" s="1" t="s">
        <v>80</v>
      </c>
      <c r="BJ5" s="1" t="s">
        <v>81</v>
      </c>
      <c r="BK5" s="1" t="s">
        <v>82</v>
      </c>
      <c r="BL5" s="1" t="s">
        <v>83</v>
      </c>
      <c r="BM5" s="1" t="s">
        <v>84</v>
      </c>
      <c r="BN5" s="1" t="s">
        <v>85</v>
      </c>
      <c r="BO5" s="1" t="s">
        <v>86</v>
      </c>
      <c r="BP5" s="1" t="s">
        <v>87</v>
      </c>
      <c r="BQ5" s="1" t="s">
        <v>88</v>
      </c>
      <c r="BR5" s="1" t="s">
        <v>89</v>
      </c>
      <c r="BS5" s="1" t="s">
        <v>90</v>
      </c>
      <c r="BT5" s="1" t="s">
        <v>91</v>
      </c>
      <c r="BU5" s="1" t="s">
        <v>92</v>
      </c>
      <c r="BV5" s="1" t="s">
        <v>93</v>
      </c>
      <c r="BW5" s="1" t="s">
        <v>94</v>
      </c>
      <c r="BX5" s="1" t="s">
        <v>95</v>
      </c>
      <c r="BY5" s="1" t="s">
        <v>96</v>
      </c>
      <c r="BZ5" s="1" t="s">
        <v>97</v>
      </c>
      <c r="CA5" s="1" t="s">
        <v>98</v>
      </c>
      <c r="CB5" s="1" t="s">
        <v>99</v>
      </c>
      <c r="CC5" s="1" t="s">
        <v>100</v>
      </c>
      <c r="CD5" s="1" t="s">
        <v>101</v>
      </c>
      <c r="CE5" s="1" t="s">
        <v>102</v>
      </c>
      <c r="CF5" s="1" t="s">
        <v>103</v>
      </c>
      <c r="CG5" s="1" t="s">
        <v>104</v>
      </c>
      <c r="CH5" s="1" t="s">
        <v>105</v>
      </c>
      <c r="CI5" s="1" t="s">
        <v>106</v>
      </c>
      <c r="CJ5" s="1" t="s">
        <v>107</v>
      </c>
      <c r="CK5" t="s">
        <v>108</v>
      </c>
      <c r="CL5" t="s">
        <v>109</v>
      </c>
      <c r="CM5" t="s">
        <v>218</v>
      </c>
      <c r="CN5" t="s">
        <v>219</v>
      </c>
      <c r="CO5" t="s">
        <v>220</v>
      </c>
      <c r="CP5" t="s">
        <v>221</v>
      </c>
      <c r="CR5" s="33" t="s">
        <v>6</v>
      </c>
    </row>
    <row r="6" spans="5:96" s="1" customFormat="1" x14ac:dyDescent="0.3">
      <c r="E6" s="32" t="s">
        <v>112</v>
      </c>
      <c r="G6" s="27" t="str">
        <f>TEXT('7. Network vols'!G6,)</f>
        <v/>
      </c>
      <c r="H6" s="27" t="str">
        <f>TEXT('7. Network vols'!H6,)</f>
        <v/>
      </c>
      <c r="I6" s="27" t="str">
        <f>TEXT('7. Network vols'!I6,)</f>
        <v>D</v>
      </c>
      <c r="J6" s="27" t="str">
        <f>TEXT('7. Network vols'!J6,)</f>
        <v>D</v>
      </c>
      <c r="K6" s="27" t="str">
        <f>TEXT('7. Network vols'!K6,)</f>
        <v>D</v>
      </c>
      <c r="L6" s="27" t="str">
        <f>TEXT('7. Network vols'!L6,)</f>
        <v>D</v>
      </c>
      <c r="M6" s="27" t="str">
        <f>TEXT('7. Network vols'!M6,)</f>
        <v>D</v>
      </c>
      <c r="N6" s="27" t="str">
        <f>TEXT('7. Network vols'!N6,)</f>
        <v>D</v>
      </c>
      <c r="O6" s="27" t="str">
        <f>TEXT('7. Network vols'!O6,)</f>
        <v>PD</v>
      </c>
      <c r="P6" s="27" t="str">
        <f>TEXT('7. Network vols'!P6,)</f>
        <v>PD</v>
      </c>
      <c r="Q6" s="27" t="str">
        <f>TEXT('7. Network vols'!Q6,)</f>
        <v>PD</v>
      </c>
      <c r="R6" s="27" t="str">
        <f>TEXT('7. Network vols'!R6,)</f>
        <v>PD</v>
      </c>
      <c r="S6" s="27" t="str">
        <f>TEXT('7. Network vols'!S6,)</f>
        <v>PD</v>
      </c>
      <c r="T6" s="27" t="str">
        <f>TEXT('7. Network vols'!T6,)</f>
        <v>PD</v>
      </c>
      <c r="U6" s="27" t="str">
        <f>TEXT('7. Network vols'!U6,)</f>
        <v>PD</v>
      </c>
      <c r="V6" s="27" t="str">
        <f>TEXT('7. Network vols'!V6,)</f>
        <v>PD</v>
      </c>
      <c r="W6" s="27" t="str">
        <f>TEXT('7. Network vols'!W6,)</f>
        <v>PD</v>
      </c>
      <c r="X6" s="27" t="str">
        <f>TEXT('7. Network vols'!X6,)</f>
        <v>PD</v>
      </c>
      <c r="Y6" s="27" t="str">
        <f>TEXT('7. Network vols'!Y6,)</f>
        <v>PD</v>
      </c>
      <c r="Z6" s="27" t="str">
        <f>TEXT('7. Network vols'!Z6,)</f>
        <v>PD</v>
      </c>
      <c r="AA6" s="27" t="str">
        <f>TEXT('7. Network vols'!AA6,)</f>
        <v>PD</v>
      </c>
      <c r="AB6" s="27" t="str">
        <f>TEXT('7. Network vols'!AB6,)</f>
        <v>PD</v>
      </c>
      <c r="AC6" s="27" t="str">
        <f>TEXT('7. Network vols'!AC6,)</f>
        <v>PD</v>
      </c>
      <c r="AD6" s="27" t="str">
        <f>TEXT('7. Network vols'!AD6,)</f>
        <v>PD</v>
      </c>
      <c r="AE6" s="27" t="str">
        <f>TEXT('7. Network vols'!AE6,)</f>
        <v>PD</v>
      </c>
      <c r="AF6" s="27" t="str">
        <f>TEXT('7. Network vols'!AF6,)</f>
        <v>PD</v>
      </c>
      <c r="AG6" s="27" t="str">
        <f>TEXT('7. Network vols'!AG6,)</f>
        <v>PD</v>
      </c>
      <c r="AH6" s="27" t="str">
        <f>TEXT('7. Network vols'!AH6,)</f>
        <v>PD</v>
      </c>
      <c r="AI6" s="27" t="str">
        <f>TEXT('7. Network vols'!AI6,)</f>
        <v>PD</v>
      </c>
      <c r="AJ6" s="27" t="str">
        <f>TEXT('7. Network vols'!AJ6,)</f>
        <v>PD</v>
      </c>
      <c r="AK6" s="27" t="str">
        <f>TEXT('7. Network vols'!AK6,)</f>
        <v>PD</v>
      </c>
      <c r="AL6" s="27" t="str">
        <f>TEXT('7. Network vols'!AL6,)</f>
        <v>PD</v>
      </c>
      <c r="AM6" s="27" t="str">
        <f>TEXT('7. Network vols'!AM6,)</f>
        <v>PD</v>
      </c>
      <c r="AN6" s="27" t="str">
        <f>TEXT('7. Network vols'!AN6,)</f>
        <v>PD</v>
      </c>
      <c r="AO6" s="27" t="str">
        <f>TEXT('7. Network vols'!AO6,)</f>
        <v>PD</v>
      </c>
      <c r="AP6" s="27" t="str">
        <f>TEXT('7. Network vols'!AP6,)</f>
        <v>PD</v>
      </c>
      <c r="AQ6" s="27" t="str">
        <f>TEXT('7. Network vols'!AQ6,)</f>
        <v>PT</v>
      </c>
      <c r="AR6" s="27" t="str">
        <f>TEXT('7. Network vols'!AR6,)</f>
        <v>PT</v>
      </c>
      <c r="AS6" s="27" t="str">
        <f>TEXT('7. Network vols'!AS6,)</f>
        <v>PT</v>
      </c>
      <c r="AT6" s="27" t="str">
        <f>TEXT('7. Network vols'!AT6,)</f>
        <v>PT</v>
      </c>
      <c r="AU6" s="27" t="str">
        <f>TEXT('7. Network vols'!AU6,)</f>
        <v>PT</v>
      </c>
      <c r="AV6" s="27" t="str">
        <f>TEXT('7. Network vols'!AV6,)</f>
        <v>PT</v>
      </c>
      <c r="AW6" s="27" t="str">
        <f>TEXT('7. Network vols'!AW6,)</f>
        <v>PT</v>
      </c>
      <c r="AX6" s="27" t="str">
        <f>TEXT('7. Network vols'!AX6,)</f>
        <v>PT</v>
      </c>
      <c r="AY6" s="27" t="str">
        <f>TEXT('7. Network vols'!AY6,)</f>
        <v>PT</v>
      </c>
      <c r="AZ6" s="27" t="str">
        <f>TEXT('7. Network vols'!AZ6,)</f>
        <v>PT</v>
      </c>
      <c r="BA6" s="27" t="str">
        <f>TEXT('7. Network vols'!BA6,)</f>
        <v>PT</v>
      </c>
      <c r="BB6" s="27" t="str">
        <f>TEXT('7. Network vols'!BB6,)</f>
        <v>PT</v>
      </c>
      <c r="BC6" s="27" t="str">
        <f>TEXT('7. Network vols'!BC6,)</f>
        <v>PT</v>
      </c>
      <c r="BD6" s="27" t="str">
        <f>TEXT('7. Network vols'!BD6,)</f>
        <v>PT</v>
      </c>
      <c r="BE6" s="27" t="str">
        <f>TEXT('7. Network vols'!BE6,)</f>
        <v>PT</v>
      </c>
      <c r="BF6" s="27" t="str">
        <f>TEXT('7. Network vols'!BF6,)</f>
        <v>PT</v>
      </c>
      <c r="BG6" s="27" t="str">
        <f>TEXT('7. Network vols'!BG6,)</f>
        <v>PT</v>
      </c>
      <c r="BH6" s="27" t="str">
        <f>TEXT('7. Network vols'!BH6,)</f>
        <v>PT</v>
      </c>
      <c r="BI6" s="27" t="str">
        <f>TEXT('7. Network vols'!BI6,)</f>
        <v>PT</v>
      </c>
      <c r="BJ6" s="27" t="str">
        <f>TEXT('7. Network vols'!BJ6,)</f>
        <v>PT</v>
      </c>
      <c r="BK6" s="27" t="str">
        <f>TEXT('7. Network vols'!BK6,)</f>
        <v>PT</v>
      </c>
      <c r="BL6" s="27" t="str">
        <f>TEXT('7. Network vols'!BL6,)</f>
        <v>PT</v>
      </c>
      <c r="BM6" s="27" t="str">
        <f>TEXT('7. Network vols'!BM6,)</f>
        <v>PT</v>
      </c>
      <c r="BN6" s="27" t="str">
        <f>TEXT('7. Network vols'!BN6,)</f>
        <v>PT</v>
      </c>
      <c r="BO6" s="27" t="str">
        <f>TEXT('7. Network vols'!BO6,)</f>
        <v>PT</v>
      </c>
      <c r="BP6" s="27" t="str">
        <f>TEXT('7. Network vols'!BP6,)</f>
        <v>PT</v>
      </c>
      <c r="BQ6" s="27" t="str">
        <f>TEXT('7. Network vols'!BQ6,)</f>
        <v>PT</v>
      </c>
      <c r="BR6" s="27" t="str">
        <f>TEXT('7. Network vols'!BR6,)</f>
        <v>PT</v>
      </c>
      <c r="BS6" s="27" t="str">
        <f>TEXT('7. Network vols'!BS6,)</f>
        <v>PT</v>
      </c>
      <c r="BT6" s="27" t="str">
        <f>TEXT('7. Network vols'!BT6,)</f>
        <v>PT</v>
      </c>
      <c r="BU6" s="27" t="str">
        <f>TEXT('7. Network vols'!BU6,)</f>
        <v>PT</v>
      </c>
      <c r="BV6" s="27" t="str">
        <f>TEXT('7. Network vols'!BV6,)</f>
        <v>PT</v>
      </c>
      <c r="BW6" s="27" t="str">
        <f>TEXT('7. Network vols'!BW6,)</f>
        <v>PT</v>
      </c>
      <c r="BX6" s="27" t="str">
        <f>TEXT('7. Network vols'!BX6,)</f>
        <v>PT</v>
      </c>
      <c r="BY6" s="27" t="str">
        <f>TEXT('7. Network vols'!BY6,)</f>
        <v>PT</v>
      </c>
      <c r="BZ6" s="27" t="str">
        <f>TEXT('7. Network vols'!BZ6,)</f>
        <v>PT</v>
      </c>
      <c r="CA6" s="27" t="str">
        <f>TEXT('7. Network vols'!CA6,)</f>
        <v>PT</v>
      </c>
      <c r="CB6" s="27" t="str">
        <f>TEXT('7. Network vols'!CB6,)</f>
        <v>PT</v>
      </c>
      <c r="CC6" s="27" t="str">
        <f>TEXT('7. Network vols'!CC6,)</f>
        <v>PT</v>
      </c>
      <c r="CD6" s="27" t="str">
        <f>TEXT('7. Network vols'!CD6,)</f>
        <v>PT</v>
      </c>
      <c r="CE6" s="27" t="str">
        <f>TEXT('7. Network vols'!CE6,)</f>
        <v>PT</v>
      </c>
      <c r="CF6" s="27" t="str">
        <f>TEXT('7. Network vols'!CF6,)</f>
        <v>PT</v>
      </c>
      <c r="CG6" s="27" t="str">
        <f>TEXT('7. Network vols'!CG6,)</f>
        <v>PT</v>
      </c>
      <c r="CH6" s="27" t="str">
        <f>TEXT('7. Network vols'!CH6,)</f>
        <v>PT</v>
      </c>
      <c r="CI6" s="27" t="str">
        <f>TEXT('7. Network vols'!CI6,)</f>
        <v>PT</v>
      </c>
      <c r="CJ6" s="27" t="str">
        <f>TEXT('7. Network vols'!CJ6,)</f>
        <v>PT</v>
      </c>
      <c r="CK6" s="27" t="str">
        <f>TEXT('7. Network vols'!CK6,)</f>
        <v/>
      </c>
      <c r="CL6" s="27" t="str">
        <f>TEXT('7. Network vols'!CL6,)</f>
        <v/>
      </c>
      <c r="CM6" s="27" t="str">
        <f>TEXT('7. Network vols'!CM6,)</f>
        <v/>
      </c>
      <c r="CN6" s="27" t="str">
        <f>TEXT('7. Network vols'!CN6,)</f>
        <v/>
      </c>
      <c r="CO6" s="27" t="str">
        <f>TEXT('7. Network vols'!CO6,)</f>
        <v/>
      </c>
      <c r="CP6" s="27" t="str">
        <f>TEXT('7. Network vols'!CP6,)</f>
        <v/>
      </c>
    </row>
    <row r="7" spans="5:96" s="1" customFormat="1" x14ac:dyDescent="0.3">
      <c r="E7" s="32"/>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row>
    <row r="8" spans="5:96" s="1" customFormat="1" x14ac:dyDescent="0.3">
      <c r="E8" s="32" t="s">
        <v>387</v>
      </c>
    </row>
    <row r="9" spans="5:96" s="1" customFormat="1" x14ac:dyDescent="0.3">
      <c r="E9" s="30" t="s">
        <v>392</v>
      </c>
      <c r="F9"/>
      <c r="G9" s="35">
        <f>'11. Network build cashflows'!G32</f>
        <v>0</v>
      </c>
      <c r="H9" s="35">
        <f>'11. Network build cashflows'!H32</f>
        <v>0</v>
      </c>
      <c r="I9" s="35">
        <f>'11. Network build cashflows'!I32</f>
        <v>82692</v>
      </c>
      <c r="J9" s="35">
        <f>'11. Network build cashflows'!J32</f>
        <v>309876</v>
      </c>
      <c r="K9" s="35">
        <f>'11. Network build cashflows'!K32</f>
        <v>682340</v>
      </c>
      <c r="L9" s="35">
        <f>'11. Network build cashflows'!L32</f>
        <v>231976</v>
      </c>
      <c r="M9" s="35">
        <f>'11. Network build cashflows'!M32</f>
        <v>159104</v>
      </c>
      <c r="N9" s="35">
        <f>'11. Network build cashflows'!N32</f>
        <v>204412</v>
      </c>
      <c r="O9" s="35">
        <f>'11. Network build cashflows'!O32</f>
        <v>0</v>
      </c>
      <c r="P9" s="35">
        <f>'11. Network build cashflows'!P32</f>
        <v>0</v>
      </c>
      <c r="Q9" s="35">
        <f>'11. Network build cashflows'!Q32</f>
        <v>0</v>
      </c>
      <c r="R9" s="35">
        <f>'11. Network build cashflows'!R32</f>
        <v>0</v>
      </c>
      <c r="S9" s="35">
        <f>'11. Network build cashflows'!S32</f>
        <v>0</v>
      </c>
      <c r="T9" s="35">
        <f>'11. Network build cashflows'!T32</f>
        <v>0</v>
      </c>
      <c r="U9" s="35">
        <f>'11. Network build cashflows'!U32</f>
        <v>0</v>
      </c>
      <c r="V9" s="35">
        <f>'11. Network build cashflows'!V32</f>
        <v>0</v>
      </c>
      <c r="W9" s="35">
        <f>'11. Network build cashflows'!W32</f>
        <v>0</v>
      </c>
      <c r="X9" s="35">
        <f>'11. Network build cashflows'!X32</f>
        <v>0</v>
      </c>
      <c r="Y9" s="35">
        <f>'11. Network build cashflows'!Y32</f>
        <v>0</v>
      </c>
      <c r="Z9" s="35">
        <f>'11. Network build cashflows'!Z32</f>
        <v>0</v>
      </c>
      <c r="AA9" s="35">
        <f>'11. Network build cashflows'!AA32</f>
        <v>0</v>
      </c>
      <c r="AB9" s="35">
        <f>'11. Network build cashflows'!AB32</f>
        <v>0</v>
      </c>
      <c r="AC9" s="35">
        <f>'11. Network build cashflows'!AC32</f>
        <v>0</v>
      </c>
      <c r="AD9" s="35">
        <f>'11. Network build cashflows'!AD32</f>
        <v>0</v>
      </c>
      <c r="AE9" s="35">
        <f>'11. Network build cashflows'!AE32</f>
        <v>0</v>
      </c>
      <c r="AF9" s="35">
        <f>'11. Network build cashflows'!AF32</f>
        <v>0</v>
      </c>
      <c r="AG9" s="35">
        <f>'11. Network build cashflows'!AG32</f>
        <v>0</v>
      </c>
      <c r="AH9" s="35">
        <f>'11. Network build cashflows'!AH32</f>
        <v>0</v>
      </c>
      <c r="AI9" s="35">
        <f>'11. Network build cashflows'!AI32</f>
        <v>0</v>
      </c>
      <c r="AJ9" s="35">
        <f>'11. Network build cashflows'!AJ32</f>
        <v>0</v>
      </c>
      <c r="AK9" s="35">
        <f>'11. Network build cashflows'!AK32</f>
        <v>0</v>
      </c>
      <c r="AL9" s="35">
        <f>'11. Network build cashflows'!AL32</f>
        <v>0</v>
      </c>
      <c r="AM9" s="35">
        <f>'11. Network build cashflows'!AM32</f>
        <v>0</v>
      </c>
      <c r="AN9" s="35">
        <f>'11. Network build cashflows'!AN32</f>
        <v>0</v>
      </c>
      <c r="AO9" s="35">
        <f>'11. Network build cashflows'!AO32</f>
        <v>0</v>
      </c>
      <c r="AP9" s="35">
        <f>'11. Network build cashflows'!AP32</f>
        <v>0</v>
      </c>
      <c r="AQ9" s="35">
        <f>'11. Network build cashflows'!AQ32</f>
        <v>0</v>
      </c>
      <c r="AR9" s="35">
        <f>'11. Network build cashflows'!AR32</f>
        <v>0</v>
      </c>
      <c r="AS9" s="35">
        <f>'11. Network build cashflows'!AS32</f>
        <v>0</v>
      </c>
      <c r="AT9" s="35">
        <f>'11. Network build cashflows'!AT32</f>
        <v>0</v>
      </c>
      <c r="AU9" s="35">
        <f>'11. Network build cashflows'!AU32</f>
        <v>0</v>
      </c>
      <c r="AV9" s="35">
        <f>'11. Network build cashflows'!AV32</f>
        <v>0</v>
      </c>
      <c r="AW9" s="35">
        <f>'11. Network build cashflows'!AW32</f>
        <v>0</v>
      </c>
      <c r="AX9" s="35">
        <f>'11. Network build cashflows'!AX32</f>
        <v>0</v>
      </c>
      <c r="AY9" s="35">
        <f>'11. Network build cashflows'!AY32</f>
        <v>0</v>
      </c>
      <c r="AZ9" s="35">
        <f>'11. Network build cashflows'!AZ32</f>
        <v>0</v>
      </c>
      <c r="BA9" s="35">
        <f>'11. Network build cashflows'!BA32</f>
        <v>0</v>
      </c>
      <c r="BB9" s="35">
        <f>'11. Network build cashflows'!BB32</f>
        <v>0</v>
      </c>
      <c r="BC9" s="35">
        <f>'11. Network build cashflows'!BC32</f>
        <v>0</v>
      </c>
      <c r="BD9" s="35">
        <f>'11. Network build cashflows'!BD32</f>
        <v>0</v>
      </c>
      <c r="BE9" s="35">
        <f>'11. Network build cashflows'!BE32</f>
        <v>0</v>
      </c>
      <c r="BF9" s="35">
        <f>'11. Network build cashflows'!BF32</f>
        <v>0</v>
      </c>
      <c r="BG9" s="35">
        <f>'11. Network build cashflows'!BG32</f>
        <v>0</v>
      </c>
      <c r="BH9" s="35">
        <f>'11. Network build cashflows'!BH32</f>
        <v>0</v>
      </c>
      <c r="BI9" s="35">
        <f>'11. Network build cashflows'!BI32</f>
        <v>0</v>
      </c>
      <c r="BJ9" s="35">
        <f>'11. Network build cashflows'!BJ32</f>
        <v>0</v>
      </c>
      <c r="BK9" s="35">
        <f>'11. Network build cashflows'!BK32</f>
        <v>0</v>
      </c>
      <c r="BL9" s="35">
        <f>'11. Network build cashflows'!BL32</f>
        <v>0</v>
      </c>
      <c r="BM9" s="35">
        <f>'11. Network build cashflows'!BM32</f>
        <v>0</v>
      </c>
      <c r="BN9" s="35">
        <f>'11. Network build cashflows'!BN32</f>
        <v>0</v>
      </c>
      <c r="BO9" s="35">
        <f>'11. Network build cashflows'!BO32</f>
        <v>0</v>
      </c>
      <c r="BP9" s="35">
        <f>'11. Network build cashflows'!BP32</f>
        <v>0</v>
      </c>
      <c r="BQ9" s="35">
        <f>'11. Network build cashflows'!BQ32</f>
        <v>0</v>
      </c>
      <c r="BR9" s="35">
        <f>'11. Network build cashflows'!BR32</f>
        <v>0</v>
      </c>
      <c r="BS9" s="35">
        <f>'11. Network build cashflows'!BS32</f>
        <v>0</v>
      </c>
      <c r="BT9" s="35">
        <f>'11. Network build cashflows'!BT32</f>
        <v>0</v>
      </c>
      <c r="BU9" s="35">
        <f>'11. Network build cashflows'!BU32</f>
        <v>0</v>
      </c>
      <c r="BV9" s="35">
        <f>'11. Network build cashflows'!BV32</f>
        <v>0</v>
      </c>
      <c r="BW9" s="35">
        <f>'11. Network build cashflows'!BW32</f>
        <v>0</v>
      </c>
      <c r="BX9" s="35">
        <f>'11. Network build cashflows'!BX32</f>
        <v>0</v>
      </c>
      <c r="BY9" s="35">
        <f>'11. Network build cashflows'!BY32</f>
        <v>0</v>
      </c>
      <c r="BZ9" s="35">
        <f>'11. Network build cashflows'!BZ32</f>
        <v>0</v>
      </c>
      <c r="CA9" s="35">
        <f>'11. Network build cashflows'!CA32</f>
        <v>0</v>
      </c>
      <c r="CB9" s="35">
        <f>'11. Network build cashflows'!CB32</f>
        <v>0</v>
      </c>
      <c r="CC9" s="35">
        <f>'11. Network build cashflows'!CC32</f>
        <v>0</v>
      </c>
      <c r="CD9" s="35">
        <f>'11. Network build cashflows'!CD32</f>
        <v>0</v>
      </c>
      <c r="CE9" s="35">
        <f>'11. Network build cashflows'!CE32</f>
        <v>0</v>
      </c>
      <c r="CF9" s="35">
        <f>'11. Network build cashflows'!CF32</f>
        <v>0</v>
      </c>
      <c r="CG9" s="35">
        <f>'11. Network build cashflows'!CG32</f>
        <v>0</v>
      </c>
      <c r="CH9" s="35">
        <f>'11. Network build cashflows'!CH32</f>
        <v>0</v>
      </c>
      <c r="CI9" s="35">
        <f>'11. Network build cashflows'!CI32</f>
        <v>0</v>
      </c>
      <c r="CJ9" s="35">
        <f>'11. Network build cashflows'!CJ32</f>
        <v>0</v>
      </c>
      <c r="CK9" s="35">
        <f>'11. Network build cashflows'!CK32</f>
        <v>0</v>
      </c>
      <c r="CL9" s="35">
        <f>'11. Network build cashflows'!CL32</f>
        <v>0</v>
      </c>
      <c r="CM9" s="35">
        <f>'11. Network build cashflows'!CM32</f>
        <v>0</v>
      </c>
      <c r="CN9" s="35">
        <f>'11. Network build cashflows'!CN32</f>
        <v>0</v>
      </c>
      <c r="CO9" s="35">
        <f>'11. Network build cashflows'!CO32</f>
        <v>0</v>
      </c>
      <c r="CP9" s="35">
        <f>'11. Network build cashflows'!CP32</f>
        <v>0</v>
      </c>
      <c r="CR9" s="35">
        <f>SUM(G9:CP9)</f>
        <v>1670400</v>
      </c>
    </row>
    <row r="10" spans="5:96" s="1" customFormat="1" x14ac:dyDescent="0.3">
      <c r="E10" s="30" t="s">
        <v>393</v>
      </c>
      <c r="F10"/>
      <c r="G10" s="35">
        <f>'11. Network build cashflows'!G33</f>
        <v>0</v>
      </c>
      <c r="H10" s="35">
        <f>'11. Network build cashflows'!H33</f>
        <v>0</v>
      </c>
      <c r="I10" s="35">
        <f>'11. Network build cashflows'!I33</f>
        <v>61325</v>
      </c>
      <c r="J10" s="35">
        <f>'11. Network build cashflows'!J33</f>
        <v>70400</v>
      </c>
      <c r="K10" s="35">
        <f>'11. Network build cashflows'!K33</f>
        <v>70400</v>
      </c>
      <c r="L10" s="35">
        <f>'11. Network build cashflows'!L33</f>
        <v>70400</v>
      </c>
      <c r="M10" s="35">
        <f>'11. Network build cashflows'!M33</f>
        <v>70400</v>
      </c>
      <c r="N10" s="35">
        <f>'11. Network build cashflows'!N33</f>
        <v>61325</v>
      </c>
      <c r="O10" s="35">
        <f>'11. Network build cashflows'!O33</f>
        <v>0</v>
      </c>
      <c r="P10" s="35">
        <f>'11. Network build cashflows'!P33</f>
        <v>0</v>
      </c>
      <c r="Q10" s="35">
        <f>'11. Network build cashflows'!Q33</f>
        <v>0</v>
      </c>
      <c r="R10" s="35">
        <f>'11. Network build cashflows'!R33</f>
        <v>0</v>
      </c>
      <c r="S10" s="35">
        <f>'11. Network build cashflows'!S33</f>
        <v>0</v>
      </c>
      <c r="T10" s="35">
        <f>'11. Network build cashflows'!T33</f>
        <v>0</v>
      </c>
      <c r="U10" s="35">
        <f>'11. Network build cashflows'!U33</f>
        <v>0</v>
      </c>
      <c r="V10" s="35">
        <f>'11. Network build cashflows'!V33</f>
        <v>0</v>
      </c>
      <c r="W10" s="35">
        <f>'11. Network build cashflows'!W33</f>
        <v>0</v>
      </c>
      <c r="X10" s="35">
        <f>'11. Network build cashflows'!X33</f>
        <v>0</v>
      </c>
      <c r="Y10" s="35">
        <f>'11. Network build cashflows'!Y33</f>
        <v>0</v>
      </c>
      <c r="Z10" s="35">
        <f>'11. Network build cashflows'!Z33</f>
        <v>0</v>
      </c>
      <c r="AA10" s="35">
        <f>'11. Network build cashflows'!AA33</f>
        <v>0</v>
      </c>
      <c r="AB10" s="35">
        <f>'11. Network build cashflows'!AB33</f>
        <v>0</v>
      </c>
      <c r="AC10" s="35">
        <f>'11. Network build cashflows'!AC33</f>
        <v>0</v>
      </c>
      <c r="AD10" s="35">
        <f>'11. Network build cashflows'!AD33</f>
        <v>0</v>
      </c>
      <c r="AE10" s="35">
        <f>'11. Network build cashflows'!AE33</f>
        <v>0</v>
      </c>
      <c r="AF10" s="35">
        <f>'11. Network build cashflows'!AF33</f>
        <v>0</v>
      </c>
      <c r="AG10" s="35">
        <f>'11. Network build cashflows'!AG33</f>
        <v>0</v>
      </c>
      <c r="AH10" s="35">
        <f>'11. Network build cashflows'!AH33</f>
        <v>0</v>
      </c>
      <c r="AI10" s="35">
        <f>'11. Network build cashflows'!AI33</f>
        <v>0</v>
      </c>
      <c r="AJ10" s="35">
        <f>'11. Network build cashflows'!AJ33</f>
        <v>0</v>
      </c>
      <c r="AK10" s="35">
        <f>'11. Network build cashflows'!AK33</f>
        <v>0</v>
      </c>
      <c r="AL10" s="35">
        <f>'11. Network build cashflows'!AL33</f>
        <v>0</v>
      </c>
      <c r="AM10" s="35">
        <f>'11. Network build cashflows'!AM33</f>
        <v>0</v>
      </c>
      <c r="AN10" s="35">
        <f>'11. Network build cashflows'!AN33</f>
        <v>0</v>
      </c>
      <c r="AO10" s="35">
        <f>'11. Network build cashflows'!AO33</f>
        <v>0</v>
      </c>
      <c r="AP10" s="35">
        <f>'11. Network build cashflows'!AP33</f>
        <v>0</v>
      </c>
      <c r="AQ10" s="35">
        <f>'11. Network build cashflows'!AQ33</f>
        <v>0</v>
      </c>
      <c r="AR10" s="35">
        <f>'11. Network build cashflows'!AR33</f>
        <v>0</v>
      </c>
      <c r="AS10" s="35">
        <f>'11. Network build cashflows'!AS33</f>
        <v>0</v>
      </c>
      <c r="AT10" s="35">
        <f>'11. Network build cashflows'!AT33</f>
        <v>0</v>
      </c>
      <c r="AU10" s="35">
        <f>'11. Network build cashflows'!AU33</f>
        <v>0</v>
      </c>
      <c r="AV10" s="35">
        <f>'11. Network build cashflows'!AV33</f>
        <v>0</v>
      </c>
      <c r="AW10" s="35">
        <f>'11. Network build cashflows'!AW33</f>
        <v>0</v>
      </c>
      <c r="AX10" s="35">
        <f>'11. Network build cashflows'!AX33</f>
        <v>0</v>
      </c>
      <c r="AY10" s="35">
        <f>'11. Network build cashflows'!AY33</f>
        <v>0</v>
      </c>
      <c r="AZ10" s="35">
        <f>'11. Network build cashflows'!AZ33</f>
        <v>0</v>
      </c>
      <c r="BA10" s="35">
        <f>'11. Network build cashflows'!BA33</f>
        <v>0</v>
      </c>
      <c r="BB10" s="35">
        <f>'11. Network build cashflows'!BB33</f>
        <v>0</v>
      </c>
      <c r="BC10" s="35">
        <f>'11. Network build cashflows'!BC33</f>
        <v>0</v>
      </c>
      <c r="BD10" s="35">
        <f>'11. Network build cashflows'!BD33</f>
        <v>0</v>
      </c>
      <c r="BE10" s="35">
        <f>'11. Network build cashflows'!BE33</f>
        <v>0</v>
      </c>
      <c r="BF10" s="35">
        <f>'11. Network build cashflows'!BF33</f>
        <v>0</v>
      </c>
      <c r="BG10" s="35">
        <f>'11. Network build cashflows'!BG33</f>
        <v>0</v>
      </c>
      <c r="BH10" s="35">
        <f>'11. Network build cashflows'!BH33</f>
        <v>0</v>
      </c>
      <c r="BI10" s="35">
        <f>'11. Network build cashflows'!BI33</f>
        <v>0</v>
      </c>
      <c r="BJ10" s="35">
        <f>'11. Network build cashflows'!BJ33</f>
        <v>0</v>
      </c>
      <c r="BK10" s="35">
        <f>'11. Network build cashflows'!BK33</f>
        <v>0</v>
      </c>
      <c r="BL10" s="35">
        <f>'11. Network build cashflows'!BL33</f>
        <v>0</v>
      </c>
      <c r="BM10" s="35">
        <f>'11. Network build cashflows'!BM33</f>
        <v>0</v>
      </c>
      <c r="BN10" s="35">
        <f>'11. Network build cashflows'!BN33</f>
        <v>0</v>
      </c>
      <c r="BO10" s="35">
        <f>'11. Network build cashflows'!BO33</f>
        <v>0</v>
      </c>
      <c r="BP10" s="35">
        <f>'11. Network build cashflows'!BP33</f>
        <v>0</v>
      </c>
      <c r="BQ10" s="35">
        <f>'11. Network build cashflows'!BQ33</f>
        <v>0</v>
      </c>
      <c r="BR10" s="35">
        <f>'11. Network build cashflows'!BR33</f>
        <v>0</v>
      </c>
      <c r="BS10" s="35">
        <f>'11. Network build cashflows'!BS33</f>
        <v>0</v>
      </c>
      <c r="BT10" s="35">
        <f>'11. Network build cashflows'!BT33</f>
        <v>0</v>
      </c>
      <c r="BU10" s="35">
        <f>'11. Network build cashflows'!BU33</f>
        <v>0</v>
      </c>
      <c r="BV10" s="35">
        <f>'11. Network build cashflows'!BV33</f>
        <v>0</v>
      </c>
      <c r="BW10" s="35">
        <f>'11. Network build cashflows'!BW33</f>
        <v>0</v>
      </c>
      <c r="BX10" s="35">
        <f>'11. Network build cashflows'!BX33</f>
        <v>0</v>
      </c>
      <c r="BY10" s="35">
        <f>'11. Network build cashflows'!BY33</f>
        <v>0</v>
      </c>
      <c r="BZ10" s="35">
        <f>'11. Network build cashflows'!BZ33</f>
        <v>0</v>
      </c>
      <c r="CA10" s="35">
        <f>'11. Network build cashflows'!CA33</f>
        <v>0</v>
      </c>
      <c r="CB10" s="35">
        <f>'11. Network build cashflows'!CB33</f>
        <v>0</v>
      </c>
      <c r="CC10" s="35">
        <f>'11. Network build cashflows'!CC33</f>
        <v>0</v>
      </c>
      <c r="CD10" s="35">
        <f>'11. Network build cashflows'!CD33</f>
        <v>0</v>
      </c>
      <c r="CE10" s="35">
        <f>'11. Network build cashflows'!CE33</f>
        <v>0</v>
      </c>
      <c r="CF10" s="35">
        <f>'11. Network build cashflows'!CF33</f>
        <v>0</v>
      </c>
      <c r="CG10" s="35">
        <f>'11. Network build cashflows'!CG33</f>
        <v>0</v>
      </c>
      <c r="CH10" s="35">
        <f>'11. Network build cashflows'!CH33</f>
        <v>0</v>
      </c>
      <c r="CI10" s="35">
        <f>'11. Network build cashflows'!CI33</f>
        <v>0</v>
      </c>
      <c r="CJ10" s="35">
        <f>'11. Network build cashflows'!CJ33</f>
        <v>0</v>
      </c>
      <c r="CK10" s="35">
        <f>'11. Network build cashflows'!CK33</f>
        <v>0</v>
      </c>
      <c r="CL10" s="35">
        <f>'11. Network build cashflows'!CL33</f>
        <v>0</v>
      </c>
      <c r="CM10" s="35">
        <f>'11. Network build cashflows'!CM33</f>
        <v>0</v>
      </c>
      <c r="CN10" s="35">
        <f>'11. Network build cashflows'!CN33</f>
        <v>0</v>
      </c>
      <c r="CO10" s="35">
        <f>'11. Network build cashflows'!CO33</f>
        <v>0</v>
      </c>
      <c r="CP10" s="35">
        <f>'11. Network build cashflows'!CP33</f>
        <v>0</v>
      </c>
      <c r="CR10" s="35">
        <f>SUM(G10:CP10)</f>
        <v>404250</v>
      </c>
    </row>
    <row r="11" spans="5:96" s="1" customFormat="1" ht="6" customHeight="1" x14ac:dyDescent="0.3">
      <c r="E11" s="30"/>
      <c r="F11"/>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R11" s="35"/>
    </row>
    <row r="12" spans="5:96" s="1" customFormat="1" x14ac:dyDescent="0.3">
      <c r="E12" s="32" t="s">
        <v>388</v>
      </c>
      <c r="F12"/>
      <c r="G12" s="35">
        <f>G10+G9</f>
        <v>0</v>
      </c>
      <c r="H12" s="35">
        <f t="shared" ref="H12:BS12" si="0">H10+H9</f>
        <v>0</v>
      </c>
      <c r="I12" s="35">
        <f t="shared" si="0"/>
        <v>144017</v>
      </c>
      <c r="J12" s="35">
        <f t="shared" si="0"/>
        <v>380276</v>
      </c>
      <c r="K12" s="35">
        <f t="shared" si="0"/>
        <v>752740</v>
      </c>
      <c r="L12" s="35">
        <f t="shared" si="0"/>
        <v>302376</v>
      </c>
      <c r="M12" s="35">
        <f t="shared" si="0"/>
        <v>229504</v>
      </c>
      <c r="N12" s="35">
        <f t="shared" si="0"/>
        <v>265737</v>
      </c>
      <c r="O12" s="35">
        <f t="shared" si="0"/>
        <v>0</v>
      </c>
      <c r="P12" s="35">
        <f t="shared" si="0"/>
        <v>0</v>
      </c>
      <c r="Q12" s="35">
        <f t="shared" si="0"/>
        <v>0</v>
      </c>
      <c r="R12" s="35">
        <f t="shared" si="0"/>
        <v>0</v>
      </c>
      <c r="S12" s="35">
        <f t="shared" si="0"/>
        <v>0</v>
      </c>
      <c r="T12" s="35">
        <f t="shared" si="0"/>
        <v>0</v>
      </c>
      <c r="U12" s="35">
        <f t="shared" si="0"/>
        <v>0</v>
      </c>
      <c r="V12" s="35">
        <f t="shared" si="0"/>
        <v>0</v>
      </c>
      <c r="W12" s="35">
        <f t="shared" si="0"/>
        <v>0</v>
      </c>
      <c r="X12" s="35">
        <f t="shared" si="0"/>
        <v>0</v>
      </c>
      <c r="Y12" s="35">
        <f t="shared" si="0"/>
        <v>0</v>
      </c>
      <c r="Z12" s="35">
        <f t="shared" si="0"/>
        <v>0</v>
      </c>
      <c r="AA12" s="35">
        <f t="shared" si="0"/>
        <v>0</v>
      </c>
      <c r="AB12" s="35">
        <f t="shared" si="0"/>
        <v>0</v>
      </c>
      <c r="AC12" s="35">
        <f t="shared" si="0"/>
        <v>0</v>
      </c>
      <c r="AD12" s="35">
        <f t="shared" si="0"/>
        <v>0</v>
      </c>
      <c r="AE12" s="35">
        <f t="shared" si="0"/>
        <v>0</v>
      </c>
      <c r="AF12" s="35">
        <f t="shared" si="0"/>
        <v>0</v>
      </c>
      <c r="AG12" s="35">
        <f t="shared" si="0"/>
        <v>0</v>
      </c>
      <c r="AH12" s="35">
        <f t="shared" si="0"/>
        <v>0</v>
      </c>
      <c r="AI12" s="35">
        <f t="shared" si="0"/>
        <v>0</v>
      </c>
      <c r="AJ12" s="35">
        <f t="shared" si="0"/>
        <v>0</v>
      </c>
      <c r="AK12" s="35">
        <f t="shared" si="0"/>
        <v>0</v>
      </c>
      <c r="AL12" s="35">
        <f t="shared" si="0"/>
        <v>0</v>
      </c>
      <c r="AM12" s="35">
        <f t="shared" si="0"/>
        <v>0</v>
      </c>
      <c r="AN12" s="35">
        <f t="shared" si="0"/>
        <v>0</v>
      </c>
      <c r="AO12" s="35">
        <f t="shared" si="0"/>
        <v>0</v>
      </c>
      <c r="AP12" s="35">
        <f t="shared" si="0"/>
        <v>0</v>
      </c>
      <c r="AQ12" s="35">
        <f t="shared" si="0"/>
        <v>0</v>
      </c>
      <c r="AR12" s="35">
        <f t="shared" si="0"/>
        <v>0</v>
      </c>
      <c r="AS12" s="35">
        <f t="shared" si="0"/>
        <v>0</v>
      </c>
      <c r="AT12" s="35">
        <f t="shared" si="0"/>
        <v>0</v>
      </c>
      <c r="AU12" s="35">
        <f t="shared" si="0"/>
        <v>0</v>
      </c>
      <c r="AV12" s="35">
        <f t="shared" si="0"/>
        <v>0</v>
      </c>
      <c r="AW12" s="35">
        <f t="shared" si="0"/>
        <v>0</v>
      </c>
      <c r="AX12" s="35">
        <f t="shared" si="0"/>
        <v>0</v>
      </c>
      <c r="AY12" s="35">
        <f t="shared" si="0"/>
        <v>0</v>
      </c>
      <c r="AZ12" s="35">
        <f t="shared" si="0"/>
        <v>0</v>
      </c>
      <c r="BA12" s="35">
        <f t="shared" si="0"/>
        <v>0</v>
      </c>
      <c r="BB12" s="35">
        <f t="shared" si="0"/>
        <v>0</v>
      </c>
      <c r="BC12" s="35">
        <f t="shared" si="0"/>
        <v>0</v>
      </c>
      <c r="BD12" s="35">
        <f t="shared" si="0"/>
        <v>0</v>
      </c>
      <c r="BE12" s="35">
        <f t="shared" si="0"/>
        <v>0</v>
      </c>
      <c r="BF12" s="35">
        <f t="shared" si="0"/>
        <v>0</v>
      </c>
      <c r="BG12" s="35">
        <f t="shared" si="0"/>
        <v>0</v>
      </c>
      <c r="BH12" s="35">
        <f t="shared" si="0"/>
        <v>0</v>
      </c>
      <c r="BI12" s="35">
        <f t="shared" si="0"/>
        <v>0</v>
      </c>
      <c r="BJ12" s="35">
        <f t="shared" si="0"/>
        <v>0</v>
      </c>
      <c r="BK12" s="35">
        <f t="shared" si="0"/>
        <v>0</v>
      </c>
      <c r="BL12" s="35">
        <f t="shared" si="0"/>
        <v>0</v>
      </c>
      <c r="BM12" s="35">
        <f t="shared" si="0"/>
        <v>0</v>
      </c>
      <c r="BN12" s="35">
        <f t="shared" si="0"/>
        <v>0</v>
      </c>
      <c r="BO12" s="35">
        <f t="shared" si="0"/>
        <v>0</v>
      </c>
      <c r="BP12" s="35">
        <f t="shared" si="0"/>
        <v>0</v>
      </c>
      <c r="BQ12" s="35">
        <f t="shared" si="0"/>
        <v>0</v>
      </c>
      <c r="BR12" s="35">
        <f t="shared" si="0"/>
        <v>0</v>
      </c>
      <c r="BS12" s="35">
        <f t="shared" si="0"/>
        <v>0</v>
      </c>
      <c r="BT12" s="35">
        <f t="shared" ref="BT12:CP12" si="1">BT10+BT9</f>
        <v>0</v>
      </c>
      <c r="BU12" s="35">
        <f t="shared" si="1"/>
        <v>0</v>
      </c>
      <c r="BV12" s="35">
        <f t="shared" si="1"/>
        <v>0</v>
      </c>
      <c r="BW12" s="35">
        <f t="shared" si="1"/>
        <v>0</v>
      </c>
      <c r="BX12" s="35">
        <f t="shared" si="1"/>
        <v>0</v>
      </c>
      <c r="BY12" s="35">
        <f t="shared" si="1"/>
        <v>0</v>
      </c>
      <c r="BZ12" s="35">
        <f t="shared" si="1"/>
        <v>0</v>
      </c>
      <c r="CA12" s="35">
        <f t="shared" si="1"/>
        <v>0</v>
      </c>
      <c r="CB12" s="35">
        <f t="shared" si="1"/>
        <v>0</v>
      </c>
      <c r="CC12" s="35">
        <f t="shared" si="1"/>
        <v>0</v>
      </c>
      <c r="CD12" s="35">
        <f t="shared" si="1"/>
        <v>0</v>
      </c>
      <c r="CE12" s="35">
        <f t="shared" si="1"/>
        <v>0</v>
      </c>
      <c r="CF12" s="35">
        <f t="shared" si="1"/>
        <v>0</v>
      </c>
      <c r="CG12" s="35">
        <f t="shared" si="1"/>
        <v>0</v>
      </c>
      <c r="CH12" s="35">
        <f t="shared" si="1"/>
        <v>0</v>
      </c>
      <c r="CI12" s="35">
        <f t="shared" si="1"/>
        <v>0</v>
      </c>
      <c r="CJ12" s="35">
        <f t="shared" si="1"/>
        <v>0</v>
      </c>
      <c r="CK12" s="35">
        <f t="shared" si="1"/>
        <v>0</v>
      </c>
      <c r="CL12" s="35">
        <f t="shared" si="1"/>
        <v>0</v>
      </c>
      <c r="CM12" s="35">
        <f t="shared" si="1"/>
        <v>0</v>
      </c>
      <c r="CN12" s="35">
        <f t="shared" si="1"/>
        <v>0</v>
      </c>
      <c r="CO12" s="35">
        <f t="shared" si="1"/>
        <v>0</v>
      </c>
      <c r="CP12" s="35">
        <f t="shared" si="1"/>
        <v>0</v>
      </c>
      <c r="CR12" s="35">
        <f>SUM(G12:CP12)</f>
        <v>2074650</v>
      </c>
    </row>
    <row r="13" spans="5:96" s="1" customFormat="1" ht="6" customHeight="1" x14ac:dyDescent="0.3">
      <c r="E13" s="32"/>
      <c r="F13"/>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R13" s="35"/>
    </row>
    <row r="14" spans="5:96" s="1" customFormat="1" x14ac:dyDescent="0.3">
      <c r="E14" s="30" t="s">
        <v>389</v>
      </c>
      <c r="F14"/>
      <c r="G14" s="35">
        <f>'11. Network build cashflows'!G37</f>
        <v>0</v>
      </c>
      <c r="H14" s="35">
        <f>'11. Network build cashflows'!H37</f>
        <v>0</v>
      </c>
      <c r="I14" s="35">
        <f>'11. Network build cashflows'!I37</f>
        <v>750</v>
      </c>
      <c r="J14" s="35">
        <f>'11. Network build cashflows'!J37</f>
        <v>750</v>
      </c>
      <c r="K14" s="35">
        <f>'11. Network build cashflows'!K37</f>
        <v>1050</v>
      </c>
      <c r="L14" s="35">
        <f>'11. Network build cashflows'!L37</f>
        <v>1350</v>
      </c>
      <c r="M14" s="35">
        <f>'11. Network build cashflows'!M37</f>
        <v>1050</v>
      </c>
      <c r="N14" s="35">
        <f>'11. Network build cashflows'!N37</f>
        <v>450</v>
      </c>
      <c r="O14" s="35">
        <f>'11. Network build cashflows'!O37</f>
        <v>0</v>
      </c>
      <c r="P14" s="35">
        <f>'11. Network build cashflows'!P37</f>
        <v>0</v>
      </c>
      <c r="Q14" s="35">
        <f>'11. Network build cashflows'!Q37</f>
        <v>0</v>
      </c>
      <c r="R14" s="35">
        <f>'11. Network build cashflows'!R37</f>
        <v>0</v>
      </c>
      <c r="S14" s="35">
        <f>'11. Network build cashflows'!S37</f>
        <v>0</v>
      </c>
      <c r="T14" s="35">
        <f>'11. Network build cashflows'!T37</f>
        <v>0</v>
      </c>
      <c r="U14" s="35">
        <f>'11. Network build cashflows'!U37</f>
        <v>0</v>
      </c>
      <c r="V14" s="35">
        <f>'11. Network build cashflows'!V37</f>
        <v>0</v>
      </c>
      <c r="W14" s="35">
        <f>'11. Network build cashflows'!W37</f>
        <v>0</v>
      </c>
      <c r="X14" s="35">
        <f>'11. Network build cashflows'!X37</f>
        <v>0</v>
      </c>
      <c r="Y14" s="35">
        <f>'11. Network build cashflows'!Y37</f>
        <v>0</v>
      </c>
      <c r="Z14" s="35">
        <f>'11. Network build cashflows'!Z37</f>
        <v>0</v>
      </c>
      <c r="AA14" s="35">
        <f>'11. Network build cashflows'!AA37</f>
        <v>0</v>
      </c>
      <c r="AB14" s="35">
        <f>'11. Network build cashflows'!AB37</f>
        <v>0</v>
      </c>
      <c r="AC14" s="35">
        <f>'11. Network build cashflows'!AC37</f>
        <v>0</v>
      </c>
      <c r="AD14" s="35">
        <f>'11. Network build cashflows'!AD37</f>
        <v>0</v>
      </c>
      <c r="AE14" s="35">
        <f>'11. Network build cashflows'!AE37</f>
        <v>0</v>
      </c>
      <c r="AF14" s="35">
        <f>'11. Network build cashflows'!AF37</f>
        <v>0</v>
      </c>
      <c r="AG14" s="35">
        <f>'11. Network build cashflows'!AG37</f>
        <v>0</v>
      </c>
      <c r="AH14" s="35">
        <f>'11. Network build cashflows'!AH37</f>
        <v>0</v>
      </c>
      <c r="AI14" s="35">
        <f>'11. Network build cashflows'!AI37</f>
        <v>0</v>
      </c>
      <c r="AJ14" s="35">
        <f>'11. Network build cashflows'!AJ37</f>
        <v>0</v>
      </c>
      <c r="AK14" s="35">
        <f>'11. Network build cashflows'!AK37</f>
        <v>0</v>
      </c>
      <c r="AL14" s="35">
        <f>'11. Network build cashflows'!AL37</f>
        <v>0</v>
      </c>
      <c r="AM14" s="35">
        <f>'11. Network build cashflows'!AM37</f>
        <v>0</v>
      </c>
      <c r="AN14" s="35">
        <f>'11. Network build cashflows'!AN37</f>
        <v>0</v>
      </c>
      <c r="AO14" s="35">
        <f>'11. Network build cashflows'!AO37</f>
        <v>0</v>
      </c>
      <c r="AP14" s="35">
        <f>'11. Network build cashflows'!AP37</f>
        <v>0</v>
      </c>
      <c r="AQ14" s="35">
        <f>'11. Network build cashflows'!AQ37</f>
        <v>0</v>
      </c>
      <c r="AR14" s="35">
        <f>'11. Network build cashflows'!AR37</f>
        <v>0</v>
      </c>
      <c r="AS14" s="35">
        <f>'11. Network build cashflows'!AS37</f>
        <v>0</v>
      </c>
      <c r="AT14" s="35">
        <f>'11. Network build cashflows'!AT37</f>
        <v>0</v>
      </c>
      <c r="AU14" s="35">
        <f>'11. Network build cashflows'!AU37</f>
        <v>0</v>
      </c>
      <c r="AV14" s="35">
        <f>'11. Network build cashflows'!AV37</f>
        <v>0</v>
      </c>
      <c r="AW14" s="35">
        <f>'11. Network build cashflows'!AW37</f>
        <v>0</v>
      </c>
      <c r="AX14" s="35">
        <f>'11. Network build cashflows'!AX37</f>
        <v>0</v>
      </c>
      <c r="AY14" s="35">
        <f>'11. Network build cashflows'!AY37</f>
        <v>0</v>
      </c>
      <c r="AZ14" s="35">
        <f>'11. Network build cashflows'!AZ37</f>
        <v>0</v>
      </c>
      <c r="BA14" s="35">
        <f>'11. Network build cashflows'!BA37</f>
        <v>0</v>
      </c>
      <c r="BB14" s="35">
        <f>'11. Network build cashflows'!BB37</f>
        <v>0</v>
      </c>
      <c r="BC14" s="35">
        <f>'11. Network build cashflows'!BC37</f>
        <v>0</v>
      </c>
      <c r="BD14" s="35">
        <f>'11. Network build cashflows'!BD37</f>
        <v>0</v>
      </c>
      <c r="BE14" s="35">
        <f>'11. Network build cashflows'!BE37</f>
        <v>0</v>
      </c>
      <c r="BF14" s="35">
        <f>'11. Network build cashflows'!BF37</f>
        <v>0</v>
      </c>
      <c r="BG14" s="35">
        <f>'11. Network build cashflows'!BG37</f>
        <v>0</v>
      </c>
      <c r="BH14" s="35">
        <f>'11. Network build cashflows'!BH37</f>
        <v>0</v>
      </c>
      <c r="BI14" s="35">
        <f>'11. Network build cashflows'!BI37</f>
        <v>0</v>
      </c>
      <c r="BJ14" s="35">
        <f>'11. Network build cashflows'!BJ37</f>
        <v>0</v>
      </c>
      <c r="BK14" s="35">
        <f>'11. Network build cashflows'!BK37</f>
        <v>0</v>
      </c>
      <c r="BL14" s="35">
        <f>'11. Network build cashflows'!BL37</f>
        <v>0</v>
      </c>
      <c r="BM14" s="35">
        <f>'11. Network build cashflows'!BM37</f>
        <v>0</v>
      </c>
      <c r="BN14" s="35">
        <f>'11. Network build cashflows'!BN37</f>
        <v>0</v>
      </c>
      <c r="BO14" s="35">
        <f>'11. Network build cashflows'!BO37</f>
        <v>0</v>
      </c>
      <c r="BP14" s="35">
        <f>'11. Network build cashflows'!BP37</f>
        <v>0</v>
      </c>
      <c r="BQ14" s="35">
        <f>'11. Network build cashflows'!BQ37</f>
        <v>0</v>
      </c>
      <c r="BR14" s="35">
        <f>'11. Network build cashflows'!BR37</f>
        <v>0</v>
      </c>
      <c r="BS14" s="35">
        <f>'11. Network build cashflows'!BS37</f>
        <v>0</v>
      </c>
      <c r="BT14" s="35">
        <f>'11. Network build cashflows'!BT37</f>
        <v>0</v>
      </c>
      <c r="BU14" s="35">
        <f>'11. Network build cashflows'!BU37</f>
        <v>0</v>
      </c>
      <c r="BV14" s="35">
        <f>'11. Network build cashflows'!BV37</f>
        <v>0</v>
      </c>
      <c r="BW14" s="35">
        <f>'11. Network build cashflows'!BW37</f>
        <v>0</v>
      </c>
      <c r="BX14" s="35">
        <f>'11. Network build cashflows'!BX37</f>
        <v>0</v>
      </c>
      <c r="BY14" s="35">
        <f>'11. Network build cashflows'!BY37</f>
        <v>0</v>
      </c>
      <c r="BZ14" s="35">
        <f>'11. Network build cashflows'!BZ37</f>
        <v>0</v>
      </c>
      <c r="CA14" s="35">
        <f>'11. Network build cashflows'!CA37</f>
        <v>0</v>
      </c>
      <c r="CB14" s="35">
        <f>'11. Network build cashflows'!CB37</f>
        <v>0</v>
      </c>
      <c r="CC14" s="35">
        <f>'11. Network build cashflows'!CC37</f>
        <v>0</v>
      </c>
      <c r="CD14" s="35">
        <f>'11. Network build cashflows'!CD37</f>
        <v>0</v>
      </c>
      <c r="CE14" s="35">
        <f>'11. Network build cashflows'!CE37</f>
        <v>0</v>
      </c>
      <c r="CF14" s="35">
        <f>'11. Network build cashflows'!CF37</f>
        <v>0</v>
      </c>
      <c r="CG14" s="35">
        <f>'11. Network build cashflows'!CG37</f>
        <v>0</v>
      </c>
      <c r="CH14" s="35">
        <f>'11. Network build cashflows'!CH37</f>
        <v>0</v>
      </c>
      <c r="CI14" s="35">
        <f>'11. Network build cashflows'!CI37</f>
        <v>0</v>
      </c>
      <c r="CJ14" s="35">
        <f>'11. Network build cashflows'!CJ37</f>
        <v>0</v>
      </c>
      <c r="CK14" s="35">
        <f>'11. Network build cashflows'!CK37</f>
        <v>0</v>
      </c>
      <c r="CL14" s="35">
        <f>'11. Network build cashflows'!CL37</f>
        <v>0</v>
      </c>
      <c r="CM14" s="35">
        <f>'11. Network build cashflows'!CM37</f>
        <v>0</v>
      </c>
      <c r="CN14" s="35">
        <f>'11. Network build cashflows'!CN37</f>
        <v>0</v>
      </c>
      <c r="CO14" s="35">
        <f>'11. Network build cashflows'!CO37</f>
        <v>0</v>
      </c>
      <c r="CP14" s="35">
        <f>'11. Network build cashflows'!CP37</f>
        <v>0</v>
      </c>
      <c r="CR14" s="35">
        <f>SUM(G14:CP14)</f>
        <v>5400</v>
      </c>
    </row>
    <row r="15" spans="5:96" s="1" customFormat="1" ht="6.65" customHeight="1" x14ac:dyDescent="0.3">
      <c r="E15" s="32"/>
      <c r="F1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R15" s="35"/>
    </row>
    <row r="16" spans="5:96" s="1" customFormat="1" x14ac:dyDescent="0.3">
      <c r="E16" s="32" t="s">
        <v>386</v>
      </c>
      <c r="F16"/>
      <c r="G16" s="35">
        <f>SUM(G12:G15)</f>
        <v>0</v>
      </c>
      <c r="H16" s="35">
        <f t="shared" ref="H16:BS16" si="2">SUM(H12:H15)</f>
        <v>0</v>
      </c>
      <c r="I16" s="35">
        <f t="shared" si="2"/>
        <v>144767</v>
      </c>
      <c r="J16" s="35">
        <f t="shared" si="2"/>
        <v>381026</v>
      </c>
      <c r="K16" s="35">
        <f t="shared" si="2"/>
        <v>753790</v>
      </c>
      <c r="L16" s="35">
        <f t="shared" si="2"/>
        <v>303726</v>
      </c>
      <c r="M16" s="35">
        <f t="shared" si="2"/>
        <v>230554</v>
      </c>
      <c r="N16" s="35">
        <f t="shared" si="2"/>
        <v>266187</v>
      </c>
      <c r="O16" s="35">
        <f t="shared" si="2"/>
        <v>0</v>
      </c>
      <c r="P16" s="35">
        <f t="shared" si="2"/>
        <v>0</v>
      </c>
      <c r="Q16" s="35">
        <f t="shared" si="2"/>
        <v>0</v>
      </c>
      <c r="R16" s="35">
        <f t="shared" si="2"/>
        <v>0</v>
      </c>
      <c r="S16" s="35">
        <f t="shared" si="2"/>
        <v>0</v>
      </c>
      <c r="T16" s="35">
        <f t="shared" si="2"/>
        <v>0</v>
      </c>
      <c r="U16" s="35">
        <f t="shared" si="2"/>
        <v>0</v>
      </c>
      <c r="V16" s="35">
        <f t="shared" si="2"/>
        <v>0</v>
      </c>
      <c r="W16" s="35">
        <f t="shared" si="2"/>
        <v>0</v>
      </c>
      <c r="X16" s="35">
        <f t="shared" si="2"/>
        <v>0</v>
      </c>
      <c r="Y16" s="35">
        <f t="shared" si="2"/>
        <v>0</v>
      </c>
      <c r="Z16" s="35">
        <f t="shared" si="2"/>
        <v>0</v>
      </c>
      <c r="AA16" s="35">
        <f t="shared" si="2"/>
        <v>0</v>
      </c>
      <c r="AB16" s="35">
        <f t="shared" si="2"/>
        <v>0</v>
      </c>
      <c r="AC16" s="35">
        <f t="shared" si="2"/>
        <v>0</v>
      </c>
      <c r="AD16" s="35">
        <f t="shared" si="2"/>
        <v>0</v>
      </c>
      <c r="AE16" s="35">
        <f t="shared" si="2"/>
        <v>0</v>
      </c>
      <c r="AF16" s="35">
        <f t="shared" si="2"/>
        <v>0</v>
      </c>
      <c r="AG16" s="35">
        <f t="shared" si="2"/>
        <v>0</v>
      </c>
      <c r="AH16" s="35">
        <f t="shared" si="2"/>
        <v>0</v>
      </c>
      <c r="AI16" s="35">
        <f t="shared" si="2"/>
        <v>0</v>
      </c>
      <c r="AJ16" s="35">
        <f t="shared" si="2"/>
        <v>0</v>
      </c>
      <c r="AK16" s="35">
        <f t="shared" si="2"/>
        <v>0</v>
      </c>
      <c r="AL16" s="35">
        <f t="shared" si="2"/>
        <v>0</v>
      </c>
      <c r="AM16" s="35">
        <f t="shared" si="2"/>
        <v>0</v>
      </c>
      <c r="AN16" s="35">
        <f t="shared" si="2"/>
        <v>0</v>
      </c>
      <c r="AO16" s="35">
        <f t="shared" si="2"/>
        <v>0</v>
      </c>
      <c r="AP16" s="35">
        <f t="shared" si="2"/>
        <v>0</v>
      </c>
      <c r="AQ16" s="35">
        <f t="shared" si="2"/>
        <v>0</v>
      </c>
      <c r="AR16" s="35">
        <f t="shared" si="2"/>
        <v>0</v>
      </c>
      <c r="AS16" s="35">
        <f t="shared" si="2"/>
        <v>0</v>
      </c>
      <c r="AT16" s="35">
        <f t="shared" si="2"/>
        <v>0</v>
      </c>
      <c r="AU16" s="35">
        <f t="shared" si="2"/>
        <v>0</v>
      </c>
      <c r="AV16" s="35">
        <f t="shared" si="2"/>
        <v>0</v>
      </c>
      <c r="AW16" s="35">
        <f t="shared" si="2"/>
        <v>0</v>
      </c>
      <c r="AX16" s="35">
        <f t="shared" si="2"/>
        <v>0</v>
      </c>
      <c r="AY16" s="35">
        <f t="shared" si="2"/>
        <v>0</v>
      </c>
      <c r="AZ16" s="35">
        <f t="shared" si="2"/>
        <v>0</v>
      </c>
      <c r="BA16" s="35">
        <f t="shared" si="2"/>
        <v>0</v>
      </c>
      <c r="BB16" s="35">
        <f t="shared" si="2"/>
        <v>0</v>
      </c>
      <c r="BC16" s="35">
        <f t="shared" si="2"/>
        <v>0</v>
      </c>
      <c r="BD16" s="35">
        <f t="shared" si="2"/>
        <v>0</v>
      </c>
      <c r="BE16" s="35">
        <f t="shared" si="2"/>
        <v>0</v>
      </c>
      <c r="BF16" s="35">
        <f t="shared" si="2"/>
        <v>0</v>
      </c>
      <c r="BG16" s="35">
        <f t="shared" si="2"/>
        <v>0</v>
      </c>
      <c r="BH16" s="35">
        <f t="shared" si="2"/>
        <v>0</v>
      </c>
      <c r="BI16" s="35">
        <f t="shared" si="2"/>
        <v>0</v>
      </c>
      <c r="BJ16" s="35">
        <f t="shared" si="2"/>
        <v>0</v>
      </c>
      <c r="BK16" s="35">
        <f t="shared" si="2"/>
        <v>0</v>
      </c>
      <c r="BL16" s="35">
        <f t="shared" si="2"/>
        <v>0</v>
      </c>
      <c r="BM16" s="35">
        <f t="shared" si="2"/>
        <v>0</v>
      </c>
      <c r="BN16" s="35">
        <f t="shared" si="2"/>
        <v>0</v>
      </c>
      <c r="BO16" s="35">
        <f t="shared" si="2"/>
        <v>0</v>
      </c>
      <c r="BP16" s="35">
        <f t="shared" si="2"/>
        <v>0</v>
      </c>
      <c r="BQ16" s="35">
        <f t="shared" si="2"/>
        <v>0</v>
      </c>
      <c r="BR16" s="35">
        <f t="shared" si="2"/>
        <v>0</v>
      </c>
      <c r="BS16" s="35">
        <f t="shared" si="2"/>
        <v>0</v>
      </c>
      <c r="BT16" s="35">
        <f t="shared" ref="BT16:CP16" si="3">SUM(BT12:BT15)</f>
        <v>0</v>
      </c>
      <c r="BU16" s="35">
        <f t="shared" si="3"/>
        <v>0</v>
      </c>
      <c r="BV16" s="35">
        <f t="shared" si="3"/>
        <v>0</v>
      </c>
      <c r="BW16" s="35">
        <f t="shared" si="3"/>
        <v>0</v>
      </c>
      <c r="BX16" s="35">
        <f t="shared" si="3"/>
        <v>0</v>
      </c>
      <c r="BY16" s="35">
        <f t="shared" si="3"/>
        <v>0</v>
      </c>
      <c r="BZ16" s="35">
        <f t="shared" si="3"/>
        <v>0</v>
      </c>
      <c r="CA16" s="35">
        <f t="shared" si="3"/>
        <v>0</v>
      </c>
      <c r="CB16" s="35">
        <f t="shared" si="3"/>
        <v>0</v>
      </c>
      <c r="CC16" s="35">
        <f t="shared" si="3"/>
        <v>0</v>
      </c>
      <c r="CD16" s="35">
        <f t="shared" si="3"/>
        <v>0</v>
      </c>
      <c r="CE16" s="35">
        <f t="shared" si="3"/>
        <v>0</v>
      </c>
      <c r="CF16" s="35">
        <f t="shared" si="3"/>
        <v>0</v>
      </c>
      <c r="CG16" s="35">
        <f t="shared" si="3"/>
        <v>0</v>
      </c>
      <c r="CH16" s="35">
        <f t="shared" si="3"/>
        <v>0</v>
      </c>
      <c r="CI16" s="35">
        <f t="shared" si="3"/>
        <v>0</v>
      </c>
      <c r="CJ16" s="35">
        <f t="shared" si="3"/>
        <v>0</v>
      </c>
      <c r="CK16" s="35">
        <f t="shared" si="3"/>
        <v>0</v>
      </c>
      <c r="CL16" s="35">
        <f t="shared" si="3"/>
        <v>0</v>
      </c>
      <c r="CM16" s="35">
        <f t="shared" si="3"/>
        <v>0</v>
      </c>
      <c r="CN16" s="35">
        <f t="shared" si="3"/>
        <v>0</v>
      </c>
      <c r="CO16" s="35">
        <f t="shared" si="3"/>
        <v>0</v>
      </c>
      <c r="CP16" s="35">
        <f t="shared" si="3"/>
        <v>0</v>
      </c>
      <c r="CR16" s="35">
        <f>SUM(G16:CP16)</f>
        <v>2080050</v>
      </c>
    </row>
    <row r="17" spans="5:96" s="1" customFormat="1" x14ac:dyDescent="0.3">
      <c r="E17" s="17"/>
      <c r="F17" s="17"/>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row>
    <row r="18" spans="5:96" s="1" customFormat="1" x14ac:dyDescent="0.3">
      <c r="E18" s="30" t="s">
        <v>144</v>
      </c>
      <c r="G18" s="35">
        <f>'16. Revenue'!G26</f>
        <v>0</v>
      </c>
      <c r="H18" s="35">
        <f>'16. Revenue'!H26</f>
        <v>0</v>
      </c>
      <c r="I18" s="35">
        <f>'16. Revenue'!I26</f>
        <v>0</v>
      </c>
      <c r="J18" s="35">
        <f>'16. Revenue'!J26</f>
        <v>0</v>
      </c>
      <c r="K18" s="35">
        <f>'16. Revenue'!K26</f>
        <v>0</v>
      </c>
      <c r="L18" s="35">
        <f>'16. Revenue'!L26</f>
        <v>16754.163989062501</v>
      </c>
      <c r="M18" s="35">
        <f>'16. Revenue'!M26</f>
        <v>47509.321041383926</v>
      </c>
      <c r="N18" s="35">
        <f>'16. Revenue'!N26</f>
        <v>70535.71225618929</v>
      </c>
      <c r="O18" s="35">
        <f>'16. Revenue'!O26</f>
        <v>100593.29786672839</v>
      </c>
      <c r="P18" s="35">
        <f>'16. Revenue'!P26</f>
        <v>120877.90976181118</v>
      </c>
      <c r="Q18" s="35">
        <f>'16. Revenue'!Q26</f>
        <v>143143.89264050213</v>
      </c>
      <c r="R18" s="35">
        <f>'16. Revenue'!R26</f>
        <v>164509.43606693126</v>
      </c>
      <c r="S18" s="35">
        <f>'16. Revenue'!S26</f>
        <v>186056.17447800626</v>
      </c>
      <c r="T18" s="35">
        <f>'16. Revenue'!T26</f>
        <v>207494.15101305046</v>
      </c>
      <c r="U18" s="35">
        <f>'16. Revenue'!U26</f>
        <v>228823.77481432896</v>
      </c>
      <c r="V18" s="35">
        <f>'16. Revenue'!V26</f>
        <v>217937.38280864101</v>
      </c>
      <c r="W18" s="35">
        <f>'16. Revenue'!W26</f>
        <v>217392.53935161943</v>
      </c>
      <c r="X18" s="35">
        <f>'16. Revenue'!X26</f>
        <v>216849.05800324035</v>
      </c>
      <c r="Y18" s="35">
        <f>'16. Revenue'!Y26</f>
        <v>216306.93535823227</v>
      </c>
      <c r="Z18" s="35">
        <f>'16. Revenue'!Z26</f>
        <v>215766.16801983671</v>
      </c>
      <c r="AA18" s="35">
        <f>'16. Revenue'!AA26</f>
        <v>215226.75259978711</v>
      </c>
      <c r="AB18" s="35">
        <f>'16. Revenue'!AB26</f>
        <v>214688.68571828763</v>
      </c>
      <c r="AC18" s="35">
        <f>'16. Revenue'!AC26</f>
        <v>214151.96400399198</v>
      </c>
      <c r="AD18" s="35">
        <f>'16. Revenue'!AD26</f>
        <v>213616.58409398198</v>
      </c>
      <c r="AE18" s="35">
        <f>'16. Revenue'!AE26</f>
        <v>213082.54263374704</v>
      </c>
      <c r="AF18" s="35">
        <f>'16. Revenue'!AF26</f>
        <v>212549.83627716263</v>
      </c>
      <c r="AG18" s="35">
        <f>'16. Revenue'!AG26</f>
        <v>212018.46168646976</v>
      </c>
      <c r="AH18" s="35">
        <f>'16. Revenue'!AH26</f>
        <v>211488.41553225362</v>
      </c>
      <c r="AI18" s="35">
        <f>'16. Revenue'!AI26</f>
        <v>210959.69449342295</v>
      </c>
      <c r="AJ18" s="35">
        <f>'16. Revenue'!AJ26</f>
        <v>210432.29525718943</v>
      </c>
      <c r="AK18" s="35">
        <f>'16. Revenue'!AK26</f>
        <v>209906.21451904648</v>
      </c>
      <c r="AL18" s="35">
        <f>'16. Revenue'!AL26</f>
        <v>209381.44898274887</v>
      </c>
      <c r="AM18" s="35">
        <f>'16. Revenue'!AM26</f>
        <v>208857.995360292</v>
      </c>
      <c r="AN18" s="35">
        <f>'16. Revenue'!AN26</f>
        <v>208335.85037189123</v>
      </c>
      <c r="AO18" s="35">
        <f>'16. Revenue'!AO26</f>
        <v>207815.0107459616</v>
      </c>
      <c r="AP18" s="35">
        <f>'16. Revenue'!AP26</f>
        <v>207295.47321909666</v>
      </c>
      <c r="AQ18" s="35">
        <f>'16. Revenue'!AQ26</f>
        <v>206777.23453604899</v>
      </c>
      <c r="AR18" s="35">
        <f>'16. Revenue'!AR26</f>
        <v>206260.29144970881</v>
      </c>
      <c r="AS18" s="35">
        <f>'16. Revenue'!AS26</f>
        <v>205744.64072108461</v>
      </c>
      <c r="AT18" s="35">
        <f>'16. Revenue'!AT26</f>
        <v>205230.27911928191</v>
      </c>
      <c r="AU18" s="35">
        <f>'16. Revenue'!AU26</f>
        <v>204717.20342148372</v>
      </c>
      <c r="AV18" s="35">
        <f>'16. Revenue'!AV26</f>
        <v>204205.41041293001</v>
      </c>
      <c r="AW18" s="35">
        <f>'16. Revenue'!AW26</f>
        <v>203694.89688689774</v>
      </c>
      <c r="AX18" s="35">
        <f>'16. Revenue'!AX26</f>
        <v>203185.65964468045</v>
      </c>
      <c r="AY18" s="35">
        <f>'16. Revenue'!AY26</f>
        <v>202677.69549556877</v>
      </c>
      <c r="AZ18" s="35">
        <f>'16. Revenue'!AZ26</f>
        <v>202171.00125682983</v>
      </c>
      <c r="BA18" s="35">
        <f>'16. Revenue'!BA26</f>
        <v>201665.57375368782</v>
      </c>
      <c r="BB18" s="35">
        <f>'16. Revenue'!BB26</f>
        <v>201161.40981930358</v>
      </c>
      <c r="BC18" s="35">
        <f>'16. Revenue'!BC26</f>
        <v>200658.50629475541</v>
      </c>
      <c r="BD18" s="35">
        <f>'16. Revenue'!BD26</f>
        <v>200156.86002901848</v>
      </c>
      <c r="BE18" s="35">
        <f>'16. Revenue'!BE26</f>
        <v>199656.46787894596</v>
      </c>
      <c r="BF18" s="35">
        <f>'16. Revenue'!BF26</f>
        <v>199157.32670924856</v>
      </c>
      <c r="BG18" s="35">
        <f>'16. Revenue'!BG26</f>
        <v>198659.43339247545</v>
      </c>
      <c r="BH18" s="35">
        <f>'16. Revenue'!BH26</f>
        <v>198162.7848089943</v>
      </c>
      <c r="BI18" s="35">
        <f>'16. Revenue'!BI26</f>
        <v>197667.37784697179</v>
      </c>
      <c r="BJ18" s="35">
        <f>'16. Revenue'!BJ26</f>
        <v>197173.20940235441</v>
      </c>
      <c r="BK18" s="35">
        <f>'16. Revenue'!BK26</f>
        <v>196680.27637884853</v>
      </c>
      <c r="BL18" s="35">
        <f>'16. Revenue'!BL26</f>
        <v>196188.57568790147</v>
      </c>
      <c r="BM18" s="35">
        <f>'16. Revenue'!BM26</f>
        <v>195698.10424868166</v>
      </c>
      <c r="BN18" s="35">
        <f>'16. Revenue'!BN26</f>
        <v>195208.85898805998</v>
      </c>
      <c r="BO18" s="35">
        <f>'16. Revenue'!BO26</f>
        <v>194720.83684058979</v>
      </c>
      <c r="BP18" s="35">
        <f>'16. Revenue'!BP26</f>
        <v>194234.03474848837</v>
      </c>
      <c r="BQ18" s="35">
        <f>'16. Revenue'!BQ26</f>
        <v>193748.44966161714</v>
      </c>
      <c r="BR18" s="35">
        <f>'16. Revenue'!BR26</f>
        <v>193264.07853746309</v>
      </c>
      <c r="BS18" s="35">
        <f>'16. Revenue'!BS26</f>
        <v>192780.91834111945</v>
      </c>
      <c r="BT18" s="35">
        <f>'16. Revenue'!BT26</f>
        <v>192298.96604526669</v>
      </c>
      <c r="BU18" s="35">
        <f>'16. Revenue'!BU26</f>
        <v>191818.21863015351</v>
      </c>
      <c r="BV18" s="35">
        <f>'16. Revenue'!BV26</f>
        <v>191338.67308357812</v>
      </c>
      <c r="BW18" s="35">
        <f>'16. Revenue'!BW26</f>
        <v>190860.32640086921</v>
      </c>
      <c r="BX18" s="35">
        <f>'16. Revenue'!BX26</f>
        <v>190383.17558486704</v>
      </c>
      <c r="BY18" s="35">
        <f>'16. Revenue'!BY26</f>
        <v>189907.21764590486</v>
      </c>
      <c r="BZ18" s="35">
        <f>'16. Revenue'!BZ26</f>
        <v>189432.44960179011</v>
      </c>
      <c r="CA18" s="35">
        <f>'16. Revenue'!CA26</f>
        <v>188958.86847778564</v>
      </c>
      <c r="CB18" s="35">
        <f>'16. Revenue'!CB26</f>
        <v>188486.47130659127</v>
      </c>
      <c r="CC18" s="35">
        <f>'16. Revenue'!CC26</f>
        <v>188015.25512832476</v>
      </c>
      <c r="CD18" s="35">
        <f>'16. Revenue'!CD26</f>
        <v>187545.21699050401</v>
      </c>
      <c r="CE18" s="35">
        <f>'16. Revenue'!CE26</f>
        <v>187076.35394802768</v>
      </c>
      <c r="CF18" s="35">
        <f>'16. Revenue'!CF26</f>
        <v>186608.66306315767</v>
      </c>
      <c r="CG18" s="35">
        <f>'16. Revenue'!CG26</f>
        <v>186142.14140549971</v>
      </c>
      <c r="CH18" s="35">
        <f>'16. Revenue'!CH26</f>
        <v>185676.78605198607</v>
      </c>
      <c r="CI18" s="35">
        <f>'16. Revenue'!CI26</f>
        <v>185212.59408685609</v>
      </c>
      <c r="CJ18" s="35">
        <f>'16. Revenue'!CJ26</f>
        <v>184749.56260163896</v>
      </c>
      <c r="CK18" s="35">
        <f>'16. Revenue'!CK26</f>
        <v>0</v>
      </c>
      <c r="CL18" s="35">
        <f>'16. Revenue'!CL26</f>
        <v>0</v>
      </c>
      <c r="CM18" s="35">
        <f>'16. Revenue'!CM26</f>
        <v>0</v>
      </c>
      <c r="CN18" s="35">
        <f>'16. Revenue'!CN26</f>
        <v>0</v>
      </c>
      <c r="CO18" s="35">
        <f>'16. Revenue'!CO26</f>
        <v>0</v>
      </c>
      <c r="CP18" s="35">
        <f>'16. Revenue'!CP26</f>
        <v>0</v>
      </c>
      <c r="CR18" s="35">
        <f t="shared" ref="CR18:CR22" si="4">SUM(G18:CP18)</f>
        <v>14746175.479330732</v>
      </c>
    </row>
    <row r="19" spans="5:96" s="1" customFormat="1" ht="13.5" customHeight="1" x14ac:dyDescent="0.3">
      <c r="E19" s="30" t="s">
        <v>390</v>
      </c>
      <c r="G19" s="35">
        <f>'14. In life cost cashflows'!G31</f>
        <v>0</v>
      </c>
      <c r="H19" s="35">
        <f>'14. In life cost cashflows'!H31</f>
        <v>0</v>
      </c>
      <c r="I19" s="35">
        <f>'14. In life cost cashflows'!I31</f>
        <v>0</v>
      </c>
      <c r="J19" s="35">
        <f>'14. In life cost cashflows'!J31</f>
        <v>0</v>
      </c>
      <c r="K19" s="35">
        <f>'14. In life cost cashflows'!K31</f>
        <v>3672</v>
      </c>
      <c r="L19" s="35">
        <f>'14. In life cost cashflows'!L31</f>
        <v>24197.670000000002</v>
      </c>
      <c r="M19" s="35">
        <f>'14. In life cost cashflows'!M31</f>
        <v>52723.604999999996</v>
      </c>
      <c r="N19" s="35">
        <f>'14. In life cost cashflows'!N31</f>
        <v>65529.51</v>
      </c>
      <c r="O19" s="35">
        <f>'14. In life cost cashflows'!O31</f>
        <v>86299.68</v>
      </c>
      <c r="P19" s="35">
        <f>'14. In life cost cashflows'!P31</f>
        <v>92283.6</v>
      </c>
      <c r="Q19" s="35">
        <f>'14. In life cost cashflows'!Q31</f>
        <v>104071.245</v>
      </c>
      <c r="R19" s="35">
        <f>'14. In life cost cashflows'!R31</f>
        <v>115105.88999999998</v>
      </c>
      <c r="S19" s="35">
        <f>'14. In life cost cashflows'!S31</f>
        <v>126879.285</v>
      </c>
      <c r="T19" s="35">
        <f>'14. In life cost cashflows'!T31</f>
        <v>138652.68000000002</v>
      </c>
      <c r="U19" s="35">
        <f>'14. In life cost cashflows'!U31</f>
        <v>150426.07500000004</v>
      </c>
      <c r="V19" s="35">
        <f>'14. In life cost cashflows'!V31</f>
        <v>123853.95000000001</v>
      </c>
      <c r="W19" s="35">
        <f>'14. In life cost cashflows'!W31</f>
        <v>123853.95000000001</v>
      </c>
      <c r="X19" s="35">
        <f>'14. In life cost cashflows'!X31</f>
        <v>123853.95000000001</v>
      </c>
      <c r="Y19" s="35">
        <f>'14. In life cost cashflows'!Y31</f>
        <v>123853.95000000001</v>
      </c>
      <c r="Z19" s="35">
        <f>'14. In life cost cashflows'!Z31</f>
        <v>123853.95000000001</v>
      </c>
      <c r="AA19" s="35">
        <f>'14. In life cost cashflows'!AA31</f>
        <v>123853.95000000001</v>
      </c>
      <c r="AB19" s="35">
        <f>'14. In life cost cashflows'!AB31</f>
        <v>123853.95000000001</v>
      </c>
      <c r="AC19" s="35">
        <f>'14. In life cost cashflows'!AC31</f>
        <v>123853.95000000001</v>
      </c>
      <c r="AD19" s="35">
        <f>'14. In life cost cashflows'!AD31</f>
        <v>123853.95000000001</v>
      </c>
      <c r="AE19" s="35">
        <f>'14. In life cost cashflows'!AE31</f>
        <v>123853.95000000001</v>
      </c>
      <c r="AF19" s="35">
        <f>'14. In life cost cashflows'!AF31</f>
        <v>123853.95000000001</v>
      </c>
      <c r="AG19" s="35">
        <f>'14. In life cost cashflows'!AG31</f>
        <v>123853.95000000001</v>
      </c>
      <c r="AH19" s="35">
        <f>'14. In life cost cashflows'!AH31</f>
        <v>123853.95000000001</v>
      </c>
      <c r="AI19" s="35">
        <f>'14. In life cost cashflows'!AI31</f>
        <v>123853.95000000001</v>
      </c>
      <c r="AJ19" s="35">
        <f>'14. In life cost cashflows'!AJ31</f>
        <v>123853.95000000001</v>
      </c>
      <c r="AK19" s="35">
        <f>'14. In life cost cashflows'!AK31</f>
        <v>123853.95000000001</v>
      </c>
      <c r="AL19" s="35">
        <f>'14. In life cost cashflows'!AL31</f>
        <v>123853.95000000001</v>
      </c>
      <c r="AM19" s="35">
        <f>'14. In life cost cashflows'!AM31</f>
        <v>123853.95000000001</v>
      </c>
      <c r="AN19" s="35">
        <f>'14. In life cost cashflows'!AN31</f>
        <v>123853.95000000001</v>
      </c>
      <c r="AO19" s="35">
        <f>'14. In life cost cashflows'!AO31</f>
        <v>123853.95000000001</v>
      </c>
      <c r="AP19" s="35">
        <f>'14. In life cost cashflows'!AP31</f>
        <v>123853.95000000001</v>
      </c>
      <c r="AQ19" s="35">
        <f>'14. In life cost cashflows'!AQ31</f>
        <v>123853.95000000001</v>
      </c>
      <c r="AR19" s="35">
        <f>'14. In life cost cashflows'!AR31</f>
        <v>123853.95000000001</v>
      </c>
      <c r="AS19" s="35">
        <f>'14. In life cost cashflows'!AS31</f>
        <v>123853.95000000001</v>
      </c>
      <c r="AT19" s="35">
        <f>'14. In life cost cashflows'!AT31</f>
        <v>123853.95000000001</v>
      </c>
      <c r="AU19" s="35">
        <f>'14. In life cost cashflows'!AU31</f>
        <v>123853.95000000001</v>
      </c>
      <c r="AV19" s="35">
        <f>'14. In life cost cashflows'!AV31</f>
        <v>123853.95000000001</v>
      </c>
      <c r="AW19" s="35">
        <f>'14. In life cost cashflows'!AW31</f>
        <v>123853.95000000001</v>
      </c>
      <c r="AX19" s="35">
        <f>'14. In life cost cashflows'!AX31</f>
        <v>123853.95000000001</v>
      </c>
      <c r="AY19" s="35">
        <f>'14. In life cost cashflows'!AY31</f>
        <v>123853.95000000001</v>
      </c>
      <c r="AZ19" s="35">
        <f>'14. In life cost cashflows'!AZ31</f>
        <v>123853.95000000001</v>
      </c>
      <c r="BA19" s="35">
        <f>'14. In life cost cashflows'!BA31</f>
        <v>123853.95000000001</v>
      </c>
      <c r="BB19" s="35">
        <f>'14. In life cost cashflows'!BB31</f>
        <v>123853.95000000001</v>
      </c>
      <c r="BC19" s="35">
        <f>'14. In life cost cashflows'!BC31</f>
        <v>123853.95000000001</v>
      </c>
      <c r="BD19" s="35">
        <f>'14. In life cost cashflows'!BD31</f>
        <v>123853.95000000001</v>
      </c>
      <c r="BE19" s="35">
        <f>'14. In life cost cashflows'!BE31</f>
        <v>123853.95000000001</v>
      </c>
      <c r="BF19" s="35">
        <f>'14. In life cost cashflows'!BF31</f>
        <v>123853.95000000001</v>
      </c>
      <c r="BG19" s="35">
        <f>'14. In life cost cashflows'!BG31</f>
        <v>123853.95000000001</v>
      </c>
      <c r="BH19" s="35">
        <f>'14. In life cost cashflows'!BH31</f>
        <v>123853.95000000001</v>
      </c>
      <c r="BI19" s="35">
        <f>'14. In life cost cashflows'!BI31</f>
        <v>123853.95000000001</v>
      </c>
      <c r="BJ19" s="35">
        <f>'14. In life cost cashflows'!BJ31</f>
        <v>123853.95000000001</v>
      </c>
      <c r="BK19" s="35">
        <f>'14. In life cost cashflows'!BK31</f>
        <v>123853.95000000001</v>
      </c>
      <c r="BL19" s="35">
        <f>'14. In life cost cashflows'!BL31</f>
        <v>123853.95000000001</v>
      </c>
      <c r="BM19" s="35">
        <f>'14. In life cost cashflows'!BM31</f>
        <v>123853.95000000001</v>
      </c>
      <c r="BN19" s="35">
        <f>'14. In life cost cashflows'!BN31</f>
        <v>123853.95000000001</v>
      </c>
      <c r="BO19" s="35">
        <f>'14. In life cost cashflows'!BO31</f>
        <v>123853.95000000001</v>
      </c>
      <c r="BP19" s="35">
        <f>'14. In life cost cashflows'!BP31</f>
        <v>123853.95000000001</v>
      </c>
      <c r="BQ19" s="35">
        <f>'14. In life cost cashflows'!BQ31</f>
        <v>123853.95000000001</v>
      </c>
      <c r="BR19" s="35">
        <f>'14. In life cost cashflows'!BR31</f>
        <v>123853.95000000001</v>
      </c>
      <c r="BS19" s="35">
        <f>'14. In life cost cashflows'!BS31</f>
        <v>123853.95000000001</v>
      </c>
      <c r="BT19" s="35">
        <f>'14. In life cost cashflows'!BT31</f>
        <v>123853.95000000001</v>
      </c>
      <c r="BU19" s="35">
        <f>'14. In life cost cashflows'!BU31</f>
        <v>123853.95000000001</v>
      </c>
      <c r="BV19" s="35">
        <f>'14. In life cost cashflows'!BV31</f>
        <v>123853.95000000001</v>
      </c>
      <c r="BW19" s="35">
        <f>'14. In life cost cashflows'!BW31</f>
        <v>123853.95000000001</v>
      </c>
      <c r="BX19" s="35">
        <f>'14. In life cost cashflows'!BX31</f>
        <v>123853.95000000001</v>
      </c>
      <c r="BY19" s="35">
        <f>'14. In life cost cashflows'!BY31</f>
        <v>123853.95000000001</v>
      </c>
      <c r="BZ19" s="35">
        <f>'14. In life cost cashflows'!BZ31</f>
        <v>123853.95000000001</v>
      </c>
      <c r="CA19" s="35">
        <f>'14. In life cost cashflows'!CA31</f>
        <v>123853.95000000001</v>
      </c>
      <c r="CB19" s="35">
        <f>'14. In life cost cashflows'!CB31</f>
        <v>123853.95000000001</v>
      </c>
      <c r="CC19" s="35">
        <f>'14. In life cost cashflows'!CC31</f>
        <v>123853.95000000001</v>
      </c>
      <c r="CD19" s="35">
        <f>'14. In life cost cashflows'!CD31</f>
        <v>123853.95000000001</v>
      </c>
      <c r="CE19" s="35">
        <f>'14. In life cost cashflows'!CE31</f>
        <v>123853.95000000001</v>
      </c>
      <c r="CF19" s="35">
        <f>'14. In life cost cashflows'!CF31</f>
        <v>123853.95000000001</v>
      </c>
      <c r="CG19" s="35">
        <f>'14. In life cost cashflows'!CG31</f>
        <v>123853.95000000001</v>
      </c>
      <c r="CH19" s="35">
        <f>'14. In life cost cashflows'!CH31</f>
        <v>123853.95000000001</v>
      </c>
      <c r="CI19" s="35">
        <f>'14. In life cost cashflows'!CI31</f>
        <v>123853.95000000001</v>
      </c>
      <c r="CJ19" s="35">
        <f>'14. In life cost cashflows'!CJ31</f>
        <v>123853.95000000001</v>
      </c>
      <c r="CK19" s="35">
        <f>'14. In life cost cashflows'!CK31</f>
        <v>0</v>
      </c>
      <c r="CL19" s="35">
        <f>'14. In life cost cashflows'!CL31</f>
        <v>0</v>
      </c>
      <c r="CM19" s="35">
        <f>'14. In life cost cashflows'!CM31</f>
        <v>0</v>
      </c>
      <c r="CN19" s="35">
        <f>'14. In life cost cashflows'!CN31</f>
        <v>0</v>
      </c>
      <c r="CO19" s="35">
        <f>'14. In life cost cashflows'!CO31</f>
        <v>0</v>
      </c>
      <c r="CP19" s="35">
        <f>'14. In life cost cashflows'!CP31</f>
        <v>0</v>
      </c>
      <c r="CR19" s="35">
        <f t="shared" si="4"/>
        <v>9258055.8900000025</v>
      </c>
    </row>
    <row r="20" spans="5:96" s="1" customFormat="1" x14ac:dyDescent="0.3">
      <c r="E20" s="30" t="s">
        <v>291</v>
      </c>
      <c r="G20" s="35">
        <f>G18-G19</f>
        <v>0</v>
      </c>
      <c r="H20" s="35">
        <f t="shared" ref="H20:BS20" si="5">H18-H19</f>
        <v>0</v>
      </c>
      <c r="I20" s="35">
        <f t="shared" si="5"/>
        <v>0</v>
      </c>
      <c r="J20" s="35">
        <f t="shared" si="5"/>
        <v>0</v>
      </c>
      <c r="K20" s="35">
        <f t="shared" si="5"/>
        <v>-3672</v>
      </c>
      <c r="L20" s="35">
        <f t="shared" si="5"/>
        <v>-7443.5060109375008</v>
      </c>
      <c r="M20" s="35">
        <f t="shared" si="5"/>
        <v>-5214.2839586160699</v>
      </c>
      <c r="N20" s="35">
        <f t="shared" si="5"/>
        <v>5006.2022561892882</v>
      </c>
      <c r="O20" s="35">
        <f t="shared" si="5"/>
        <v>14293.617866728397</v>
      </c>
      <c r="P20" s="35">
        <f t="shared" si="5"/>
        <v>28594.309761811179</v>
      </c>
      <c r="Q20" s="35">
        <f t="shared" si="5"/>
        <v>39072.647640502139</v>
      </c>
      <c r="R20" s="35">
        <f t="shared" si="5"/>
        <v>49403.546066931274</v>
      </c>
      <c r="S20" s="35">
        <f t="shared" si="5"/>
        <v>59176.889478006255</v>
      </c>
      <c r="T20" s="35">
        <f t="shared" si="5"/>
        <v>68841.471013050439</v>
      </c>
      <c r="U20" s="35">
        <f t="shared" si="5"/>
        <v>78397.699814328924</v>
      </c>
      <c r="V20" s="35">
        <f t="shared" si="5"/>
        <v>94083.432808640995</v>
      </c>
      <c r="W20" s="35">
        <f t="shared" si="5"/>
        <v>93538.589351619419</v>
      </c>
      <c r="X20" s="35">
        <f t="shared" si="5"/>
        <v>92995.108003240341</v>
      </c>
      <c r="Y20" s="35">
        <f t="shared" si="5"/>
        <v>92452.985358232254</v>
      </c>
      <c r="Z20" s="35">
        <f t="shared" si="5"/>
        <v>91912.218019836699</v>
      </c>
      <c r="AA20" s="35">
        <f t="shared" si="5"/>
        <v>91372.802599787101</v>
      </c>
      <c r="AB20" s="35">
        <f t="shared" si="5"/>
        <v>90834.735718287615</v>
      </c>
      <c r="AC20" s="35">
        <f t="shared" si="5"/>
        <v>90298.014003991964</v>
      </c>
      <c r="AD20" s="35">
        <f t="shared" si="5"/>
        <v>89762.634093981964</v>
      </c>
      <c r="AE20" s="35">
        <f t="shared" si="5"/>
        <v>89228.59263374703</v>
      </c>
      <c r="AF20" s="35">
        <f t="shared" si="5"/>
        <v>88695.886277162615</v>
      </c>
      <c r="AG20" s="35">
        <f t="shared" si="5"/>
        <v>88164.511686469748</v>
      </c>
      <c r="AH20" s="35">
        <f t="shared" si="5"/>
        <v>87634.465532253613</v>
      </c>
      <c r="AI20" s="35">
        <f t="shared" si="5"/>
        <v>87105.744493422942</v>
      </c>
      <c r="AJ20" s="35">
        <f t="shared" si="5"/>
        <v>86578.345257189416</v>
      </c>
      <c r="AK20" s="35">
        <f t="shared" si="5"/>
        <v>86052.264519046468</v>
      </c>
      <c r="AL20" s="35">
        <f t="shared" si="5"/>
        <v>85527.498982748861</v>
      </c>
      <c r="AM20" s="35">
        <f t="shared" si="5"/>
        <v>85004.045360291988</v>
      </c>
      <c r="AN20" s="35">
        <f t="shared" si="5"/>
        <v>84481.900371891214</v>
      </c>
      <c r="AO20" s="35">
        <f t="shared" si="5"/>
        <v>83961.060745961586</v>
      </c>
      <c r="AP20" s="35">
        <f t="shared" si="5"/>
        <v>83441.523219096649</v>
      </c>
      <c r="AQ20" s="35">
        <f t="shared" si="5"/>
        <v>82923.284536048974</v>
      </c>
      <c r="AR20" s="35">
        <f t="shared" si="5"/>
        <v>82406.341449708794</v>
      </c>
      <c r="AS20" s="35">
        <f t="shared" si="5"/>
        <v>81890.690721084597</v>
      </c>
      <c r="AT20" s="35">
        <f t="shared" si="5"/>
        <v>81376.329119281902</v>
      </c>
      <c r="AU20" s="35">
        <f t="shared" si="5"/>
        <v>80863.253421483707</v>
      </c>
      <c r="AV20" s="35">
        <f t="shared" si="5"/>
        <v>80351.460412929999</v>
      </c>
      <c r="AW20" s="35">
        <f t="shared" si="5"/>
        <v>79840.946886897727</v>
      </c>
      <c r="AX20" s="35">
        <f t="shared" si="5"/>
        <v>79331.709644680435</v>
      </c>
      <c r="AY20" s="35">
        <f t="shared" si="5"/>
        <v>78823.745495568757</v>
      </c>
      <c r="AZ20" s="35">
        <f t="shared" si="5"/>
        <v>78317.051256829815</v>
      </c>
      <c r="BA20" s="35">
        <f t="shared" si="5"/>
        <v>77811.623753687803</v>
      </c>
      <c r="BB20" s="35">
        <f t="shared" si="5"/>
        <v>77307.459819303564</v>
      </c>
      <c r="BC20" s="35">
        <f t="shared" si="5"/>
        <v>76804.556294755399</v>
      </c>
      <c r="BD20" s="35">
        <f t="shared" si="5"/>
        <v>76302.910029018472</v>
      </c>
      <c r="BE20" s="35">
        <f t="shared" si="5"/>
        <v>75802.517878945946</v>
      </c>
      <c r="BF20" s="35">
        <f t="shared" si="5"/>
        <v>75303.37670924855</v>
      </c>
      <c r="BG20" s="35">
        <f t="shared" si="5"/>
        <v>74805.483392475435</v>
      </c>
      <c r="BH20" s="35">
        <f t="shared" si="5"/>
        <v>74308.834808994288</v>
      </c>
      <c r="BI20" s="35">
        <f t="shared" si="5"/>
        <v>73813.427846971783</v>
      </c>
      <c r="BJ20" s="35">
        <f t="shared" si="5"/>
        <v>73319.259402354393</v>
      </c>
      <c r="BK20" s="35">
        <f t="shared" si="5"/>
        <v>72826.32637884852</v>
      </c>
      <c r="BL20" s="35">
        <f t="shared" si="5"/>
        <v>72334.625687901455</v>
      </c>
      <c r="BM20" s="35">
        <f t="shared" si="5"/>
        <v>71844.154248681647</v>
      </c>
      <c r="BN20" s="35">
        <f t="shared" si="5"/>
        <v>71354.908988059964</v>
      </c>
      <c r="BO20" s="35">
        <f t="shared" si="5"/>
        <v>70866.886840589781</v>
      </c>
      <c r="BP20" s="35">
        <f t="shared" si="5"/>
        <v>70380.084748488356</v>
      </c>
      <c r="BQ20" s="35">
        <f t="shared" si="5"/>
        <v>69894.499661617127</v>
      </c>
      <c r="BR20" s="35">
        <f t="shared" si="5"/>
        <v>69410.128537463082</v>
      </c>
      <c r="BS20" s="35">
        <f t="shared" si="5"/>
        <v>68926.968341119442</v>
      </c>
      <c r="BT20" s="35">
        <f t="shared" ref="BT20:CP20" si="6">BT18-BT19</f>
        <v>68445.016045266675</v>
      </c>
      <c r="BU20" s="35">
        <f t="shared" si="6"/>
        <v>67964.2686301535</v>
      </c>
      <c r="BV20" s="35">
        <f t="shared" si="6"/>
        <v>67484.723083578108</v>
      </c>
      <c r="BW20" s="35">
        <f t="shared" si="6"/>
        <v>67006.376400869194</v>
      </c>
      <c r="BX20" s="35">
        <f t="shared" si="6"/>
        <v>66529.225584867032</v>
      </c>
      <c r="BY20" s="35">
        <f t="shared" si="6"/>
        <v>66053.267645904853</v>
      </c>
      <c r="BZ20" s="35">
        <f t="shared" si="6"/>
        <v>65578.499601790099</v>
      </c>
      <c r="CA20" s="35">
        <f t="shared" si="6"/>
        <v>65104.918477785628</v>
      </c>
      <c r="CB20" s="35">
        <f t="shared" si="6"/>
        <v>64632.521306591254</v>
      </c>
      <c r="CC20" s="35">
        <f t="shared" si="6"/>
        <v>64161.305128324748</v>
      </c>
      <c r="CD20" s="35">
        <f t="shared" si="6"/>
        <v>63691.266990503995</v>
      </c>
      <c r="CE20" s="35">
        <f t="shared" si="6"/>
        <v>63222.40394802767</v>
      </c>
      <c r="CF20" s="35">
        <f t="shared" si="6"/>
        <v>62754.713063157658</v>
      </c>
      <c r="CG20" s="35">
        <f t="shared" si="6"/>
        <v>62288.191405499703</v>
      </c>
      <c r="CH20" s="35">
        <f t="shared" si="6"/>
        <v>61822.836051986058</v>
      </c>
      <c r="CI20" s="35">
        <f t="shared" si="6"/>
        <v>61358.644086856075</v>
      </c>
      <c r="CJ20" s="35">
        <f t="shared" si="6"/>
        <v>60895.612601638946</v>
      </c>
      <c r="CK20" s="35">
        <f t="shared" si="6"/>
        <v>0</v>
      </c>
      <c r="CL20" s="35">
        <f t="shared" si="6"/>
        <v>0</v>
      </c>
      <c r="CM20" s="35">
        <f t="shared" si="6"/>
        <v>0</v>
      </c>
      <c r="CN20" s="35">
        <f t="shared" si="6"/>
        <v>0</v>
      </c>
      <c r="CO20" s="35">
        <f t="shared" si="6"/>
        <v>0</v>
      </c>
      <c r="CP20" s="35">
        <f t="shared" si="6"/>
        <v>0</v>
      </c>
      <c r="CR20" s="35">
        <f t="shared" si="4"/>
        <v>5488119.5893307356</v>
      </c>
    </row>
    <row r="21" spans="5:96" s="1" customFormat="1" x14ac:dyDescent="0.3">
      <c r="E21" s="30"/>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R21" s="35"/>
    </row>
    <row r="22" spans="5:96" s="1" customFormat="1" x14ac:dyDescent="0.3">
      <c r="E22" s="30" t="s">
        <v>391</v>
      </c>
      <c r="G22" s="35">
        <f>'14. In life cost cashflows'!G30</f>
        <v>0</v>
      </c>
      <c r="H22" s="35">
        <f>'14. In life cost cashflows'!H30</f>
        <v>0</v>
      </c>
      <c r="I22" s="35">
        <f>'14. In life cost cashflows'!I30</f>
        <v>0</v>
      </c>
      <c r="J22" s="35">
        <f>'14. In life cost cashflows'!J30</f>
        <v>0</v>
      </c>
      <c r="K22" s="35">
        <f>'14. In life cost cashflows'!K30</f>
        <v>0</v>
      </c>
      <c r="L22" s="35">
        <f>'14. In life cost cashflows'!L30</f>
        <v>8180.9999999999991</v>
      </c>
      <c r="M22" s="35">
        <f>'14. In life cost cashflows'!M30</f>
        <v>17887.994999999999</v>
      </c>
      <c r="N22" s="35">
        <f>'14. In life cost cashflows'!N30</f>
        <v>17635.95</v>
      </c>
      <c r="O22" s="35">
        <f>'14. In life cost cashflows'!O30</f>
        <v>21416.399999999998</v>
      </c>
      <c r="P22" s="35">
        <f>'14. In life cost cashflows'!P30</f>
        <v>17975.7</v>
      </c>
      <c r="Q22" s="35">
        <f>'14. In life cost cashflows'!Q30</f>
        <v>18088.875</v>
      </c>
      <c r="R22" s="35">
        <f>'14. In life cost cashflows'!R30</f>
        <v>17929.350000000002</v>
      </c>
      <c r="S22" s="35">
        <f>'14. In life cost cashflows'!S30</f>
        <v>18213.075000000001</v>
      </c>
      <c r="T22" s="35">
        <f>'14. In life cost cashflows'!T30</f>
        <v>18496.80000000001</v>
      </c>
      <c r="U22" s="35">
        <f>'14. In life cost cashflows'!U30</f>
        <v>18780.52500000002</v>
      </c>
      <c r="V22" s="35">
        <f>'14. In life cost cashflows'!V30</f>
        <v>2837.2500000000005</v>
      </c>
      <c r="W22" s="35">
        <f>'14. In life cost cashflows'!W30</f>
        <v>2837.2500000000005</v>
      </c>
      <c r="X22" s="35">
        <f>'14. In life cost cashflows'!X30</f>
        <v>2837.2500000000005</v>
      </c>
      <c r="Y22" s="35">
        <f>'14. In life cost cashflows'!Y30</f>
        <v>2837.2500000000005</v>
      </c>
      <c r="Z22" s="35">
        <f>'14. In life cost cashflows'!Z30</f>
        <v>2837.2500000000005</v>
      </c>
      <c r="AA22" s="35">
        <f>'14. In life cost cashflows'!AA30</f>
        <v>2837.2500000000005</v>
      </c>
      <c r="AB22" s="35">
        <f>'14. In life cost cashflows'!AB30</f>
        <v>2837.2500000000005</v>
      </c>
      <c r="AC22" s="35">
        <f>'14. In life cost cashflows'!AC30</f>
        <v>2837.2500000000005</v>
      </c>
      <c r="AD22" s="35">
        <f>'14. In life cost cashflows'!AD30</f>
        <v>2837.2500000000005</v>
      </c>
      <c r="AE22" s="35">
        <f>'14. In life cost cashflows'!AE30</f>
        <v>2837.2500000000005</v>
      </c>
      <c r="AF22" s="35">
        <f>'14. In life cost cashflows'!AF30</f>
        <v>2837.2500000000005</v>
      </c>
      <c r="AG22" s="35">
        <f>'14. In life cost cashflows'!AG30</f>
        <v>2837.2500000000005</v>
      </c>
      <c r="AH22" s="35">
        <f>'14. In life cost cashflows'!AH30</f>
        <v>2837.2500000000005</v>
      </c>
      <c r="AI22" s="35">
        <f>'14. In life cost cashflows'!AI30</f>
        <v>2837.2500000000005</v>
      </c>
      <c r="AJ22" s="35">
        <f>'14. In life cost cashflows'!AJ30</f>
        <v>2837.2500000000005</v>
      </c>
      <c r="AK22" s="35">
        <f>'14. In life cost cashflows'!AK30</f>
        <v>2837.2500000000005</v>
      </c>
      <c r="AL22" s="35">
        <f>'14. In life cost cashflows'!AL30</f>
        <v>2837.2500000000005</v>
      </c>
      <c r="AM22" s="35">
        <f>'14. In life cost cashflows'!AM30</f>
        <v>2837.2500000000005</v>
      </c>
      <c r="AN22" s="35">
        <f>'14. In life cost cashflows'!AN30</f>
        <v>2837.2500000000005</v>
      </c>
      <c r="AO22" s="35">
        <f>'14. In life cost cashflows'!AO30</f>
        <v>2837.2500000000005</v>
      </c>
      <c r="AP22" s="35">
        <f>'14. In life cost cashflows'!AP30</f>
        <v>2837.2500000000005</v>
      </c>
      <c r="AQ22" s="35">
        <f>'14. In life cost cashflows'!AQ30</f>
        <v>2837.2500000000005</v>
      </c>
      <c r="AR22" s="35">
        <f>'14. In life cost cashflows'!AR30</f>
        <v>2837.2500000000005</v>
      </c>
      <c r="AS22" s="35">
        <f>'14. In life cost cashflows'!AS30</f>
        <v>2837.2500000000005</v>
      </c>
      <c r="AT22" s="35">
        <f>'14. In life cost cashflows'!AT30</f>
        <v>2837.2500000000005</v>
      </c>
      <c r="AU22" s="35">
        <f>'14. In life cost cashflows'!AU30</f>
        <v>2837.2500000000005</v>
      </c>
      <c r="AV22" s="35">
        <f>'14. In life cost cashflows'!AV30</f>
        <v>2837.2500000000005</v>
      </c>
      <c r="AW22" s="35">
        <f>'14. In life cost cashflows'!AW30</f>
        <v>2837.2500000000005</v>
      </c>
      <c r="AX22" s="35">
        <f>'14. In life cost cashflows'!AX30</f>
        <v>2837.2500000000005</v>
      </c>
      <c r="AY22" s="35">
        <f>'14. In life cost cashflows'!AY30</f>
        <v>2837.2500000000005</v>
      </c>
      <c r="AZ22" s="35">
        <f>'14. In life cost cashflows'!AZ30</f>
        <v>2837.2500000000005</v>
      </c>
      <c r="BA22" s="35">
        <f>'14. In life cost cashflows'!BA30</f>
        <v>2837.2500000000005</v>
      </c>
      <c r="BB22" s="35">
        <f>'14. In life cost cashflows'!BB30</f>
        <v>2837.2500000000005</v>
      </c>
      <c r="BC22" s="35">
        <f>'14. In life cost cashflows'!BC30</f>
        <v>2837.2500000000005</v>
      </c>
      <c r="BD22" s="35">
        <f>'14. In life cost cashflows'!BD30</f>
        <v>2837.2500000000005</v>
      </c>
      <c r="BE22" s="35">
        <f>'14. In life cost cashflows'!BE30</f>
        <v>2837.2500000000005</v>
      </c>
      <c r="BF22" s="35">
        <f>'14. In life cost cashflows'!BF30</f>
        <v>2837.2500000000005</v>
      </c>
      <c r="BG22" s="35">
        <f>'14. In life cost cashflows'!BG30</f>
        <v>2837.2500000000005</v>
      </c>
      <c r="BH22" s="35">
        <f>'14. In life cost cashflows'!BH30</f>
        <v>2837.2500000000005</v>
      </c>
      <c r="BI22" s="35">
        <f>'14. In life cost cashflows'!BI30</f>
        <v>2837.2500000000005</v>
      </c>
      <c r="BJ22" s="35">
        <f>'14. In life cost cashflows'!BJ30</f>
        <v>2837.2500000000005</v>
      </c>
      <c r="BK22" s="35">
        <f>'14. In life cost cashflows'!BK30</f>
        <v>2837.2500000000005</v>
      </c>
      <c r="BL22" s="35">
        <f>'14. In life cost cashflows'!BL30</f>
        <v>2837.2500000000005</v>
      </c>
      <c r="BM22" s="35">
        <f>'14. In life cost cashflows'!BM30</f>
        <v>2837.2500000000005</v>
      </c>
      <c r="BN22" s="35">
        <f>'14. In life cost cashflows'!BN30</f>
        <v>2837.2500000000005</v>
      </c>
      <c r="BO22" s="35">
        <f>'14. In life cost cashflows'!BO30</f>
        <v>2837.2500000000005</v>
      </c>
      <c r="BP22" s="35">
        <f>'14. In life cost cashflows'!BP30</f>
        <v>2837.2500000000005</v>
      </c>
      <c r="BQ22" s="35">
        <f>'14. In life cost cashflows'!BQ30</f>
        <v>2837.2500000000005</v>
      </c>
      <c r="BR22" s="35">
        <f>'14. In life cost cashflows'!BR30</f>
        <v>2837.2500000000005</v>
      </c>
      <c r="BS22" s="35">
        <f>'14. In life cost cashflows'!BS30</f>
        <v>2837.2500000000005</v>
      </c>
      <c r="BT22" s="35">
        <f>'14. In life cost cashflows'!BT30</f>
        <v>2837.2500000000005</v>
      </c>
      <c r="BU22" s="35">
        <f>'14. In life cost cashflows'!BU30</f>
        <v>2837.2500000000005</v>
      </c>
      <c r="BV22" s="35">
        <f>'14. In life cost cashflows'!BV30</f>
        <v>2837.2500000000005</v>
      </c>
      <c r="BW22" s="35">
        <f>'14. In life cost cashflows'!BW30</f>
        <v>2837.2500000000005</v>
      </c>
      <c r="BX22" s="35">
        <f>'14. In life cost cashflows'!BX30</f>
        <v>2837.2500000000005</v>
      </c>
      <c r="BY22" s="35">
        <f>'14. In life cost cashflows'!BY30</f>
        <v>2837.2500000000005</v>
      </c>
      <c r="BZ22" s="35">
        <f>'14. In life cost cashflows'!BZ30</f>
        <v>2837.2500000000005</v>
      </c>
      <c r="CA22" s="35">
        <f>'14. In life cost cashflows'!CA30</f>
        <v>2837.2500000000005</v>
      </c>
      <c r="CB22" s="35">
        <f>'14. In life cost cashflows'!CB30</f>
        <v>2837.2500000000005</v>
      </c>
      <c r="CC22" s="35">
        <f>'14. In life cost cashflows'!CC30</f>
        <v>2837.2500000000005</v>
      </c>
      <c r="CD22" s="35">
        <f>'14. In life cost cashflows'!CD30</f>
        <v>2837.2500000000005</v>
      </c>
      <c r="CE22" s="35">
        <f>'14. In life cost cashflows'!CE30</f>
        <v>2837.2500000000005</v>
      </c>
      <c r="CF22" s="35">
        <f>'14. In life cost cashflows'!CF30</f>
        <v>2837.2500000000005</v>
      </c>
      <c r="CG22" s="35">
        <f>'14. In life cost cashflows'!CG30</f>
        <v>2837.2500000000005</v>
      </c>
      <c r="CH22" s="35">
        <f>'14. In life cost cashflows'!CH30</f>
        <v>2837.2500000000005</v>
      </c>
      <c r="CI22" s="35">
        <f>'14. In life cost cashflows'!CI30</f>
        <v>2837.2500000000005</v>
      </c>
      <c r="CJ22" s="35">
        <f>'14. In life cost cashflows'!CJ30</f>
        <v>2837.2500000000005</v>
      </c>
      <c r="CK22" s="35">
        <f>'14. In life cost cashflows'!CK30</f>
        <v>0</v>
      </c>
      <c r="CL22" s="35">
        <f>'14. In life cost cashflows'!CL30</f>
        <v>0</v>
      </c>
      <c r="CM22" s="35">
        <f>'14. In life cost cashflows'!CM30</f>
        <v>0</v>
      </c>
      <c r="CN22" s="35">
        <f>'14. In life cost cashflows'!CN30</f>
        <v>0</v>
      </c>
      <c r="CO22" s="35">
        <f>'14. In life cost cashflows'!CO30</f>
        <v>0</v>
      </c>
      <c r="CP22" s="35">
        <f>'14. In life cost cashflows'!CP30</f>
        <v>0</v>
      </c>
      <c r="CR22" s="35">
        <f t="shared" si="4"/>
        <v>364701.42000000004</v>
      </c>
    </row>
    <row r="23" spans="5:96" s="1" customFormat="1" x14ac:dyDescent="0.3">
      <c r="E23" s="30"/>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R23" s="35"/>
    </row>
    <row r="24" spans="5:96" s="1" customFormat="1" x14ac:dyDescent="0.3">
      <c r="E24" s="30" t="s">
        <v>147</v>
      </c>
      <c r="F24" s="31"/>
      <c r="G24" s="35">
        <f t="shared" ref="G24:AL24" si="7">G20-G16-G22</f>
        <v>0</v>
      </c>
      <c r="H24" s="35">
        <f t="shared" si="7"/>
        <v>0</v>
      </c>
      <c r="I24" s="35">
        <f t="shared" si="7"/>
        <v>-144767</v>
      </c>
      <c r="J24" s="35">
        <f t="shared" si="7"/>
        <v>-381026</v>
      </c>
      <c r="K24" s="35">
        <f t="shared" si="7"/>
        <v>-757462</v>
      </c>
      <c r="L24" s="35">
        <f t="shared" si="7"/>
        <v>-319350.5060109375</v>
      </c>
      <c r="M24" s="35">
        <f t="shared" si="7"/>
        <v>-253656.27895861608</v>
      </c>
      <c r="N24" s="35">
        <f t="shared" si="7"/>
        <v>-278816.7477438107</v>
      </c>
      <c r="O24" s="35">
        <f t="shared" si="7"/>
        <v>-7122.7821332716012</v>
      </c>
      <c r="P24" s="35">
        <f t="shared" si="7"/>
        <v>10618.609761811178</v>
      </c>
      <c r="Q24" s="35">
        <f t="shared" si="7"/>
        <v>20983.772640502139</v>
      </c>
      <c r="R24" s="35">
        <f t="shared" si="7"/>
        <v>31474.196066931272</v>
      </c>
      <c r="S24" s="35">
        <f t="shared" si="7"/>
        <v>40963.814478006258</v>
      </c>
      <c r="T24" s="35">
        <f t="shared" si="7"/>
        <v>50344.671013050429</v>
      </c>
      <c r="U24" s="35">
        <f t="shared" si="7"/>
        <v>59617.174814328901</v>
      </c>
      <c r="V24" s="35">
        <f t="shared" si="7"/>
        <v>91246.182808640995</v>
      </c>
      <c r="W24" s="35">
        <f t="shared" si="7"/>
        <v>90701.339351619419</v>
      </c>
      <c r="X24" s="35">
        <f t="shared" si="7"/>
        <v>90157.858003240341</v>
      </c>
      <c r="Y24" s="35">
        <f t="shared" si="7"/>
        <v>89615.735358232254</v>
      </c>
      <c r="Z24" s="35">
        <f t="shared" si="7"/>
        <v>89074.968019836699</v>
      </c>
      <c r="AA24" s="35">
        <f t="shared" si="7"/>
        <v>88535.552599787101</v>
      </c>
      <c r="AB24" s="35">
        <f t="shared" si="7"/>
        <v>87997.485718287615</v>
      </c>
      <c r="AC24" s="35">
        <f t="shared" si="7"/>
        <v>87460.764003991964</v>
      </c>
      <c r="AD24" s="35">
        <f t="shared" si="7"/>
        <v>86925.384093981964</v>
      </c>
      <c r="AE24" s="35">
        <f t="shared" si="7"/>
        <v>86391.34263374703</v>
      </c>
      <c r="AF24" s="35">
        <f t="shared" si="7"/>
        <v>85858.636277162615</v>
      </c>
      <c r="AG24" s="35">
        <f t="shared" si="7"/>
        <v>85327.261686469748</v>
      </c>
      <c r="AH24" s="35">
        <f t="shared" si="7"/>
        <v>84797.215532253613</v>
      </c>
      <c r="AI24" s="35">
        <f t="shared" si="7"/>
        <v>84268.494493422942</v>
      </c>
      <c r="AJ24" s="35">
        <f t="shared" si="7"/>
        <v>83741.095257189416</v>
      </c>
      <c r="AK24" s="35">
        <f t="shared" si="7"/>
        <v>83215.014519046468</v>
      </c>
      <c r="AL24" s="35">
        <f t="shared" si="7"/>
        <v>82690.248982748861</v>
      </c>
      <c r="AM24" s="35">
        <f t="shared" ref="AM24:BR24" si="8">AM20-AM16-AM22</f>
        <v>82166.795360291988</v>
      </c>
      <c r="AN24" s="35">
        <f t="shared" si="8"/>
        <v>81644.650371891214</v>
      </c>
      <c r="AO24" s="35">
        <f t="shared" si="8"/>
        <v>81123.810745961586</v>
      </c>
      <c r="AP24" s="35">
        <f t="shared" si="8"/>
        <v>80604.273219096649</v>
      </c>
      <c r="AQ24" s="35">
        <f t="shared" si="8"/>
        <v>80086.034536048974</v>
      </c>
      <c r="AR24" s="35">
        <f t="shared" si="8"/>
        <v>79569.091449708794</v>
      </c>
      <c r="AS24" s="35">
        <f t="shared" si="8"/>
        <v>79053.440721084597</v>
      </c>
      <c r="AT24" s="35">
        <f t="shared" si="8"/>
        <v>78539.079119281902</v>
      </c>
      <c r="AU24" s="35">
        <f t="shared" si="8"/>
        <v>78026.003421483707</v>
      </c>
      <c r="AV24" s="35">
        <f t="shared" si="8"/>
        <v>77514.210412929999</v>
      </c>
      <c r="AW24" s="35">
        <f t="shared" si="8"/>
        <v>77003.696886897727</v>
      </c>
      <c r="AX24" s="35">
        <f t="shared" si="8"/>
        <v>76494.459644680435</v>
      </c>
      <c r="AY24" s="35">
        <f t="shared" si="8"/>
        <v>75986.495495568757</v>
      </c>
      <c r="AZ24" s="35">
        <f t="shared" si="8"/>
        <v>75479.801256829815</v>
      </c>
      <c r="BA24" s="35">
        <f t="shared" si="8"/>
        <v>74974.373753687803</v>
      </c>
      <c r="BB24" s="35">
        <f t="shared" si="8"/>
        <v>74470.209819303564</v>
      </c>
      <c r="BC24" s="35">
        <f t="shared" si="8"/>
        <v>73967.306294755399</v>
      </c>
      <c r="BD24" s="35">
        <f t="shared" si="8"/>
        <v>73465.660029018472</v>
      </c>
      <c r="BE24" s="35">
        <f t="shared" si="8"/>
        <v>72965.267878945946</v>
      </c>
      <c r="BF24" s="35">
        <f t="shared" si="8"/>
        <v>72466.12670924855</v>
      </c>
      <c r="BG24" s="35">
        <f t="shared" si="8"/>
        <v>71968.233392475435</v>
      </c>
      <c r="BH24" s="35">
        <f t="shared" si="8"/>
        <v>71471.584808994288</v>
      </c>
      <c r="BI24" s="35">
        <f t="shared" si="8"/>
        <v>70976.177846971783</v>
      </c>
      <c r="BJ24" s="35">
        <f t="shared" si="8"/>
        <v>70482.009402354393</v>
      </c>
      <c r="BK24" s="35">
        <f t="shared" si="8"/>
        <v>69989.07637884852</v>
      </c>
      <c r="BL24" s="35">
        <f t="shared" si="8"/>
        <v>69497.375687901455</v>
      </c>
      <c r="BM24" s="35">
        <f t="shared" si="8"/>
        <v>69006.904248681647</v>
      </c>
      <c r="BN24" s="35">
        <f t="shared" si="8"/>
        <v>68517.658988059964</v>
      </c>
      <c r="BO24" s="35">
        <f t="shared" si="8"/>
        <v>68029.636840589781</v>
      </c>
      <c r="BP24" s="35">
        <f t="shared" si="8"/>
        <v>67542.834748488356</v>
      </c>
      <c r="BQ24" s="35">
        <f t="shared" si="8"/>
        <v>67057.249661617127</v>
      </c>
      <c r="BR24" s="35">
        <f t="shared" si="8"/>
        <v>66572.878537463082</v>
      </c>
      <c r="BS24" s="35">
        <f t="shared" ref="BS24:CP24" si="9">BS20-BS16-BS22</f>
        <v>66089.718341119442</v>
      </c>
      <c r="BT24" s="35">
        <f t="shared" si="9"/>
        <v>65607.766045266675</v>
      </c>
      <c r="BU24" s="35">
        <f t="shared" si="9"/>
        <v>65127.0186301535</v>
      </c>
      <c r="BV24" s="35">
        <f t="shared" si="9"/>
        <v>64647.473083578108</v>
      </c>
      <c r="BW24" s="35">
        <f t="shared" si="9"/>
        <v>64169.126400869194</v>
      </c>
      <c r="BX24" s="35">
        <f t="shared" si="9"/>
        <v>63691.975584867032</v>
      </c>
      <c r="BY24" s="35">
        <f t="shared" si="9"/>
        <v>63216.017645904853</v>
      </c>
      <c r="BZ24" s="35">
        <f t="shared" si="9"/>
        <v>62741.249601790099</v>
      </c>
      <c r="CA24" s="35">
        <f t="shared" si="9"/>
        <v>62267.668477785628</v>
      </c>
      <c r="CB24" s="35">
        <f t="shared" si="9"/>
        <v>61795.271306591254</v>
      </c>
      <c r="CC24" s="35">
        <f t="shared" si="9"/>
        <v>61324.055128324748</v>
      </c>
      <c r="CD24" s="35">
        <f t="shared" si="9"/>
        <v>60854.016990503995</v>
      </c>
      <c r="CE24" s="35">
        <f t="shared" si="9"/>
        <v>60385.15394802767</v>
      </c>
      <c r="CF24" s="35">
        <f t="shared" si="9"/>
        <v>59917.463063157658</v>
      </c>
      <c r="CG24" s="35">
        <f t="shared" si="9"/>
        <v>59450.941405499703</v>
      </c>
      <c r="CH24" s="35">
        <f t="shared" si="9"/>
        <v>58985.586051986058</v>
      </c>
      <c r="CI24" s="35">
        <f t="shared" si="9"/>
        <v>58521.394086856075</v>
      </c>
      <c r="CJ24" s="35">
        <f t="shared" si="9"/>
        <v>58058.362601638946</v>
      </c>
      <c r="CK24" s="35">
        <f t="shared" si="9"/>
        <v>0</v>
      </c>
      <c r="CL24" s="35">
        <f t="shared" si="9"/>
        <v>0</v>
      </c>
      <c r="CM24" s="35">
        <f t="shared" si="9"/>
        <v>0</v>
      </c>
      <c r="CN24" s="35">
        <f t="shared" si="9"/>
        <v>0</v>
      </c>
      <c r="CO24" s="35">
        <f t="shared" si="9"/>
        <v>0</v>
      </c>
      <c r="CP24" s="35">
        <f t="shared" si="9"/>
        <v>0</v>
      </c>
      <c r="CR24" s="35">
        <f>SUM(G24:CP24)</f>
        <v>3043368.1693307357</v>
      </c>
    </row>
    <row r="25" spans="5:96" s="1" customFormat="1" x14ac:dyDescent="0.3">
      <c r="E25" s="30"/>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R25" s="35"/>
    </row>
    <row r="26" spans="5:96" s="1" customFormat="1" x14ac:dyDescent="0.3">
      <c r="E26" s="30" t="s">
        <v>146</v>
      </c>
      <c r="G26" s="35">
        <f t="shared" ref="G26:AL26" si="10">G24/G2</f>
        <v>0</v>
      </c>
      <c r="H26" s="35">
        <f t="shared" si="10"/>
        <v>0</v>
      </c>
      <c r="I26" s="35">
        <f t="shared" si="10"/>
        <v>-141358.32920017044</v>
      </c>
      <c r="J26" s="35">
        <f t="shared" si="10"/>
        <v>-363294.03652989108</v>
      </c>
      <c r="K26" s="35">
        <f t="shared" si="10"/>
        <v>-705206.54832843831</v>
      </c>
      <c r="L26" s="35">
        <f t="shared" si="10"/>
        <v>-290318.64182812511</v>
      </c>
      <c r="M26" s="35">
        <f t="shared" si="10"/>
        <v>-225167.00996474168</v>
      </c>
      <c r="N26" s="35">
        <f t="shared" si="10"/>
        <v>-241673.9438444082</v>
      </c>
      <c r="O26" s="35">
        <f t="shared" si="10"/>
        <v>-6028.5443694624446</v>
      </c>
      <c r="P26" s="35">
        <f t="shared" si="10"/>
        <v>8775.7105469513917</v>
      </c>
      <c r="Q26" s="35">
        <f t="shared" si="10"/>
        <v>16933.628604674544</v>
      </c>
      <c r="R26" s="35">
        <f t="shared" si="10"/>
        <v>24801.213616859299</v>
      </c>
      <c r="S26" s="35">
        <f t="shared" si="10"/>
        <v>31518.86037869408</v>
      </c>
      <c r="T26" s="35">
        <f t="shared" si="10"/>
        <v>37824.696478625447</v>
      </c>
      <c r="U26" s="35">
        <f t="shared" si="10"/>
        <v>43736.614697519952</v>
      </c>
      <c r="V26" s="35">
        <f t="shared" si="10"/>
        <v>65364.253733661593</v>
      </c>
      <c r="W26" s="35">
        <f t="shared" si="10"/>
        <v>63444.083907033149</v>
      </c>
      <c r="X26" s="35">
        <f t="shared" si="10"/>
        <v>61579.030123106648</v>
      </c>
      <c r="Y26" s="35">
        <f t="shared" si="10"/>
        <v>59767.537251482776</v>
      </c>
      <c r="Z26" s="35">
        <f t="shared" si="10"/>
        <v>58008.093467086903</v>
      </c>
      <c r="AA26" s="35">
        <f t="shared" si="10"/>
        <v>56299.229056695098</v>
      </c>
      <c r="AB26" s="35">
        <f t="shared" si="10"/>
        <v>54639.51525807834</v>
      </c>
      <c r="AC26" s="35">
        <f t="shared" si="10"/>
        <v>53027.563130879491</v>
      </c>
      <c r="AD26" s="35">
        <f t="shared" si="10"/>
        <v>51462.022458361513</v>
      </c>
      <c r="AE26" s="35">
        <f t="shared" si="10"/>
        <v>49941.580679189217</v>
      </c>
      <c r="AF26" s="35">
        <f t="shared" si="10"/>
        <v>48464.961848427891</v>
      </c>
      <c r="AG26" s="35">
        <f t="shared" si="10"/>
        <v>47030.92562696644</v>
      </c>
      <c r="AH26" s="35">
        <f t="shared" si="10"/>
        <v>45638.266298591603</v>
      </c>
      <c r="AI26" s="35">
        <f t="shared" si="10"/>
        <v>44285.811813963031</v>
      </c>
      <c r="AJ26" s="35">
        <f t="shared" si="10"/>
        <v>42972.422860757768</v>
      </c>
      <c r="AK26" s="35">
        <f t="shared" si="10"/>
        <v>41696.991959272411</v>
      </c>
      <c r="AL26" s="35">
        <f t="shared" si="10"/>
        <v>40458.442582791824</v>
      </c>
      <c r="AM26" s="35">
        <f t="shared" ref="AM26:BR26" si="11">AM24/AM2</f>
        <v>39255.728302050382</v>
      </c>
      <c r="AN26" s="35">
        <f t="shared" si="11"/>
        <v>38087.831953130692</v>
      </c>
      <c r="AO26" s="35">
        <f t="shared" si="11"/>
        <v>36953.764828162821</v>
      </c>
      <c r="AP26" s="35">
        <f t="shared" si="11"/>
        <v>35852.565888202793</v>
      </c>
      <c r="AQ26" s="35">
        <f t="shared" si="11"/>
        <v>34783.300997688501</v>
      </c>
      <c r="AR26" s="35">
        <f t="shared" si="11"/>
        <v>33745.062179884044</v>
      </c>
      <c r="AS26" s="35">
        <f t="shared" si="11"/>
        <v>32736.966892743101</v>
      </c>
      <c r="AT26" s="35">
        <f t="shared" si="11"/>
        <v>31758.157324633859</v>
      </c>
      <c r="AU26" s="35">
        <f t="shared" si="11"/>
        <v>30807.799709386203</v>
      </c>
      <c r="AV26" s="35">
        <f t="shared" si="11"/>
        <v>29885.083660133976</v>
      </c>
      <c r="AW26" s="35">
        <f t="shared" si="11"/>
        <v>28989.221521441094</v>
      </c>
      <c r="AX26" s="35">
        <f t="shared" si="11"/>
        <v>28119.447739212992</v>
      </c>
      <c r="AY26" s="35">
        <f t="shared" si="11"/>
        <v>27275.018247909506</v>
      </c>
      <c r="AZ26" s="35">
        <f t="shared" si="11"/>
        <v>26455.209874586872</v>
      </c>
      <c r="BA26" s="35">
        <f t="shared" si="11"/>
        <v>25659.3197593111</v>
      </c>
      <c r="BB26" s="35">
        <f t="shared" si="11"/>
        <v>24886.664791495703</v>
      </c>
      <c r="BC26" s="35">
        <f t="shared" si="11"/>
        <v>24136.58106173038</v>
      </c>
      <c r="BD26" s="35">
        <f t="shared" si="11"/>
        <v>23408.423328677309</v>
      </c>
      <c r="BE26" s="35">
        <f t="shared" si="11"/>
        <v>22701.564500625303</v>
      </c>
      <c r="BF26" s="35">
        <f t="shared" si="11"/>
        <v>22015.395131300724</v>
      </c>
      <c r="BG26" s="35">
        <f t="shared" si="11"/>
        <v>21349.322929547277</v>
      </c>
      <c r="BH26" s="35">
        <f t="shared" si="11"/>
        <v>20702.772282495498</v>
      </c>
      <c r="BI26" s="35">
        <f t="shared" si="11"/>
        <v>20075.18379185415</v>
      </c>
      <c r="BJ26" s="35">
        <f t="shared" si="11"/>
        <v>19466.013822965288</v>
      </c>
      <c r="BK26" s="35">
        <f t="shared" si="11"/>
        <v>18874.734066274268</v>
      </c>
      <c r="BL26" s="35">
        <f t="shared" si="11"/>
        <v>18300.831110876032</v>
      </c>
      <c r="BM26" s="35">
        <f t="shared" si="11"/>
        <v>17743.806029807489</v>
      </c>
      <c r="BN26" s="35">
        <f t="shared" si="11"/>
        <v>17203.173976765509</v>
      </c>
      <c r="BO26" s="35">
        <f t="shared" si="11"/>
        <v>16678.463793937768</v>
      </c>
      <c r="BP26" s="35">
        <f t="shared" si="11"/>
        <v>16169.217630643456</v>
      </c>
      <c r="BQ26" s="35">
        <f t="shared" si="11"/>
        <v>15674.990572487672</v>
      </c>
      <c r="BR26" s="35">
        <f t="shared" si="11"/>
        <v>15195.350280742721</v>
      </c>
      <c r="BS26" s="35">
        <f t="shared" ref="BS26:CP26" si="12">BS24/BS2</f>
        <v>14729.876641676148</v>
      </c>
      <c r="BT26" s="35">
        <f t="shared" si="12"/>
        <v>14278.161425553715</v>
      </c>
      <c r="BU26" s="35">
        <f t="shared" si="12"/>
        <v>13839.807955052715</v>
      </c>
      <c r="BV26" s="35">
        <f t="shared" si="12"/>
        <v>13414.430782828011</v>
      </c>
      <c r="BW26" s="35">
        <f t="shared" si="12"/>
        <v>13001.655377980391</v>
      </c>
      <c r="BX26" s="35">
        <f t="shared" si="12"/>
        <v>12601.117821183576</v>
      </c>
      <c r="BY26" s="35">
        <f t="shared" si="12"/>
        <v>12212.464508232864</v>
      </c>
      <c r="BZ26" s="35">
        <f t="shared" si="12"/>
        <v>11835.351861784789</v>
      </c>
      <c r="CA26" s="35">
        <f t="shared" si="12"/>
        <v>11469.446051063413</v>
      </c>
      <c r="CB26" s="35">
        <f t="shared" si="12"/>
        <v>11114.422719315122</v>
      </c>
      <c r="CC26" s="35">
        <f t="shared" si="12"/>
        <v>10769.966718799511</v>
      </c>
      <c r="CD26" s="35">
        <f t="shared" si="12"/>
        <v>10435.771853110055</v>
      </c>
      <c r="CE26" s="35">
        <f t="shared" si="12"/>
        <v>10111.540626623269</v>
      </c>
      <c r="CF26" s="35">
        <f t="shared" si="12"/>
        <v>9796.9840008814645</v>
      </c>
      <c r="CG26" s="35">
        <f t="shared" si="12"/>
        <v>9491.8211577183592</v>
      </c>
      <c r="CH26" s="35">
        <f t="shared" si="12"/>
        <v>9195.779268943259</v>
      </c>
      <c r="CI26" s="35">
        <f t="shared" si="12"/>
        <v>8908.5932724032336</v>
      </c>
      <c r="CJ26" s="35">
        <f t="shared" si="12"/>
        <v>8630.0056542489219</v>
      </c>
      <c r="CK26" s="35">
        <f t="shared" si="12"/>
        <v>0</v>
      </c>
      <c r="CL26" s="35">
        <f t="shared" si="12"/>
        <v>0</v>
      </c>
      <c r="CM26" s="35">
        <f t="shared" si="12"/>
        <v>0</v>
      </c>
      <c r="CN26" s="35">
        <f t="shared" si="12"/>
        <v>0</v>
      </c>
      <c r="CO26" s="35">
        <f t="shared" si="12"/>
        <v>0</v>
      </c>
      <c r="CP26" s="35">
        <f t="shared" si="12"/>
        <v>0</v>
      </c>
      <c r="CR26" s="35">
        <f>SUM(G26:CP26)</f>
        <v>95408.567992536162</v>
      </c>
    </row>
    <row r="27" spans="5:96" s="1" customFormat="1" ht="12.5" thickBot="1" x14ac:dyDescent="0.35">
      <c r="E27" s="17"/>
      <c r="F27" s="17"/>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R27" s="35"/>
    </row>
    <row r="28" spans="5:96" s="1" customFormat="1" ht="12.5" thickBot="1" x14ac:dyDescent="0.35">
      <c r="E28" s="37" t="s">
        <v>148</v>
      </c>
      <c r="F28" s="37"/>
      <c r="G28" s="53">
        <f>SUM(G26:CP26)</f>
        <v>95408.567992536162</v>
      </c>
      <c r="H28" s="1" t="str">
        <f>IF(G28&gt;0,"Positive NPV indicates no subsidy required","")</f>
        <v>Positive NPV indicates no subsidy required</v>
      </c>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R28" s="35"/>
    </row>
    <row r="29" spans="5:96" s="1" customFormat="1" x14ac:dyDescent="0.3">
      <c r="E29"/>
      <c r="F29"/>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R29" s="35"/>
    </row>
    <row r="34" spans="5:94" x14ac:dyDescent="0.3">
      <c r="G34" s="13"/>
    </row>
    <row r="36" spans="5:94" s="43" customFormat="1" x14ac:dyDescent="0.3">
      <c r="E36" s="44" t="s">
        <v>163</v>
      </c>
      <c r="G36" s="16">
        <f t="shared" ref="G36:AL36" si="13">IF(G6="PD",G20-G22,0)</f>
        <v>0</v>
      </c>
      <c r="H36" s="16">
        <f t="shared" si="13"/>
        <v>0</v>
      </c>
      <c r="I36" s="16">
        <f t="shared" si="13"/>
        <v>0</v>
      </c>
      <c r="J36" s="16">
        <f t="shared" si="13"/>
        <v>0</v>
      </c>
      <c r="K36" s="16">
        <f t="shared" si="13"/>
        <v>0</v>
      </c>
      <c r="L36" s="16">
        <f t="shared" si="13"/>
        <v>0</v>
      </c>
      <c r="M36" s="16">
        <f t="shared" si="13"/>
        <v>0</v>
      </c>
      <c r="N36" s="16">
        <f t="shared" si="13"/>
        <v>0</v>
      </c>
      <c r="O36" s="16">
        <f t="shared" si="13"/>
        <v>-7122.7821332716012</v>
      </c>
      <c r="P36" s="16">
        <f t="shared" si="13"/>
        <v>10618.609761811178</v>
      </c>
      <c r="Q36" s="16">
        <f t="shared" si="13"/>
        <v>20983.772640502139</v>
      </c>
      <c r="R36" s="16">
        <f t="shared" si="13"/>
        <v>31474.196066931272</v>
      </c>
      <c r="S36" s="16">
        <f t="shared" si="13"/>
        <v>40963.814478006258</v>
      </c>
      <c r="T36" s="16">
        <f t="shared" si="13"/>
        <v>50344.671013050429</v>
      </c>
      <c r="U36" s="16">
        <f t="shared" si="13"/>
        <v>59617.174814328901</v>
      </c>
      <c r="V36" s="16">
        <f t="shared" si="13"/>
        <v>91246.182808640995</v>
      </c>
      <c r="W36" s="16">
        <f t="shared" si="13"/>
        <v>90701.339351619419</v>
      </c>
      <c r="X36" s="16">
        <f t="shared" si="13"/>
        <v>90157.858003240341</v>
      </c>
      <c r="Y36" s="16">
        <f t="shared" si="13"/>
        <v>89615.735358232254</v>
      </c>
      <c r="Z36" s="16">
        <f t="shared" si="13"/>
        <v>89074.968019836699</v>
      </c>
      <c r="AA36" s="16">
        <f t="shared" si="13"/>
        <v>88535.552599787101</v>
      </c>
      <c r="AB36" s="16">
        <f t="shared" si="13"/>
        <v>87997.485718287615</v>
      </c>
      <c r="AC36" s="16">
        <f t="shared" si="13"/>
        <v>87460.764003991964</v>
      </c>
      <c r="AD36" s="16">
        <f t="shared" si="13"/>
        <v>86925.384093981964</v>
      </c>
      <c r="AE36" s="16">
        <f t="shared" si="13"/>
        <v>86391.34263374703</v>
      </c>
      <c r="AF36" s="16">
        <f t="shared" si="13"/>
        <v>85858.636277162615</v>
      </c>
      <c r="AG36" s="16">
        <f t="shared" si="13"/>
        <v>85327.261686469748</v>
      </c>
      <c r="AH36" s="16">
        <f t="shared" si="13"/>
        <v>84797.215532253613</v>
      </c>
      <c r="AI36" s="16">
        <f t="shared" si="13"/>
        <v>84268.494493422942</v>
      </c>
      <c r="AJ36" s="16">
        <f t="shared" si="13"/>
        <v>83741.095257189416</v>
      </c>
      <c r="AK36" s="16">
        <f t="shared" si="13"/>
        <v>83215.014519046468</v>
      </c>
      <c r="AL36" s="16">
        <f t="shared" si="13"/>
        <v>82690.248982748861</v>
      </c>
      <c r="AM36" s="16">
        <f t="shared" ref="AM36:BR36" si="14">IF(AM6="PD",AM20-AM22,0)</f>
        <v>82166.795360291988</v>
      </c>
      <c r="AN36" s="16">
        <f t="shared" si="14"/>
        <v>81644.650371891214</v>
      </c>
      <c r="AO36" s="16">
        <f t="shared" si="14"/>
        <v>81123.810745961586</v>
      </c>
      <c r="AP36" s="16">
        <f t="shared" si="14"/>
        <v>80604.273219096649</v>
      </c>
      <c r="AQ36" s="16">
        <f t="shared" si="14"/>
        <v>0</v>
      </c>
      <c r="AR36" s="16">
        <f t="shared" si="14"/>
        <v>0</v>
      </c>
      <c r="AS36" s="16">
        <f t="shared" si="14"/>
        <v>0</v>
      </c>
      <c r="AT36" s="16">
        <f t="shared" si="14"/>
        <v>0</v>
      </c>
      <c r="AU36" s="16">
        <f t="shared" si="14"/>
        <v>0</v>
      </c>
      <c r="AV36" s="16">
        <f t="shared" si="14"/>
        <v>0</v>
      </c>
      <c r="AW36" s="16">
        <f t="shared" si="14"/>
        <v>0</v>
      </c>
      <c r="AX36" s="16">
        <f t="shared" si="14"/>
        <v>0</v>
      </c>
      <c r="AY36" s="16">
        <f t="shared" si="14"/>
        <v>0</v>
      </c>
      <c r="AZ36" s="16">
        <f t="shared" si="14"/>
        <v>0</v>
      </c>
      <c r="BA36" s="16">
        <f t="shared" si="14"/>
        <v>0</v>
      </c>
      <c r="BB36" s="16">
        <f t="shared" si="14"/>
        <v>0</v>
      </c>
      <c r="BC36" s="16">
        <f t="shared" si="14"/>
        <v>0</v>
      </c>
      <c r="BD36" s="16">
        <f t="shared" si="14"/>
        <v>0</v>
      </c>
      <c r="BE36" s="16">
        <f t="shared" si="14"/>
        <v>0</v>
      </c>
      <c r="BF36" s="16">
        <f t="shared" si="14"/>
        <v>0</v>
      </c>
      <c r="BG36" s="16">
        <f t="shared" si="14"/>
        <v>0</v>
      </c>
      <c r="BH36" s="16">
        <f t="shared" si="14"/>
        <v>0</v>
      </c>
      <c r="BI36" s="16">
        <f t="shared" si="14"/>
        <v>0</v>
      </c>
      <c r="BJ36" s="16">
        <f t="shared" si="14"/>
        <v>0</v>
      </c>
      <c r="BK36" s="16">
        <f t="shared" si="14"/>
        <v>0</v>
      </c>
      <c r="BL36" s="16">
        <f t="shared" si="14"/>
        <v>0</v>
      </c>
      <c r="BM36" s="16">
        <f t="shared" si="14"/>
        <v>0</v>
      </c>
      <c r="BN36" s="16">
        <f t="shared" si="14"/>
        <v>0</v>
      </c>
      <c r="BO36" s="16">
        <f t="shared" si="14"/>
        <v>0</v>
      </c>
      <c r="BP36" s="16">
        <f t="shared" si="14"/>
        <v>0</v>
      </c>
      <c r="BQ36" s="16">
        <f t="shared" si="14"/>
        <v>0</v>
      </c>
      <c r="BR36" s="16">
        <f t="shared" si="14"/>
        <v>0</v>
      </c>
      <c r="BS36" s="16">
        <f t="shared" ref="BS36:CP36" si="15">IF(BS6="PD",BS20-BS22,0)</f>
        <v>0</v>
      </c>
      <c r="BT36" s="16">
        <f t="shared" si="15"/>
        <v>0</v>
      </c>
      <c r="BU36" s="16">
        <f t="shared" si="15"/>
        <v>0</v>
      </c>
      <c r="BV36" s="16">
        <f t="shared" si="15"/>
        <v>0</v>
      </c>
      <c r="BW36" s="16">
        <f t="shared" si="15"/>
        <v>0</v>
      </c>
      <c r="BX36" s="16">
        <f t="shared" si="15"/>
        <v>0</v>
      </c>
      <c r="BY36" s="16">
        <f t="shared" si="15"/>
        <v>0</v>
      </c>
      <c r="BZ36" s="16">
        <f t="shared" si="15"/>
        <v>0</v>
      </c>
      <c r="CA36" s="16">
        <f t="shared" si="15"/>
        <v>0</v>
      </c>
      <c r="CB36" s="16">
        <f t="shared" si="15"/>
        <v>0</v>
      </c>
      <c r="CC36" s="16">
        <f t="shared" si="15"/>
        <v>0</v>
      </c>
      <c r="CD36" s="16">
        <f t="shared" si="15"/>
        <v>0</v>
      </c>
      <c r="CE36" s="16">
        <f t="shared" si="15"/>
        <v>0</v>
      </c>
      <c r="CF36" s="16">
        <f t="shared" si="15"/>
        <v>0</v>
      </c>
      <c r="CG36" s="16">
        <f t="shared" si="15"/>
        <v>0</v>
      </c>
      <c r="CH36" s="16">
        <f t="shared" si="15"/>
        <v>0</v>
      </c>
      <c r="CI36" s="16">
        <f t="shared" si="15"/>
        <v>0</v>
      </c>
      <c r="CJ36" s="16">
        <f t="shared" si="15"/>
        <v>0</v>
      </c>
      <c r="CK36" s="16">
        <f t="shared" si="15"/>
        <v>0</v>
      </c>
      <c r="CL36" s="16">
        <f t="shared" si="15"/>
        <v>0</v>
      </c>
      <c r="CM36" s="16">
        <f t="shared" si="15"/>
        <v>0</v>
      </c>
      <c r="CN36" s="16">
        <f t="shared" si="15"/>
        <v>0</v>
      </c>
      <c r="CO36" s="16">
        <f t="shared" si="15"/>
        <v>0</v>
      </c>
      <c r="CP36" s="16">
        <f t="shared" si="15"/>
        <v>0</v>
      </c>
    </row>
    <row r="37" spans="5:94" ht="12.5" thickBot="1" x14ac:dyDescent="0.35"/>
    <row r="38" spans="5:94" ht="12.5" thickBot="1" x14ac:dyDescent="0.35">
      <c r="E38" s="54" t="s">
        <v>162</v>
      </c>
      <c r="F38" s="55">
        <f>SUM(G36:CJ36)/SUMIFS('6. Solution vols'!G27:CP27, '6. Solution vols'!G6:CP6,"PD")</f>
        <v>71.779256583493833</v>
      </c>
      <c r="G38" s="43">
        <f>IFERROR(G36/'6. Solution vols'!G49,0)</f>
        <v>0</v>
      </c>
      <c r="H38" s="43">
        <f>IFERROR(H36/'6. Solution vols'!H49,0)</f>
        <v>0</v>
      </c>
      <c r="I38" s="43">
        <f>IFERROR(I36/'6. Solution vols'!I49,0)</f>
        <v>0</v>
      </c>
      <c r="J38" s="43">
        <f>IFERROR(J36/'6. Solution vols'!J49,0)</f>
        <v>0</v>
      </c>
      <c r="K38" s="43">
        <f>IFERROR(K36/'6. Solution vols'!K49,0)</f>
        <v>0</v>
      </c>
      <c r="L38" s="43">
        <f>IFERROR(L36/'6. Solution vols'!L49,0)</f>
        <v>0</v>
      </c>
      <c r="M38" s="43">
        <f>IFERROR(M36/'6. Solution vols'!M49,0)</f>
        <v>0</v>
      </c>
      <c r="N38" s="43">
        <f>IFERROR(N36/'6. Solution vols'!N49,0)</f>
        <v>0</v>
      </c>
      <c r="O38" s="43">
        <f>IFERROR(O36/'6. Solution vols'!O49,0)</f>
        <v>-16.739006705376013</v>
      </c>
      <c r="P38" s="43">
        <f>IFERROR(P36/'6. Solution vols'!P49,0)</f>
        <v>19.740862171056289</v>
      </c>
      <c r="Q38" s="43">
        <f>IFERROR(Q36/'6. Solution vols'!Q49,0)</f>
        <v>32.328484378662324</v>
      </c>
      <c r="R38" s="43">
        <f>IFERROR(R36/'6. Solution vols'!R49,0)</f>
        <v>41.563262376107645</v>
      </c>
      <c r="S38" s="43">
        <f>IFERROR(S36/'6. Solution vols'!S49,0)</f>
        <v>47.332934089025528</v>
      </c>
      <c r="T38" s="43">
        <f>IFERROR(T36/'6. Solution vols'!T49,0)</f>
        <v>51.708747779472915</v>
      </c>
      <c r="U38" s="43">
        <f>IFERROR(U36/'6. Solution vols'!U49,0)</f>
        <v>55.109239059279801</v>
      </c>
      <c r="V38" s="43">
        <f>IFERROR(V36/'6. Solution vols'!V49,0)</f>
        <v>84.346628589980568</v>
      </c>
      <c r="W38" s="43">
        <f>IFERROR(W36/'6. Solution vols'!W49,0)</f>
        <v>83.842983316342583</v>
      </c>
      <c r="X38" s="43">
        <f>IFERROR(X36/'6. Solution vols'!X49,0)</f>
        <v>83.340597155888631</v>
      </c>
      <c r="Y38" s="43">
        <f>IFERROR(Y36/'6. Solution vols'!Y49,0)</f>
        <v>82.839466960835864</v>
      </c>
      <c r="Z38" s="43">
        <f>IFERROR(Z36/'6. Solution vols'!Z49,0)</f>
        <v>82.339589591270737</v>
      </c>
      <c r="AA38" s="43">
        <f>IFERROR(AA36/'6. Solution vols'!AA49,0)</f>
        <v>81.840961915129498</v>
      </c>
      <c r="AB38" s="43">
        <f>IFERROR(AB36/'6. Solution vols'!AB49,0)</f>
        <v>81.343580808178586</v>
      </c>
      <c r="AC38" s="43">
        <f>IFERROR(AC36/'6. Solution vols'!AC49,0)</f>
        <v>80.847443153995144</v>
      </c>
      <c r="AD38" s="43">
        <f>IFERROR(AD36/'6. Solution vols'!AD49,0)</f>
        <v>80.352545843947084</v>
      </c>
      <c r="AE38" s="43">
        <f>IFERROR(AE36/'6. Solution vols'!AE49,0)</f>
        <v>79.858885777174166</v>
      </c>
      <c r="AF38" s="43">
        <f>IFERROR(AF36/'6. Solution vols'!AF49,0)</f>
        <v>79.366459860568128</v>
      </c>
      <c r="AG38" s="43">
        <f>IFERROR(AG36/'6. Solution vols'!AG49,0)</f>
        <v>78.875265008753686</v>
      </c>
      <c r="AH38" s="43">
        <f>IFERROR(AH36/'6. Solution vols'!AH49,0)</f>
        <v>78.38529814406877</v>
      </c>
      <c r="AI38" s="43">
        <f>IFERROR(AI36/'6. Solution vols'!AI49,0)</f>
        <v>77.896556196545504</v>
      </c>
      <c r="AJ38" s="43">
        <f>IFERROR(AJ36/'6. Solution vols'!AJ49,0)</f>
        <v>77.409036103891111</v>
      </c>
      <c r="AK38" s="43">
        <f>IFERROR(AK36/'6. Solution vols'!AK49,0)</f>
        <v>76.922734811468345</v>
      </c>
      <c r="AL38" s="43">
        <f>IFERROR(AL36/'6. Solution vols'!AL49,0)</f>
        <v>76.437649272276616</v>
      </c>
      <c r="AM38" s="43">
        <f>IFERROR(AM36/'6. Solution vols'!AM49,0)</f>
        <v>75.953776446932864</v>
      </c>
      <c r="AN38" s="43">
        <f>IFERROR(AN36/'6. Solution vols'!AN49,0)</f>
        <v>75.47111330365243</v>
      </c>
      <c r="AO38" s="43">
        <f>IFERROR(AO36/'6. Solution vols'!AO49,0)</f>
        <v>74.98965681823033</v>
      </c>
      <c r="AP38" s="43">
        <f>IFERROR(AP36/'6. Solution vols'!AP49,0)</f>
        <v>74.509403974021666</v>
      </c>
      <c r="AQ38" s="43">
        <f>IFERROR(AQ36/'6. Solution vols'!AQ49,0)</f>
        <v>0</v>
      </c>
      <c r="AR38" s="43">
        <f>IFERROR(AR36/'6. Solution vols'!AR49,0)</f>
        <v>0</v>
      </c>
      <c r="AS38" s="43">
        <f>IFERROR(AS36/'6. Solution vols'!AS49,0)</f>
        <v>0</v>
      </c>
      <c r="AT38" s="43">
        <f>IFERROR(AT36/'6. Solution vols'!AT49,0)</f>
        <v>0</v>
      </c>
      <c r="AU38" s="43">
        <f>IFERROR(AU36/'6. Solution vols'!AU49,0)</f>
        <v>0</v>
      </c>
      <c r="AV38" s="43">
        <f>IFERROR(AV36/'6. Solution vols'!AV49,0)</f>
        <v>0</v>
      </c>
      <c r="AW38" s="43">
        <f>IFERROR(AW36/'6. Solution vols'!AW49,0)</f>
        <v>0</v>
      </c>
      <c r="AX38" s="43">
        <f>IFERROR(AX36/'6. Solution vols'!AX49,0)</f>
        <v>0</v>
      </c>
      <c r="AY38" s="43">
        <f>IFERROR(AY36/'6. Solution vols'!AY49,0)</f>
        <v>0</v>
      </c>
      <c r="AZ38" s="43">
        <f>IFERROR(AZ36/'6. Solution vols'!AZ49,0)</f>
        <v>0</v>
      </c>
      <c r="BA38" s="43">
        <f>IFERROR(BA36/'6. Solution vols'!BA49,0)</f>
        <v>0</v>
      </c>
      <c r="BB38" s="43">
        <f>IFERROR(BB36/'6. Solution vols'!BB49,0)</f>
        <v>0</v>
      </c>
      <c r="BC38" s="43">
        <f>IFERROR(BC36/'6. Solution vols'!BC49,0)</f>
        <v>0</v>
      </c>
      <c r="BD38" s="43">
        <f>IFERROR(BD36/'6. Solution vols'!BD49,0)</f>
        <v>0</v>
      </c>
      <c r="BE38" s="43">
        <f>IFERROR(BE36/'6. Solution vols'!BE49,0)</f>
        <v>0</v>
      </c>
      <c r="BF38" s="43">
        <f>IFERROR(BF36/'6. Solution vols'!BF49,0)</f>
        <v>0</v>
      </c>
      <c r="BG38" s="43">
        <f>IFERROR(BG36/'6. Solution vols'!BG49,0)</f>
        <v>0</v>
      </c>
      <c r="BH38" s="43">
        <f>IFERROR(BH36/'6. Solution vols'!BH49,0)</f>
        <v>0</v>
      </c>
      <c r="BI38" s="43">
        <f>IFERROR(BI36/'6. Solution vols'!BI49,0)</f>
        <v>0</v>
      </c>
      <c r="BJ38" s="43">
        <f>IFERROR(BJ36/'6. Solution vols'!BJ49,0)</f>
        <v>0</v>
      </c>
      <c r="BK38" s="43">
        <f>IFERROR(BK36/'6. Solution vols'!BK49,0)</f>
        <v>0</v>
      </c>
      <c r="BL38" s="43">
        <f>IFERROR(BL36/'6. Solution vols'!BL49,0)</f>
        <v>0</v>
      </c>
      <c r="BM38" s="43">
        <f>IFERROR(BM36/'6. Solution vols'!BM49,0)</f>
        <v>0</v>
      </c>
      <c r="BN38" s="43">
        <f>IFERROR(BN36/'6. Solution vols'!BN49,0)</f>
        <v>0</v>
      </c>
      <c r="BO38" s="43">
        <f>IFERROR(BO36/'6. Solution vols'!BO49,0)</f>
        <v>0</v>
      </c>
      <c r="BP38" s="43">
        <f>IFERROR(BP36/'6. Solution vols'!BP49,0)</f>
        <v>0</v>
      </c>
      <c r="BQ38" s="43">
        <f>IFERROR(BQ36/'6. Solution vols'!BQ49,0)</f>
        <v>0</v>
      </c>
      <c r="BR38" s="43">
        <f>IFERROR(BR36/'6. Solution vols'!BR49,0)</f>
        <v>0</v>
      </c>
      <c r="BS38" s="43">
        <f>IFERROR(BS36/'6. Solution vols'!BS49,0)</f>
        <v>0</v>
      </c>
      <c r="BT38" s="43">
        <f>IFERROR(BT36/'6. Solution vols'!BT49,0)</f>
        <v>0</v>
      </c>
      <c r="BU38" s="43">
        <f>IFERROR(BU36/'6. Solution vols'!BU49,0)</f>
        <v>0</v>
      </c>
      <c r="BV38" s="43">
        <f>IFERROR(BV36/'6. Solution vols'!BV49,0)</f>
        <v>0</v>
      </c>
      <c r="BW38" s="43">
        <f>IFERROR(BW36/'6. Solution vols'!BW49,0)</f>
        <v>0</v>
      </c>
      <c r="BX38" s="43">
        <f>IFERROR(BX36/'6. Solution vols'!BX49,0)</f>
        <v>0</v>
      </c>
      <c r="BY38" s="43">
        <f>IFERROR(BY36/'6. Solution vols'!BY49,0)</f>
        <v>0</v>
      </c>
      <c r="BZ38" s="43">
        <f>IFERROR(BZ36/'6. Solution vols'!BZ49,0)</f>
        <v>0</v>
      </c>
      <c r="CA38" s="43">
        <f>IFERROR(CA36/'6. Solution vols'!CA49,0)</f>
        <v>0</v>
      </c>
      <c r="CB38" s="43">
        <f>IFERROR(CB36/'6. Solution vols'!CB49,0)</f>
        <v>0</v>
      </c>
      <c r="CC38" s="43">
        <f>IFERROR(CC36/'6. Solution vols'!CC49,0)</f>
        <v>0</v>
      </c>
      <c r="CD38" s="43">
        <f>IFERROR(CD36/'6. Solution vols'!CD49,0)</f>
        <v>0</v>
      </c>
      <c r="CE38" s="43">
        <f>IFERROR(CE36/'6. Solution vols'!CE49,0)</f>
        <v>0</v>
      </c>
      <c r="CF38" s="43">
        <f>IFERROR(CF36/'6. Solution vols'!CF49,0)</f>
        <v>0</v>
      </c>
      <c r="CG38" s="43">
        <f>IFERROR(CG36/'6. Solution vols'!CG49,0)</f>
        <v>0</v>
      </c>
      <c r="CH38" s="43">
        <f>IFERROR(CH36/'6. Solution vols'!CH49,0)</f>
        <v>0</v>
      </c>
      <c r="CI38" s="43">
        <f>IFERROR(CI36/'6. Solution vols'!CI49,0)</f>
        <v>0</v>
      </c>
      <c r="CJ38" s="43">
        <f>IFERROR(CJ36/'6. Solution vols'!CJ49,0)</f>
        <v>0</v>
      </c>
      <c r="CK38" s="43">
        <f>IFERROR(CK36/'6. Solution vols'!CK49,0)</f>
        <v>0</v>
      </c>
      <c r="CL38" s="43">
        <f>IFERROR(CL36/'6. Solution vols'!CL49,0)</f>
        <v>0</v>
      </c>
      <c r="CM38" s="43">
        <f>IFERROR(CM36/'6. Solution vols'!CM49,0)</f>
        <v>0</v>
      </c>
      <c r="CN38" s="43">
        <f>IFERROR(CN36/'6. Solution vols'!CN49,0)</f>
        <v>0</v>
      </c>
      <c r="CO38" s="43">
        <f>IFERROR(CO36/'6. Solution vols'!CO49,0)</f>
        <v>0</v>
      </c>
      <c r="CP38" s="43">
        <f>IFERROR(CP36/'6. Solution vols'!CP49,0)</f>
        <v>0</v>
      </c>
    </row>
    <row r="41" spans="5:94" x14ac:dyDescent="0.3">
      <c r="E41" t="s">
        <v>419</v>
      </c>
      <c r="G41" s="16">
        <f>G24</f>
        <v>0</v>
      </c>
      <c r="H41" s="16">
        <f t="shared" ref="H41:BS41" si="16">H24</f>
        <v>0</v>
      </c>
      <c r="I41" s="16">
        <f t="shared" si="16"/>
        <v>-144767</v>
      </c>
      <c r="J41" s="16">
        <f t="shared" si="16"/>
        <v>-381026</v>
      </c>
      <c r="K41" s="16">
        <f t="shared" si="16"/>
        <v>-757462</v>
      </c>
      <c r="L41" s="16">
        <f t="shared" si="16"/>
        <v>-319350.5060109375</v>
      </c>
      <c r="M41" s="16">
        <f t="shared" si="16"/>
        <v>-253656.27895861608</v>
      </c>
      <c r="N41" s="16">
        <f t="shared" si="16"/>
        <v>-278816.7477438107</v>
      </c>
      <c r="O41" s="16">
        <f t="shared" si="16"/>
        <v>-7122.7821332716012</v>
      </c>
      <c r="P41" s="16">
        <f t="shared" si="16"/>
        <v>10618.609761811178</v>
      </c>
      <c r="Q41" s="16">
        <f t="shared" si="16"/>
        <v>20983.772640502139</v>
      </c>
      <c r="R41" s="16">
        <f t="shared" si="16"/>
        <v>31474.196066931272</v>
      </c>
      <c r="S41" s="16">
        <f t="shared" si="16"/>
        <v>40963.814478006258</v>
      </c>
      <c r="T41" s="16">
        <f t="shared" si="16"/>
        <v>50344.671013050429</v>
      </c>
      <c r="U41" s="16">
        <f t="shared" si="16"/>
        <v>59617.174814328901</v>
      </c>
      <c r="V41" s="16">
        <f t="shared" si="16"/>
        <v>91246.182808640995</v>
      </c>
      <c r="W41" s="16">
        <f t="shared" si="16"/>
        <v>90701.339351619419</v>
      </c>
      <c r="X41" s="16">
        <f t="shared" si="16"/>
        <v>90157.858003240341</v>
      </c>
      <c r="Y41" s="16">
        <f t="shared" si="16"/>
        <v>89615.735358232254</v>
      </c>
      <c r="Z41" s="16">
        <f t="shared" si="16"/>
        <v>89074.968019836699</v>
      </c>
      <c r="AA41" s="16">
        <f t="shared" si="16"/>
        <v>88535.552599787101</v>
      </c>
      <c r="AB41" s="16">
        <f t="shared" si="16"/>
        <v>87997.485718287615</v>
      </c>
      <c r="AC41" s="16">
        <f t="shared" si="16"/>
        <v>87460.764003991964</v>
      </c>
      <c r="AD41" s="16">
        <f t="shared" si="16"/>
        <v>86925.384093981964</v>
      </c>
      <c r="AE41" s="16">
        <f t="shared" si="16"/>
        <v>86391.34263374703</v>
      </c>
      <c r="AF41" s="16">
        <f t="shared" si="16"/>
        <v>85858.636277162615</v>
      </c>
      <c r="AG41" s="16">
        <f t="shared" si="16"/>
        <v>85327.261686469748</v>
      </c>
      <c r="AH41" s="16">
        <f t="shared" si="16"/>
        <v>84797.215532253613</v>
      </c>
      <c r="AI41" s="16">
        <f t="shared" si="16"/>
        <v>84268.494493422942</v>
      </c>
      <c r="AJ41" s="16">
        <f t="shared" si="16"/>
        <v>83741.095257189416</v>
      </c>
      <c r="AK41" s="16">
        <f t="shared" si="16"/>
        <v>83215.014519046468</v>
      </c>
      <c r="AL41" s="16">
        <f t="shared" si="16"/>
        <v>82690.248982748861</v>
      </c>
      <c r="AM41" s="16">
        <f t="shared" si="16"/>
        <v>82166.795360291988</v>
      </c>
      <c r="AN41" s="16">
        <f t="shared" si="16"/>
        <v>81644.650371891214</v>
      </c>
      <c r="AO41" s="16">
        <f t="shared" si="16"/>
        <v>81123.810745961586</v>
      </c>
      <c r="AP41" s="16">
        <f t="shared" si="16"/>
        <v>80604.273219096649</v>
      </c>
      <c r="AQ41" s="16">
        <f t="shared" si="16"/>
        <v>80086.034536048974</v>
      </c>
      <c r="AR41" s="16">
        <f t="shared" si="16"/>
        <v>79569.091449708794</v>
      </c>
      <c r="AS41" s="16">
        <f t="shared" si="16"/>
        <v>79053.440721084597</v>
      </c>
      <c r="AT41" s="16">
        <f t="shared" si="16"/>
        <v>78539.079119281902</v>
      </c>
      <c r="AU41" s="16">
        <f t="shared" si="16"/>
        <v>78026.003421483707</v>
      </c>
      <c r="AV41" s="16">
        <f t="shared" si="16"/>
        <v>77514.210412929999</v>
      </c>
      <c r="AW41" s="16">
        <f t="shared" si="16"/>
        <v>77003.696886897727</v>
      </c>
      <c r="AX41" s="16">
        <f t="shared" si="16"/>
        <v>76494.459644680435</v>
      </c>
      <c r="AY41" s="16">
        <f t="shared" si="16"/>
        <v>75986.495495568757</v>
      </c>
      <c r="AZ41" s="16">
        <f t="shared" si="16"/>
        <v>75479.801256829815</v>
      </c>
      <c r="BA41" s="16">
        <f t="shared" si="16"/>
        <v>74974.373753687803</v>
      </c>
      <c r="BB41" s="16">
        <f t="shared" si="16"/>
        <v>74470.209819303564</v>
      </c>
      <c r="BC41" s="16">
        <f t="shared" si="16"/>
        <v>73967.306294755399</v>
      </c>
      <c r="BD41" s="16">
        <f t="shared" si="16"/>
        <v>73465.660029018472</v>
      </c>
      <c r="BE41" s="16">
        <f t="shared" si="16"/>
        <v>72965.267878945946</v>
      </c>
      <c r="BF41" s="16">
        <f t="shared" si="16"/>
        <v>72466.12670924855</v>
      </c>
      <c r="BG41" s="16">
        <f t="shared" si="16"/>
        <v>71968.233392475435</v>
      </c>
      <c r="BH41" s="16">
        <f t="shared" si="16"/>
        <v>71471.584808994288</v>
      </c>
      <c r="BI41" s="16">
        <f t="shared" si="16"/>
        <v>70976.177846971783</v>
      </c>
      <c r="BJ41" s="16">
        <f t="shared" si="16"/>
        <v>70482.009402354393</v>
      </c>
      <c r="BK41" s="16">
        <f t="shared" si="16"/>
        <v>69989.07637884852</v>
      </c>
      <c r="BL41" s="16">
        <f t="shared" si="16"/>
        <v>69497.375687901455</v>
      </c>
      <c r="BM41" s="16">
        <f t="shared" si="16"/>
        <v>69006.904248681647</v>
      </c>
      <c r="BN41" s="16">
        <f t="shared" si="16"/>
        <v>68517.658988059964</v>
      </c>
      <c r="BO41" s="16">
        <f t="shared" si="16"/>
        <v>68029.636840589781</v>
      </c>
      <c r="BP41" s="16">
        <f t="shared" si="16"/>
        <v>67542.834748488356</v>
      </c>
      <c r="BQ41" s="16">
        <f t="shared" si="16"/>
        <v>67057.249661617127</v>
      </c>
      <c r="BR41" s="16">
        <f t="shared" si="16"/>
        <v>66572.878537463082</v>
      </c>
      <c r="BS41" s="16">
        <f t="shared" si="16"/>
        <v>66089.718341119442</v>
      </c>
      <c r="BT41" s="16">
        <f t="shared" ref="BT41:CP41" si="17">BT24</f>
        <v>65607.766045266675</v>
      </c>
      <c r="BU41" s="16">
        <f t="shared" si="17"/>
        <v>65127.0186301535</v>
      </c>
      <c r="BV41" s="16">
        <f t="shared" si="17"/>
        <v>64647.473083578108</v>
      </c>
      <c r="BW41" s="16">
        <f t="shared" si="17"/>
        <v>64169.126400869194</v>
      </c>
      <c r="BX41" s="16">
        <f t="shared" si="17"/>
        <v>63691.975584867032</v>
      </c>
      <c r="BY41" s="16">
        <f t="shared" si="17"/>
        <v>63216.017645904853</v>
      </c>
      <c r="BZ41" s="16">
        <f t="shared" si="17"/>
        <v>62741.249601790099</v>
      </c>
      <c r="CA41" s="16">
        <f t="shared" si="17"/>
        <v>62267.668477785628</v>
      </c>
      <c r="CB41" s="16">
        <f t="shared" si="17"/>
        <v>61795.271306591254</v>
      </c>
      <c r="CC41" s="16">
        <f t="shared" si="17"/>
        <v>61324.055128324748</v>
      </c>
      <c r="CD41" s="16">
        <f t="shared" si="17"/>
        <v>60854.016990503995</v>
      </c>
      <c r="CE41" s="16">
        <f t="shared" si="17"/>
        <v>60385.15394802767</v>
      </c>
      <c r="CF41" s="16">
        <f t="shared" si="17"/>
        <v>59917.463063157658</v>
      </c>
      <c r="CG41" s="16">
        <f t="shared" si="17"/>
        <v>59450.941405499703</v>
      </c>
      <c r="CH41" s="16">
        <f t="shared" si="17"/>
        <v>58985.586051986058</v>
      </c>
      <c r="CI41" s="16">
        <f t="shared" si="17"/>
        <v>58521.394086856075</v>
      </c>
      <c r="CJ41" s="16">
        <f t="shared" si="17"/>
        <v>58058.362601638946</v>
      </c>
      <c r="CK41" s="16">
        <f t="shared" si="17"/>
        <v>0</v>
      </c>
      <c r="CL41" s="16">
        <f t="shared" si="17"/>
        <v>0</v>
      </c>
      <c r="CM41" s="16">
        <f t="shared" si="17"/>
        <v>0</v>
      </c>
      <c r="CN41" s="16">
        <f t="shared" si="17"/>
        <v>0</v>
      </c>
      <c r="CO41" s="16">
        <f t="shared" si="17"/>
        <v>0</v>
      </c>
      <c r="CP41" s="16">
        <f t="shared" si="17"/>
        <v>0</v>
      </c>
    </row>
    <row r="42" spans="5:94" x14ac:dyDescent="0.3">
      <c r="E42" t="s">
        <v>410</v>
      </c>
      <c r="G42" s="16">
        <f>'18. MPT'!G15</f>
        <v>0</v>
      </c>
      <c r="H42" s="16">
        <f>'18. MPT'!H15</f>
        <v>0</v>
      </c>
      <c r="I42" s="16">
        <f>'18. MPT'!I15</f>
        <v>50000</v>
      </c>
      <c r="J42" s="16">
        <f>'18. MPT'!J15</f>
        <v>170000</v>
      </c>
      <c r="K42" s="16">
        <f>'18. MPT'!K15</f>
        <v>240000</v>
      </c>
      <c r="L42" s="16">
        <f>'18. MPT'!L15</f>
        <v>0</v>
      </c>
      <c r="M42" s="16">
        <f>'18. MPT'!M15</f>
        <v>100000</v>
      </c>
      <c r="N42" s="16">
        <f>'18. MPT'!N15</f>
        <v>0</v>
      </c>
      <c r="O42" s="16">
        <f>'18. MPT'!O15</f>
        <v>0</v>
      </c>
      <c r="P42" s="16">
        <f>'18. MPT'!P15</f>
        <v>0</v>
      </c>
      <c r="Q42" s="16">
        <f>'18. MPT'!Q15</f>
        <v>0</v>
      </c>
      <c r="R42" s="16">
        <f>'18. MPT'!R15</f>
        <v>0</v>
      </c>
      <c r="S42" s="16">
        <f>'18. MPT'!S15</f>
        <v>0</v>
      </c>
      <c r="T42" s="16">
        <f>'18. MPT'!T15</f>
        <v>0</v>
      </c>
      <c r="U42" s="16">
        <f>'18. MPT'!U15</f>
        <v>0</v>
      </c>
      <c r="V42" s="16">
        <f>'18. MPT'!V15</f>
        <v>0</v>
      </c>
      <c r="W42" s="16">
        <f>'18. MPT'!W15</f>
        <v>0</v>
      </c>
      <c r="X42" s="16">
        <f>'18. MPT'!X15</f>
        <v>0</v>
      </c>
      <c r="Y42" s="16">
        <f>'18. MPT'!Y15</f>
        <v>0</v>
      </c>
      <c r="Z42" s="16">
        <f>'18. MPT'!Z15</f>
        <v>0</v>
      </c>
      <c r="AA42" s="16">
        <f>'18. MPT'!AA15</f>
        <v>0</v>
      </c>
      <c r="AB42" s="16">
        <f>'18. MPT'!AB15</f>
        <v>0</v>
      </c>
      <c r="AC42" s="16">
        <f>'18. MPT'!AC15</f>
        <v>0</v>
      </c>
      <c r="AD42" s="16">
        <f>'18. MPT'!AD15</f>
        <v>0</v>
      </c>
      <c r="AE42" s="16">
        <f>'18. MPT'!AE15</f>
        <v>0</v>
      </c>
      <c r="AF42" s="16">
        <f>'18. MPT'!AF15</f>
        <v>0</v>
      </c>
      <c r="AG42" s="16">
        <f>'18. MPT'!AG15</f>
        <v>0</v>
      </c>
      <c r="AH42" s="16">
        <f>'18. MPT'!AH15</f>
        <v>0</v>
      </c>
      <c r="AI42" s="16">
        <f>'18. MPT'!AI15</f>
        <v>0</v>
      </c>
      <c r="AJ42" s="16">
        <f>'18. MPT'!AJ15</f>
        <v>0</v>
      </c>
      <c r="AK42" s="16">
        <f>'18. MPT'!AK15</f>
        <v>0</v>
      </c>
      <c r="AL42" s="16">
        <f>'18. MPT'!AL15</f>
        <v>0</v>
      </c>
      <c r="AM42" s="16">
        <f>'18. MPT'!AM15</f>
        <v>0</v>
      </c>
      <c r="AN42" s="16">
        <f>'18. MPT'!AN15</f>
        <v>0</v>
      </c>
      <c r="AO42" s="16">
        <f>'18. MPT'!AO15</f>
        <v>0</v>
      </c>
      <c r="AP42" s="16">
        <f>'18. MPT'!AP15</f>
        <v>0</v>
      </c>
      <c r="AQ42" s="16">
        <f>'18. MPT'!AQ15</f>
        <v>0</v>
      </c>
      <c r="AR42" s="16">
        <f>'18. MPT'!AR15</f>
        <v>0</v>
      </c>
      <c r="AS42" s="16">
        <f>'18. MPT'!AS15</f>
        <v>0</v>
      </c>
      <c r="AT42" s="16">
        <f>'18. MPT'!AT15</f>
        <v>0</v>
      </c>
      <c r="AU42" s="16">
        <f>'18. MPT'!AU15</f>
        <v>0</v>
      </c>
      <c r="AV42" s="16">
        <f>'18. MPT'!AV15</f>
        <v>0</v>
      </c>
      <c r="AW42" s="16">
        <f>'18. MPT'!AW15</f>
        <v>0</v>
      </c>
      <c r="AX42" s="16">
        <f>'18. MPT'!AX15</f>
        <v>0</v>
      </c>
      <c r="AY42" s="16">
        <f>'18. MPT'!AY15</f>
        <v>0</v>
      </c>
      <c r="AZ42" s="16">
        <f>'18. MPT'!AZ15</f>
        <v>0</v>
      </c>
      <c r="BA42" s="16">
        <f>'18. MPT'!BA15</f>
        <v>0</v>
      </c>
      <c r="BB42" s="16">
        <f>'18. MPT'!BB15</f>
        <v>0</v>
      </c>
      <c r="BC42" s="16">
        <f>'18. MPT'!BC15</f>
        <v>0</v>
      </c>
      <c r="BD42" s="16">
        <f>'18. MPT'!BD15</f>
        <v>0</v>
      </c>
      <c r="BE42" s="16">
        <f>'18. MPT'!BE15</f>
        <v>0</v>
      </c>
      <c r="BF42" s="16">
        <f>'18. MPT'!BF15</f>
        <v>0</v>
      </c>
      <c r="BG42" s="16">
        <f>'18. MPT'!BG15</f>
        <v>0</v>
      </c>
      <c r="BH42" s="16">
        <f>'18. MPT'!BH15</f>
        <v>0</v>
      </c>
      <c r="BI42" s="16">
        <f>'18. MPT'!BI15</f>
        <v>0</v>
      </c>
      <c r="BJ42" s="16">
        <f>'18. MPT'!BJ15</f>
        <v>0</v>
      </c>
      <c r="BK42" s="16">
        <f>'18. MPT'!BK15</f>
        <v>0</v>
      </c>
      <c r="BL42" s="16">
        <f>'18. MPT'!BL15</f>
        <v>0</v>
      </c>
      <c r="BM42" s="16">
        <f>'18. MPT'!BM15</f>
        <v>0</v>
      </c>
      <c r="BN42" s="16">
        <f>'18. MPT'!BN15</f>
        <v>0</v>
      </c>
      <c r="BO42" s="16">
        <f>'18. MPT'!BO15</f>
        <v>0</v>
      </c>
      <c r="BP42" s="16">
        <f>'18. MPT'!BP15</f>
        <v>0</v>
      </c>
      <c r="BQ42" s="16">
        <f>'18. MPT'!BQ15</f>
        <v>0</v>
      </c>
      <c r="BR42" s="16">
        <f>'18. MPT'!BR15</f>
        <v>0</v>
      </c>
      <c r="BS42" s="16">
        <f>'18. MPT'!BS15</f>
        <v>0</v>
      </c>
      <c r="BT42" s="16">
        <f>'18. MPT'!BT15</f>
        <v>0</v>
      </c>
      <c r="BU42" s="16">
        <f>'18. MPT'!BU15</f>
        <v>0</v>
      </c>
      <c r="BV42" s="16">
        <f>'18. MPT'!BV15</f>
        <v>0</v>
      </c>
      <c r="BW42" s="16">
        <f>'18. MPT'!BW15</f>
        <v>0</v>
      </c>
      <c r="BX42" s="16">
        <f>'18. MPT'!BX15</f>
        <v>0</v>
      </c>
      <c r="BY42" s="16">
        <f>'18. MPT'!BY15</f>
        <v>0</v>
      </c>
      <c r="BZ42" s="16">
        <f>'18. MPT'!BZ15</f>
        <v>0</v>
      </c>
      <c r="CA42" s="16">
        <f>'18. MPT'!CA15</f>
        <v>0</v>
      </c>
      <c r="CB42" s="16">
        <f>'18. MPT'!CB15</f>
        <v>0</v>
      </c>
      <c r="CC42" s="16">
        <f>'18. MPT'!CC15</f>
        <v>0</v>
      </c>
      <c r="CD42" s="16">
        <f>'18. MPT'!CD15</f>
        <v>0</v>
      </c>
      <c r="CE42" s="16">
        <f>'18. MPT'!CE15</f>
        <v>0</v>
      </c>
      <c r="CF42" s="16">
        <f>'18. MPT'!CF15</f>
        <v>0</v>
      </c>
      <c r="CG42" s="16">
        <f>'18. MPT'!CG15</f>
        <v>0</v>
      </c>
      <c r="CH42" s="16">
        <f>'18. MPT'!CH15</f>
        <v>0</v>
      </c>
      <c r="CI42" s="16">
        <f>'18. MPT'!CI15</f>
        <v>0</v>
      </c>
      <c r="CJ42" s="16">
        <f>'18. MPT'!CJ15</f>
        <v>0</v>
      </c>
      <c r="CK42" s="16">
        <f>'18. MPT'!CK15</f>
        <v>0</v>
      </c>
      <c r="CL42" s="16">
        <f>'18. MPT'!CL15</f>
        <v>0</v>
      </c>
      <c r="CM42" s="16">
        <f>'18. MPT'!CM15</f>
        <v>0</v>
      </c>
      <c r="CN42" s="16">
        <f>'18. MPT'!CN15</f>
        <v>0</v>
      </c>
      <c r="CO42" s="16">
        <f>'18. MPT'!CO15</f>
        <v>0</v>
      </c>
      <c r="CP42" s="16">
        <f>'18. MPT'!CP15</f>
        <v>0</v>
      </c>
    </row>
    <row r="43" spans="5:94" x14ac:dyDescent="0.3">
      <c r="E43" s="10" t="s">
        <v>417</v>
      </c>
      <c r="F43" s="10"/>
      <c r="G43" s="90">
        <f>SUM(G41:G42)</f>
        <v>0</v>
      </c>
      <c r="H43" s="90">
        <f t="shared" ref="H43:BS43" si="18">SUM(H41:H42)</f>
        <v>0</v>
      </c>
      <c r="I43" s="90">
        <f t="shared" si="18"/>
        <v>-94767</v>
      </c>
      <c r="J43" s="90">
        <f t="shared" si="18"/>
        <v>-211026</v>
      </c>
      <c r="K43" s="90">
        <f t="shared" si="18"/>
        <v>-517462</v>
      </c>
      <c r="L43" s="90">
        <f t="shared" si="18"/>
        <v>-319350.5060109375</v>
      </c>
      <c r="M43" s="90">
        <f t="shared" si="18"/>
        <v>-153656.27895861608</v>
      </c>
      <c r="N43" s="90">
        <f t="shared" si="18"/>
        <v>-278816.7477438107</v>
      </c>
      <c r="O43" s="90">
        <f t="shared" si="18"/>
        <v>-7122.7821332716012</v>
      </c>
      <c r="P43" s="90">
        <f t="shared" si="18"/>
        <v>10618.609761811178</v>
      </c>
      <c r="Q43" s="90">
        <f t="shared" si="18"/>
        <v>20983.772640502139</v>
      </c>
      <c r="R43" s="90">
        <f t="shared" si="18"/>
        <v>31474.196066931272</v>
      </c>
      <c r="S43" s="90">
        <f t="shared" si="18"/>
        <v>40963.814478006258</v>
      </c>
      <c r="T43" s="90">
        <f t="shared" si="18"/>
        <v>50344.671013050429</v>
      </c>
      <c r="U43" s="90">
        <f t="shared" si="18"/>
        <v>59617.174814328901</v>
      </c>
      <c r="V43" s="90">
        <f t="shared" si="18"/>
        <v>91246.182808640995</v>
      </c>
      <c r="W43" s="90">
        <f t="shared" si="18"/>
        <v>90701.339351619419</v>
      </c>
      <c r="X43" s="90">
        <f t="shared" si="18"/>
        <v>90157.858003240341</v>
      </c>
      <c r="Y43" s="90">
        <f t="shared" si="18"/>
        <v>89615.735358232254</v>
      </c>
      <c r="Z43" s="90">
        <f t="shared" si="18"/>
        <v>89074.968019836699</v>
      </c>
      <c r="AA43" s="90">
        <f t="shared" si="18"/>
        <v>88535.552599787101</v>
      </c>
      <c r="AB43" s="90">
        <f t="shared" si="18"/>
        <v>87997.485718287615</v>
      </c>
      <c r="AC43" s="90">
        <f t="shared" si="18"/>
        <v>87460.764003991964</v>
      </c>
      <c r="AD43" s="90">
        <f t="shared" si="18"/>
        <v>86925.384093981964</v>
      </c>
      <c r="AE43" s="90">
        <f t="shared" si="18"/>
        <v>86391.34263374703</v>
      </c>
      <c r="AF43" s="90">
        <f t="shared" si="18"/>
        <v>85858.636277162615</v>
      </c>
      <c r="AG43" s="90">
        <f t="shared" si="18"/>
        <v>85327.261686469748</v>
      </c>
      <c r="AH43" s="90">
        <f t="shared" si="18"/>
        <v>84797.215532253613</v>
      </c>
      <c r="AI43" s="90">
        <f t="shared" si="18"/>
        <v>84268.494493422942</v>
      </c>
      <c r="AJ43" s="90">
        <f t="shared" si="18"/>
        <v>83741.095257189416</v>
      </c>
      <c r="AK43" s="90">
        <f t="shared" si="18"/>
        <v>83215.014519046468</v>
      </c>
      <c r="AL43" s="90">
        <f t="shared" si="18"/>
        <v>82690.248982748861</v>
      </c>
      <c r="AM43" s="90">
        <f t="shared" si="18"/>
        <v>82166.795360291988</v>
      </c>
      <c r="AN43" s="90">
        <f t="shared" si="18"/>
        <v>81644.650371891214</v>
      </c>
      <c r="AO43" s="90">
        <f t="shared" si="18"/>
        <v>81123.810745961586</v>
      </c>
      <c r="AP43" s="90">
        <f t="shared" si="18"/>
        <v>80604.273219096649</v>
      </c>
      <c r="AQ43" s="90">
        <f t="shared" si="18"/>
        <v>80086.034536048974</v>
      </c>
      <c r="AR43" s="90">
        <f t="shared" si="18"/>
        <v>79569.091449708794</v>
      </c>
      <c r="AS43" s="90">
        <f t="shared" si="18"/>
        <v>79053.440721084597</v>
      </c>
      <c r="AT43" s="90">
        <f t="shared" si="18"/>
        <v>78539.079119281902</v>
      </c>
      <c r="AU43" s="90">
        <f t="shared" si="18"/>
        <v>78026.003421483707</v>
      </c>
      <c r="AV43" s="90">
        <f t="shared" si="18"/>
        <v>77514.210412929999</v>
      </c>
      <c r="AW43" s="90">
        <f t="shared" si="18"/>
        <v>77003.696886897727</v>
      </c>
      <c r="AX43" s="90">
        <f t="shared" si="18"/>
        <v>76494.459644680435</v>
      </c>
      <c r="AY43" s="90">
        <f t="shared" si="18"/>
        <v>75986.495495568757</v>
      </c>
      <c r="AZ43" s="90">
        <f t="shared" si="18"/>
        <v>75479.801256829815</v>
      </c>
      <c r="BA43" s="90">
        <f t="shared" si="18"/>
        <v>74974.373753687803</v>
      </c>
      <c r="BB43" s="90">
        <f t="shared" si="18"/>
        <v>74470.209819303564</v>
      </c>
      <c r="BC43" s="90">
        <f t="shared" si="18"/>
        <v>73967.306294755399</v>
      </c>
      <c r="BD43" s="90">
        <f t="shared" si="18"/>
        <v>73465.660029018472</v>
      </c>
      <c r="BE43" s="90">
        <f t="shared" si="18"/>
        <v>72965.267878945946</v>
      </c>
      <c r="BF43" s="90">
        <f t="shared" si="18"/>
        <v>72466.12670924855</v>
      </c>
      <c r="BG43" s="90">
        <f t="shared" si="18"/>
        <v>71968.233392475435</v>
      </c>
      <c r="BH43" s="90">
        <f t="shared" si="18"/>
        <v>71471.584808994288</v>
      </c>
      <c r="BI43" s="90">
        <f t="shared" si="18"/>
        <v>70976.177846971783</v>
      </c>
      <c r="BJ43" s="90">
        <f t="shared" si="18"/>
        <v>70482.009402354393</v>
      </c>
      <c r="BK43" s="90">
        <f t="shared" si="18"/>
        <v>69989.07637884852</v>
      </c>
      <c r="BL43" s="90">
        <f t="shared" si="18"/>
        <v>69497.375687901455</v>
      </c>
      <c r="BM43" s="90">
        <f t="shared" si="18"/>
        <v>69006.904248681647</v>
      </c>
      <c r="BN43" s="90">
        <f t="shared" si="18"/>
        <v>68517.658988059964</v>
      </c>
      <c r="BO43" s="90">
        <f t="shared" si="18"/>
        <v>68029.636840589781</v>
      </c>
      <c r="BP43" s="90">
        <f t="shared" si="18"/>
        <v>67542.834748488356</v>
      </c>
      <c r="BQ43" s="90">
        <f t="shared" si="18"/>
        <v>67057.249661617127</v>
      </c>
      <c r="BR43" s="90">
        <f t="shared" si="18"/>
        <v>66572.878537463082</v>
      </c>
      <c r="BS43" s="90">
        <f t="shared" si="18"/>
        <v>66089.718341119442</v>
      </c>
      <c r="BT43" s="90">
        <f t="shared" ref="BT43:CP43" si="19">SUM(BT41:BT42)</f>
        <v>65607.766045266675</v>
      </c>
      <c r="BU43" s="90">
        <f t="shared" si="19"/>
        <v>65127.0186301535</v>
      </c>
      <c r="BV43" s="90">
        <f t="shared" si="19"/>
        <v>64647.473083578108</v>
      </c>
      <c r="BW43" s="90">
        <f t="shared" si="19"/>
        <v>64169.126400869194</v>
      </c>
      <c r="BX43" s="90">
        <f t="shared" si="19"/>
        <v>63691.975584867032</v>
      </c>
      <c r="BY43" s="90">
        <f t="shared" si="19"/>
        <v>63216.017645904853</v>
      </c>
      <c r="BZ43" s="90">
        <f t="shared" si="19"/>
        <v>62741.249601790099</v>
      </c>
      <c r="CA43" s="90">
        <f t="shared" si="19"/>
        <v>62267.668477785628</v>
      </c>
      <c r="CB43" s="90">
        <f t="shared" si="19"/>
        <v>61795.271306591254</v>
      </c>
      <c r="CC43" s="90">
        <f t="shared" si="19"/>
        <v>61324.055128324748</v>
      </c>
      <c r="CD43" s="90">
        <f t="shared" si="19"/>
        <v>60854.016990503995</v>
      </c>
      <c r="CE43" s="90">
        <f t="shared" si="19"/>
        <v>60385.15394802767</v>
      </c>
      <c r="CF43" s="90">
        <f t="shared" si="19"/>
        <v>59917.463063157658</v>
      </c>
      <c r="CG43" s="90">
        <f t="shared" si="19"/>
        <v>59450.941405499703</v>
      </c>
      <c r="CH43" s="90">
        <f t="shared" si="19"/>
        <v>58985.586051986058</v>
      </c>
      <c r="CI43" s="90">
        <f t="shared" si="19"/>
        <v>58521.394086856075</v>
      </c>
      <c r="CJ43" s="90">
        <f t="shared" si="19"/>
        <v>58058.362601638946</v>
      </c>
      <c r="CK43" s="90">
        <f t="shared" si="19"/>
        <v>0</v>
      </c>
      <c r="CL43" s="90">
        <f t="shared" si="19"/>
        <v>0</v>
      </c>
      <c r="CM43" s="90">
        <f t="shared" si="19"/>
        <v>0</v>
      </c>
      <c r="CN43" s="90">
        <f t="shared" si="19"/>
        <v>0</v>
      </c>
      <c r="CO43" s="90">
        <f t="shared" si="19"/>
        <v>0</v>
      </c>
      <c r="CP43" s="90">
        <f t="shared" si="19"/>
        <v>0</v>
      </c>
    </row>
    <row r="45" spans="5:94" x14ac:dyDescent="0.3">
      <c r="E45" t="s">
        <v>420</v>
      </c>
      <c r="G45" s="16">
        <f>G43</f>
        <v>0</v>
      </c>
      <c r="H45" s="16">
        <f>G45+H43</f>
        <v>0</v>
      </c>
      <c r="I45" s="16">
        <f t="shared" ref="I45:BT45" si="20">H45+I43</f>
        <v>-94767</v>
      </c>
      <c r="J45" s="16">
        <f t="shared" si="20"/>
        <v>-305793</v>
      </c>
      <c r="K45" s="16">
        <f t="shared" si="20"/>
        <v>-823255</v>
      </c>
      <c r="L45" s="16">
        <f t="shared" si="20"/>
        <v>-1142605.5060109375</v>
      </c>
      <c r="M45" s="16">
        <f t="shared" si="20"/>
        <v>-1296261.7849695536</v>
      </c>
      <c r="N45" s="16">
        <f t="shared" si="20"/>
        <v>-1575078.5327133643</v>
      </c>
      <c r="O45" s="16">
        <f t="shared" si="20"/>
        <v>-1582201.314846636</v>
      </c>
      <c r="P45" s="16">
        <f t="shared" si="20"/>
        <v>-1571582.7050848249</v>
      </c>
      <c r="Q45" s="16">
        <f t="shared" si="20"/>
        <v>-1550598.9324443229</v>
      </c>
      <c r="R45" s="16">
        <f t="shared" si="20"/>
        <v>-1519124.7363773915</v>
      </c>
      <c r="S45" s="16">
        <f t="shared" si="20"/>
        <v>-1478160.9218993853</v>
      </c>
      <c r="T45" s="16">
        <f t="shared" si="20"/>
        <v>-1427816.2508863348</v>
      </c>
      <c r="U45" s="16">
        <f t="shared" si="20"/>
        <v>-1368199.076072006</v>
      </c>
      <c r="V45" s="16">
        <f t="shared" si="20"/>
        <v>-1276952.8932633651</v>
      </c>
      <c r="W45" s="16">
        <f t="shared" si="20"/>
        <v>-1186251.5539117458</v>
      </c>
      <c r="X45" s="16">
        <f t="shared" si="20"/>
        <v>-1096093.6959085055</v>
      </c>
      <c r="Y45" s="16">
        <f t="shared" si="20"/>
        <v>-1006477.9605502732</v>
      </c>
      <c r="Z45" s="16">
        <f t="shared" si="20"/>
        <v>-917402.99253043649</v>
      </c>
      <c r="AA45" s="16">
        <f t="shared" si="20"/>
        <v>-828867.43993064936</v>
      </c>
      <c r="AB45" s="16">
        <f t="shared" si="20"/>
        <v>-740869.95421236171</v>
      </c>
      <c r="AC45" s="16">
        <f t="shared" si="20"/>
        <v>-653409.19020836975</v>
      </c>
      <c r="AD45" s="16">
        <f t="shared" si="20"/>
        <v>-566483.80611438781</v>
      </c>
      <c r="AE45" s="16">
        <f t="shared" si="20"/>
        <v>-480092.46348064078</v>
      </c>
      <c r="AF45" s="16">
        <f t="shared" si="20"/>
        <v>-394233.8272034782</v>
      </c>
      <c r="AG45" s="16">
        <f t="shared" si="20"/>
        <v>-308906.56551700842</v>
      </c>
      <c r="AH45" s="16">
        <f t="shared" si="20"/>
        <v>-224109.34998475481</v>
      </c>
      <c r="AI45" s="16">
        <f t="shared" si="20"/>
        <v>-139840.85549133187</v>
      </c>
      <c r="AJ45" s="16">
        <f t="shared" si="20"/>
        <v>-56099.76023414245</v>
      </c>
      <c r="AK45" s="16">
        <f t="shared" si="20"/>
        <v>27115.254284904018</v>
      </c>
      <c r="AL45" s="16">
        <f t="shared" si="20"/>
        <v>109805.50326765288</v>
      </c>
      <c r="AM45" s="16">
        <f t="shared" si="20"/>
        <v>191972.29862794487</v>
      </c>
      <c r="AN45" s="16">
        <f t="shared" si="20"/>
        <v>273616.94899983611</v>
      </c>
      <c r="AO45" s="16">
        <f t="shared" si="20"/>
        <v>354740.75974579772</v>
      </c>
      <c r="AP45" s="16">
        <f t="shared" si="20"/>
        <v>435345.03296489437</v>
      </c>
      <c r="AQ45" s="16">
        <f t="shared" si="20"/>
        <v>515431.06750094332</v>
      </c>
      <c r="AR45" s="16">
        <f t="shared" si="20"/>
        <v>595000.15895065211</v>
      </c>
      <c r="AS45" s="16">
        <f t="shared" si="20"/>
        <v>674053.59967173671</v>
      </c>
      <c r="AT45" s="16">
        <f t="shared" si="20"/>
        <v>752592.67879101867</v>
      </c>
      <c r="AU45" s="16">
        <f t="shared" si="20"/>
        <v>830618.68221250235</v>
      </c>
      <c r="AV45" s="16">
        <f t="shared" si="20"/>
        <v>908132.89262543235</v>
      </c>
      <c r="AW45" s="16">
        <f t="shared" si="20"/>
        <v>985136.58951233001</v>
      </c>
      <c r="AX45" s="16">
        <f t="shared" si="20"/>
        <v>1061631.0491570104</v>
      </c>
      <c r="AY45" s="16">
        <f t="shared" si="20"/>
        <v>1137617.5446525791</v>
      </c>
      <c r="AZ45" s="16">
        <f t="shared" si="20"/>
        <v>1213097.345909409</v>
      </c>
      <c r="BA45" s="16">
        <f t="shared" si="20"/>
        <v>1288071.7196630968</v>
      </c>
      <c r="BB45" s="16">
        <f t="shared" si="20"/>
        <v>1362541.9294824004</v>
      </c>
      <c r="BC45" s="16">
        <f t="shared" si="20"/>
        <v>1436509.2357771557</v>
      </c>
      <c r="BD45" s="16">
        <f t="shared" si="20"/>
        <v>1509974.8958061743</v>
      </c>
      <c r="BE45" s="16">
        <f t="shared" si="20"/>
        <v>1582940.1636851202</v>
      </c>
      <c r="BF45" s="16">
        <f t="shared" si="20"/>
        <v>1655406.2903943688</v>
      </c>
      <c r="BG45" s="16">
        <f t="shared" si="20"/>
        <v>1727374.5237868442</v>
      </c>
      <c r="BH45" s="16">
        <f t="shared" si="20"/>
        <v>1798846.1085958385</v>
      </c>
      <c r="BI45" s="16">
        <f t="shared" si="20"/>
        <v>1869822.2864428102</v>
      </c>
      <c r="BJ45" s="16">
        <f t="shared" si="20"/>
        <v>1940304.2958451647</v>
      </c>
      <c r="BK45" s="16">
        <f t="shared" si="20"/>
        <v>2010293.3722240133</v>
      </c>
      <c r="BL45" s="16">
        <f t="shared" si="20"/>
        <v>2079790.7479119147</v>
      </c>
      <c r="BM45" s="16">
        <f t="shared" si="20"/>
        <v>2148797.6521605966</v>
      </c>
      <c r="BN45" s="16">
        <f t="shared" si="20"/>
        <v>2217315.3111486565</v>
      </c>
      <c r="BO45" s="16">
        <f t="shared" si="20"/>
        <v>2285344.9479892463</v>
      </c>
      <c r="BP45" s="16">
        <f t="shared" si="20"/>
        <v>2352887.7827377347</v>
      </c>
      <c r="BQ45" s="16">
        <f t="shared" si="20"/>
        <v>2419945.0323993517</v>
      </c>
      <c r="BR45" s="16">
        <f t="shared" si="20"/>
        <v>2486517.9109368147</v>
      </c>
      <c r="BS45" s="16">
        <f t="shared" si="20"/>
        <v>2552607.6292779343</v>
      </c>
      <c r="BT45" s="16">
        <f t="shared" si="20"/>
        <v>2618215.3953232011</v>
      </c>
      <c r="BU45" s="16">
        <f t="shared" ref="BU45:CP45" si="21">BT45+BU43</f>
        <v>2683342.4139533546</v>
      </c>
      <c r="BV45" s="16">
        <f t="shared" si="21"/>
        <v>2747989.8870369326</v>
      </c>
      <c r="BW45" s="16">
        <f t="shared" si="21"/>
        <v>2812159.013437802</v>
      </c>
      <c r="BX45" s="16">
        <f t="shared" si="21"/>
        <v>2875850.9890226689</v>
      </c>
      <c r="BY45" s="16">
        <f t="shared" si="21"/>
        <v>2939067.0066685737</v>
      </c>
      <c r="BZ45" s="16">
        <f t="shared" si="21"/>
        <v>3001808.2562703639</v>
      </c>
      <c r="CA45" s="16">
        <f t="shared" si="21"/>
        <v>3064075.9247481497</v>
      </c>
      <c r="CB45" s="16">
        <f t="shared" si="21"/>
        <v>3125871.1960547408</v>
      </c>
      <c r="CC45" s="16">
        <f t="shared" si="21"/>
        <v>3187195.2511830656</v>
      </c>
      <c r="CD45" s="16">
        <f t="shared" si="21"/>
        <v>3248049.2681735698</v>
      </c>
      <c r="CE45" s="16">
        <f t="shared" si="21"/>
        <v>3308434.4221215975</v>
      </c>
      <c r="CF45" s="16">
        <f t="shared" si="21"/>
        <v>3368351.8851847551</v>
      </c>
      <c r="CG45" s="16">
        <f t="shared" si="21"/>
        <v>3427802.8265902549</v>
      </c>
      <c r="CH45" s="16">
        <f t="shared" si="21"/>
        <v>3486788.412642241</v>
      </c>
      <c r="CI45" s="16">
        <f t="shared" si="21"/>
        <v>3545309.8067290969</v>
      </c>
      <c r="CJ45" s="16">
        <f t="shared" si="21"/>
        <v>3603368.1693307357</v>
      </c>
      <c r="CK45" s="16">
        <f t="shared" si="21"/>
        <v>3603368.1693307357</v>
      </c>
      <c r="CL45" s="16">
        <f t="shared" si="21"/>
        <v>3603368.1693307357</v>
      </c>
      <c r="CM45" s="16">
        <f t="shared" si="21"/>
        <v>3603368.1693307357</v>
      </c>
      <c r="CN45" s="16">
        <f t="shared" si="21"/>
        <v>3603368.1693307357</v>
      </c>
      <c r="CO45" s="16">
        <f t="shared" si="21"/>
        <v>3603368.1693307357</v>
      </c>
      <c r="CP45" s="16">
        <f t="shared" si="21"/>
        <v>3603368.1693307357</v>
      </c>
    </row>
    <row r="47" spans="5:94" x14ac:dyDescent="0.3">
      <c r="E47" t="s">
        <v>418</v>
      </c>
      <c r="G47" s="16">
        <f>G43/G2</f>
        <v>0</v>
      </c>
      <c r="H47" s="16">
        <f t="shared" ref="H47:BS47" si="22">H43/H2</f>
        <v>0</v>
      </c>
      <c r="I47" s="16">
        <f t="shared" si="22"/>
        <v>-92535.624716354927</v>
      </c>
      <c r="J47" s="16">
        <f t="shared" si="22"/>
        <v>-201205.3963581404</v>
      </c>
      <c r="K47" s="16">
        <f t="shared" si="22"/>
        <v>-481763.56161910476</v>
      </c>
      <c r="L47" s="16">
        <f t="shared" si="22"/>
        <v>-290318.64182812511</v>
      </c>
      <c r="M47" s="16">
        <f t="shared" si="22"/>
        <v>-136398.45635780433</v>
      </c>
      <c r="N47" s="16">
        <f t="shared" si="22"/>
        <v>-241673.9438444082</v>
      </c>
      <c r="O47" s="16">
        <f t="shared" si="22"/>
        <v>-6028.5443694624446</v>
      </c>
      <c r="P47" s="16">
        <f t="shared" si="22"/>
        <v>8775.7105469513917</v>
      </c>
      <c r="Q47" s="16">
        <f t="shared" si="22"/>
        <v>16933.628604674544</v>
      </c>
      <c r="R47" s="16">
        <f t="shared" si="22"/>
        <v>24801.213616859299</v>
      </c>
      <c r="S47" s="16">
        <f t="shared" si="22"/>
        <v>31518.86037869408</v>
      </c>
      <c r="T47" s="16">
        <f t="shared" si="22"/>
        <v>37824.696478625447</v>
      </c>
      <c r="U47" s="16">
        <f t="shared" si="22"/>
        <v>43736.614697519952</v>
      </c>
      <c r="V47" s="16">
        <f t="shared" si="22"/>
        <v>65364.253733661593</v>
      </c>
      <c r="W47" s="16">
        <f t="shared" si="22"/>
        <v>63444.083907033149</v>
      </c>
      <c r="X47" s="16">
        <f t="shared" si="22"/>
        <v>61579.030123106648</v>
      </c>
      <c r="Y47" s="16">
        <f t="shared" si="22"/>
        <v>59767.537251482776</v>
      </c>
      <c r="Z47" s="16">
        <f t="shared" si="22"/>
        <v>58008.093467086903</v>
      </c>
      <c r="AA47" s="16">
        <f t="shared" si="22"/>
        <v>56299.229056695098</v>
      </c>
      <c r="AB47" s="16">
        <f t="shared" si="22"/>
        <v>54639.51525807834</v>
      </c>
      <c r="AC47" s="16">
        <f t="shared" si="22"/>
        <v>53027.563130879491</v>
      </c>
      <c r="AD47" s="16">
        <f t="shared" si="22"/>
        <v>51462.022458361513</v>
      </c>
      <c r="AE47" s="16">
        <f t="shared" si="22"/>
        <v>49941.580679189217</v>
      </c>
      <c r="AF47" s="16">
        <f t="shared" si="22"/>
        <v>48464.961848427891</v>
      </c>
      <c r="AG47" s="16">
        <f t="shared" si="22"/>
        <v>47030.92562696644</v>
      </c>
      <c r="AH47" s="16">
        <f t="shared" si="22"/>
        <v>45638.266298591603</v>
      </c>
      <c r="AI47" s="16">
        <f t="shared" si="22"/>
        <v>44285.811813963031</v>
      </c>
      <c r="AJ47" s="16">
        <f t="shared" si="22"/>
        <v>42972.422860757768</v>
      </c>
      <c r="AK47" s="16">
        <f t="shared" si="22"/>
        <v>41696.991959272411</v>
      </c>
      <c r="AL47" s="16">
        <f t="shared" si="22"/>
        <v>40458.442582791824</v>
      </c>
      <c r="AM47" s="16">
        <f t="shared" si="22"/>
        <v>39255.728302050382</v>
      </c>
      <c r="AN47" s="16">
        <f t="shared" si="22"/>
        <v>38087.831953130692</v>
      </c>
      <c r="AO47" s="16">
        <f t="shared" si="22"/>
        <v>36953.764828162821</v>
      </c>
      <c r="AP47" s="16">
        <f t="shared" si="22"/>
        <v>35852.565888202793</v>
      </c>
      <c r="AQ47" s="16">
        <f t="shared" si="22"/>
        <v>34783.300997688501</v>
      </c>
      <c r="AR47" s="16">
        <f t="shared" si="22"/>
        <v>33745.062179884044</v>
      </c>
      <c r="AS47" s="16">
        <f t="shared" si="22"/>
        <v>32736.966892743101</v>
      </c>
      <c r="AT47" s="16">
        <f t="shared" si="22"/>
        <v>31758.157324633859</v>
      </c>
      <c r="AU47" s="16">
        <f t="shared" si="22"/>
        <v>30807.799709386203</v>
      </c>
      <c r="AV47" s="16">
        <f t="shared" si="22"/>
        <v>29885.083660133976</v>
      </c>
      <c r="AW47" s="16">
        <f t="shared" si="22"/>
        <v>28989.221521441094</v>
      </c>
      <c r="AX47" s="16">
        <f t="shared" si="22"/>
        <v>28119.447739212992</v>
      </c>
      <c r="AY47" s="16">
        <f t="shared" si="22"/>
        <v>27275.018247909506</v>
      </c>
      <c r="AZ47" s="16">
        <f t="shared" si="22"/>
        <v>26455.209874586872</v>
      </c>
      <c r="BA47" s="16">
        <f t="shared" si="22"/>
        <v>25659.3197593111</v>
      </c>
      <c r="BB47" s="16">
        <f t="shared" si="22"/>
        <v>24886.664791495703</v>
      </c>
      <c r="BC47" s="16">
        <f t="shared" si="22"/>
        <v>24136.58106173038</v>
      </c>
      <c r="BD47" s="16">
        <f t="shared" si="22"/>
        <v>23408.423328677309</v>
      </c>
      <c r="BE47" s="16">
        <f t="shared" si="22"/>
        <v>22701.564500625303</v>
      </c>
      <c r="BF47" s="16">
        <f t="shared" si="22"/>
        <v>22015.395131300724</v>
      </c>
      <c r="BG47" s="16">
        <f t="shared" si="22"/>
        <v>21349.322929547277</v>
      </c>
      <c r="BH47" s="16">
        <f t="shared" si="22"/>
        <v>20702.772282495498</v>
      </c>
      <c r="BI47" s="16">
        <f t="shared" si="22"/>
        <v>20075.18379185415</v>
      </c>
      <c r="BJ47" s="16">
        <f t="shared" si="22"/>
        <v>19466.013822965288</v>
      </c>
      <c r="BK47" s="16">
        <f t="shared" si="22"/>
        <v>18874.734066274268</v>
      </c>
      <c r="BL47" s="16">
        <f t="shared" si="22"/>
        <v>18300.831110876032</v>
      </c>
      <c r="BM47" s="16">
        <f t="shared" si="22"/>
        <v>17743.806029807489</v>
      </c>
      <c r="BN47" s="16">
        <f t="shared" si="22"/>
        <v>17203.173976765509</v>
      </c>
      <c r="BO47" s="16">
        <f t="shared" si="22"/>
        <v>16678.463793937768</v>
      </c>
      <c r="BP47" s="16">
        <f t="shared" si="22"/>
        <v>16169.217630643456</v>
      </c>
      <c r="BQ47" s="16">
        <f t="shared" si="22"/>
        <v>15674.990572487672</v>
      </c>
      <c r="BR47" s="16">
        <f t="shared" si="22"/>
        <v>15195.350280742721</v>
      </c>
      <c r="BS47" s="16">
        <f t="shared" si="22"/>
        <v>14729.876641676148</v>
      </c>
      <c r="BT47" s="16">
        <f t="shared" ref="BT47:CP47" si="23">BT43/BT2</f>
        <v>14278.161425553715</v>
      </c>
      <c r="BU47" s="16">
        <f t="shared" si="23"/>
        <v>13839.807955052715</v>
      </c>
      <c r="BV47" s="16">
        <f t="shared" si="23"/>
        <v>13414.430782828011</v>
      </c>
      <c r="BW47" s="16">
        <f t="shared" si="23"/>
        <v>13001.655377980391</v>
      </c>
      <c r="BX47" s="16">
        <f t="shared" si="23"/>
        <v>12601.117821183576</v>
      </c>
      <c r="BY47" s="16">
        <f t="shared" si="23"/>
        <v>12212.464508232864</v>
      </c>
      <c r="BZ47" s="16">
        <f t="shared" si="23"/>
        <v>11835.351861784789</v>
      </c>
      <c r="CA47" s="16">
        <f t="shared" si="23"/>
        <v>11469.446051063413</v>
      </c>
      <c r="CB47" s="16">
        <f t="shared" si="23"/>
        <v>11114.422719315122</v>
      </c>
      <c r="CC47" s="16">
        <f t="shared" si="23"/>
        <v>10769.966718799511</v>
      </c>
      <c r="CD47" s="16">
        <f t="shared" si="23"/>
        <v>10435.771853110055</v>
      </c>
      <c r="CE47" s="16">
        <f t="shared" si="23"/>
        <v>10111.540626623269</v>
      </c>
      <c r="CF47" s="16">
        <f t="shared" si="23"/>
        <v>9796.9840008814645</v>
      </c>
      <c r="CG47" s="16">
        <f t="shared" si="23"/>
        <v>9491.8211577183592</v>
      </c>
      <c r="CH47" s="16">
        <f t="shared" si="23"/>
        <v>9195.779268943259</v>
      </c>
      <c r="CI47" s="16">
        <f t="shared" si="23"/>
        <v>8908.5932724032336</v>
      </c>
      <c r="CJ47" s="16">
        <f t="shared" si="23"/>
        <v>8630.0056542489219</v>
      </c>
      <c r="CK47" s="16">
        <f t="shared" si="23"/>
        <v>0</v>
      </c>
      <c r="CL47" s="16">
        <f t="shared" si="23"/>
        <v>0</v>
      </c>
      <c r="CM47" s="16">
        <f t="shared" si="23"/>
        <v>0</v>
      </c>
      <c r="CN47" s="16">
        <f t="shared" si="23"/>
        <v>0</v>
      </c>
      <c r="CO47" s="16">
        <f t="shared" si="23"/>
        <v>0</v>
      </c>
      <c r="CP47" s="16">
        <f t="shared" si="23"/>
        <v>0</v>
      </c>
    </row>
    <row r="48" spans="5:94" ht="12.5" thickBot="1" x14ac:dyDescent="0.35"/>
    <row r="49" spans="5:8" ht="12.5" thickBot="1" x14ac:dyDescent="0.35">
      <c r="E49" t="s">
        <v>422</v>
      </c>
      <c r="G49" s="53">
        <f>SUM(G47:CP47)</f>
        <v>618531.45296437328</v>
      </c>
      <c r="H49" s="1" t="str">
        <f>IF(G49&gt;0,"Positive NPV indicates over subsidy","")</f>
        <v>Positive NPV indicates over subsidy</v>
      </c>
    </row>
  </sheetData>
  <sheetProtection algorithmName="SHA-512" hashValue="skAz0ASHr9XPgtIBvsNZYFugHDkA4lR4mS3v1ByzLr+RSZIfKXiYWoUq6fRy5Jt3pZJPrft30RAYAdL8CGl2FQ==" saltValue="XfO5WynYOnBc+yLX+ckaJw==" spinCount="100000" sheet="1" objects="1" scenarios="1" formatCells="0" formatColumns="0" formatRows="0"/>
  <conditionalFormatting sqref="G28">
    <cfRule type="cellIs" dxfId="7" priority="2" operator="greaterThan">
      <formula>0</formula>
    </cfRule>
  </conditionalFormatting>
  <conditionalFormatting sqref="G49">
    <cfRule type="cellIs" dxfId="6" priority="1" operator="greaterThan">
      <formula>0</formula>
    </cfRule>
  </conditionalFormatting>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sheetPr>
  <dimension ref="E2:CR31"/>
  <sheetViews>
    <sheetView workbookViewId="0">
      <pane xSplit="5" ySplit="6" topLeftCell="CE7" activePane="bottomRight" state="frozen"/>
      <selection activeCell="G35" sqref="G35"/>
      <selection pane="topRight" activeCell="G35" sqref="G35"/>
      <selection pane="bottomLeft" activeCell="G35" sqref="G35"/>
      <selection pane="bottomRight" activeCell="G35" sqref="G35"/>
    </sheetView>
  </sheetViews>
  <sheetFormatPr defaultColWidth="9.109375" defaultRowHeight="12" x14ac:dyDescent="0.3"/>
  <cols>
    <col min="1" max="4" width="11.33203125" style="132" customWidth="1"/>
    <col min="5" max="5" width="39.33203125" style="132" bestFit="1" customWidth="1"/>
    <col min="6" max="6" width="36" style="132" customWidth="1"/>
    <col min="7" max="8" width="9.33203125" style="132" bestFit="1" customWidth="1"/>
    <col min="9" max="9" width="10.44140625" style="132" customWidth="1"/>
    <col min="10" max="10" width="9.33203125" style="132" bestFit="1" customWidth="1"/>
    <col min="11" max="94" width="10.109375" style="132" bestFit="1" customWidth="1"/>
    <col min="95" max="16384" width="9.109375" style="132"/>
  </cols>
  <sheetData>
    <row r="2" spans="5:96" x14ac:dyDescent="0.3">
      <c r="E2" s="132" t="s">
        <v>149</v>
      </c>
      <c r="G2" s="156">
        <f>(1+'3.General Assumptions'!$D$8)^(0.25)^'17. Cashflow'!G4</f>
        <v>1</v>
      </c>
      <c r="H2" s="156">
        <f>(1+'3.General Assumptions'!$D$8)^(0.25)^'17. Cashflow'!H4</f>
        <v>1</v>
      </c>
      <c r="I2" s="156">
        <f>(1+'3.General Assumptions'!$D$8)^(0.25)^'17. Cashflow'!I4</f>
        <v>1.0241136890844451</v>
      </c>
      <c r="J2" s="156">
        <f>(1+'3.General Assumptions'!$D$8)^(0.25)^'17. Cashflow'!J4</f>
        <v>1.0488088481701514</v>
      </c>
      <c r="K2" s="156">
        <f>(1+'3.General Assumptions'!$D$8)^(0.25)^'17. Cashflow'!K4</f>
        <v>1.0740994986439414</v>
      </c>
      <c r="L2" s="156">
        <f>(1+'3.General Assumptions'!$D$8)^(0.25)^'17. Cashflow'!L4</f>
        <v>1.0999999999999996</v>
      </c>
      <c r="M2" s="156">
        <f>(1+'3.General Assumptions'!$D$8)^(0.25)^'17. Cashflow'!M4</f>
        <v>1.1265250579928892</v>
      </c>
      <c r="N2" s="156">
        <f>(1+'3.General Assumptions'!$D$8)^(0.25)^'17. Cashflow'!N4</f>
        <v>1.1536897329871663</v>
      </c>
      <c r="O2" s="156">
        <f>(1+'3.General Assumptions'!$D$8)^(0.25)^'17. Cashflow'!O4</f>
        <v>1.1815094485083351</v>
      </c>
      <c r="P2" s="156">
        <f>(1+'3.General Assumptions'!$D$8)^(0.25)^'17. Cashflow'!P4</f>
        <v>1.2099999999999993</v>
      </c>
      <c r="Q2" s="156">
        <f>(1+'3.General Assumptions'!$D$8)^(0.25)^'17. Cashflow'!Q4</f>
        <v>1.2391775637921778</v>
      </c>
      <c r="R2" s="156">
        <f>(1+'3.General Assumptions'!$D$8)^(0.25)^'17. Cashflow'!R4</f>
        <v>1.2690587062858825</v>
      </c>
      <c r="S2" s="156">
        <f>(1+'3.General Assumptions'!$D$8)^(0.25)^'17. Cashflow'!S4</f>
        <v>1.2996603933591684</v>
      </c>
      <c r="T2" s="156">
        <f>(1+'3.General Assumptions'!$D$8)^(0.25)^'17. Cashflow'!T4</f>
        <v>1.3309999999999989</v>
      </c>
      <c r="U2" s="156">
        <f>(1+'3.General Assumptions'!$D$8)^(0.25)^'17. Cashflow'!U4</f>
        <v>1.3630953201713951</v>
      </c>
      <c r="V2" s="156">
        <f>(1+'3.General Assumptions'!$D$8)^(0.25)^'17. Cashflow'!V4</f>
        <v>1.3959645769144704</v>
      </c>
      <c r="W2" s="156">
        <f>(1+'3.General Assumptions'!$D$8)^(0.25)^'17. Cashflow'!W4</f>
        <v>1.4296264326950845</v>
      </c>
      <c r="X2" s="156">
        <f>(1+'3.General Assumptions'!$D$8)^(0.25)^'17. Cashflow'!X4</f>
        <v>1.4640999999999984</v>
      </c>
      <c r="Y2" s="156">
        <f>(1+'3.General Assumptions'!$D$8)^(0.25)^'17. Cashflow'!Y4</f>
        <v>1.4994048521885344</v>
      </c>
      <c r="Z2" s="156">
        <f>(1+'3.General Assumptions'!$D$8)^(0.25)^'17. Cashflow'!Z4</f>
        <v>1.535561034605917</v>
      </c>
      <c r="AA2" s="156">
        <f>(1+'3.General Assumptions'!$D$8)^(0.25)^'17. Cashflow'!AA4</f>
        <v>1.5725890759645929</v>
      </c>
      <c r="AB2" s="156">
        <f>(1+'3.General Assumptions'!$D$8)^(0.25)^'17. Cashflow'!AB4</f>
        <v>1.6105099999999977</v>
      </c>
      <c r="AC2" s="156">
        <f>(1+'3.General Assumptions'!$D$8)^(0.25)^'17. Cashflow'!AC4</f>
        <v>1.6493453374073872</v>
      </c>
      <c r="AD2" s="156">
        <f>(1+'3.General Assumptions'!$D$8)^(0.25)^'17. Cashflow'!AD4</f>
        <v>1.6891171380665082</v>
      </c>
      <c r="AE2" s="156">
        <f>(1+'3.General Assumptions'!$D$8)^(0.25)^'17. Cashflow'!AE4</f>
        <v>1.7298479835610514</v>
      </c>
      <c r="AF2" s="156">
        <f>(1+'3.General Assumptions'!$D$8)^(0.25)^'17. Cashflow'!AF4</f>
        <v>1.7715609999999971</v>
      </c>
      <c r="AG2" s="156">
        <f>(1+'3.General Assumptions'!$D$8)^(0.25)^'17. Cashflow'!AG4</f>
        <v>1.8142798711481256</v>
      </c>
      <c r="AH2" s="156">
        <f>(1+'3.General Assumptions'!$D$8)^(0.25)^'17. Cashflow'!AH4</f>
        <v>1.8580288518731585</v>
      </c>
      <c r="AI2" s="156">
        <f>(1+'3.General Assumptions'!$D$8)^(0.25)^'17. Cashflow'!AI4</f>
        <v>1.9028327819171564</v>
      </c>
      <c r="AJ2" s="156">
        <f>(1+'3.General Assumptions'!$D$8)^(0.25)^'17. Cashflow'!AJ4</f>
        <v>1.9487170999999961</v>
      </c>
      <c r="AK2" s="156">
        <f>(1+'3.General Assumptions'!$D$8)^(0.25)^'17. Cashflow'!AK4</f>
        <v>1.9957078582629375</v>
      </c>
      <c r="AL2" s="156">
        <f>(1+'3.General Assumptions'!$D$8)^(0.25)^'17. Cashflow'!AL4</f>
        <v>2.0438317370604739</v>
      </c>
      <c r="AM2" s="156">
        <f>(1+'3.General Assumptions'!$D$8)^(0.25)^'17. Cashflow'!AM4</f>
        <v>2.093116060108871</v>
      </c>
      <c r="AN2" s="156">
        <f>(1+'3.General Assumptions'!$D$8)^(0.25)^'17. Cashflow'!AN4</f>
        <v>2.1435888099999953</v>
      </c>
      <c r="AO2" s="156">
        <f>(1+'3.General Assumptions'!$D$8)^(0.25)^'17. Cashflow'!AO4</f>
        <v>2.1952786440892309</v>
      </c>
      <c r="AP2" s="156">
        <f>(1+'3.General Assumptions'!$D$8)^(0.25)^'17. Cashflow'!AP4</f>
        <v>2.2482149107665208</v>
      </c>
      <c r="AQ2" s="156">
        <f>(1+'3.General Assumptions'!$D$8)^(0.25)^'17. Cashflow'!AQ4</f>
        <v>2.3024276661197578</v>
      </c>
      <c r="AR2" s="156">
        <f>(1+'3.General Assumptions'!$D$8)^(0.25)^'17. Cashflow'!AR4</f>
        <v>2.3579476909999939</v>
      </c>
      <c r="AS2" s="156">
        <f>(1+'3.General Assumptions'!$D$8)^(0.25)^'17. Cashflow'!AS4</f>
        <v>2.4148065084981529</v>
      </c>
      <c r="AT2" s="156">
        <f>(1+'3.General Assumptions'!$D$8)^(0.25)^'17. Cashflow'!AT4</f>
        <v>2.4730364018431721</v>
      </c>
      <c r="AU2" s="156">
        <f>(1+'3.General Assumptions'!$D$8)^(0.25)^'17. Cashflow'!AU4</f>
        <v>2.5326704327317326</v>
      </c>
      <c r="AV2" s="156">
        <f>(1+'3.General Assumptions'!$D$8)^(0.25)^'17. Cashflow'!AV4</f>
        <v>2.593742460099993</v>
      </c>
      <c r="AW2" s="156">
        <f>(1+'3.General Assumptions'!$D$8)^(0.25)^'17. Cashflow'!AW4</f>
        <v>2.6562871593479676</v>
      </c>
      <c r="AX2" s="156">
        <f>(1+'3.General Assumptions'!$D$8)^(0.25)^'17. Cashflow'!AX4</f>
        <v>2.7203400420274884</v>
      </c>
      <c r="AY2" s="156">
        <f>(1+'3.General Assumptions'!$D$8)^(0.25)^'17. Cashflow'!AY4</f>
        <v>2.7859374760049058</v>
      </c>
      <c r="AZ2" s="156">
        <f>(1+'3.General Assumptions'!$D$8)^(0.25)^'17. Cashflow'!AZ4</f>
        <v>2.8531167061099914</v>
      </c>
      <c r="BA2" s="156">
        <f>(1+'3.General Assumptions'!$D$8)^(0.25)^'17. Cashflow'!BA4</f>
        <v>2.9219158752827634</v>
      </c>
      <c r="BB2" s="156">
        <f>(1+'3.General Assumptions'!$D$8)^(0.25)^'17. Cashflow'!BB4</f>
        <v>2.9923740462302364</v>
      </c>
      <c r="BC2" s="156">
        <f>(1+'3.General Assumptions'!$D$8)^(0.25)^'17. Cashflow'!BC4</f>
        <v>3.0645312236053948</v>
      </c>
      <c r="BD2" s="156">
        <f>(1+'3.General Assumptions'!$D$8)^(0.25)^'17. Cashflow'!BD4</f>
        <v>3.1384283767209897</v>
      </c>
      <c r="BE2" s="156">
        <f>(1+'3.General Assumptions'!$D$8)^(0.25)^'17. Cashflow'!BE4</f>
        <v>3.2141074628110391</v>
      </c>
      <c r="BF2" s="156">
        <f>(1+'3.General Assumptions'!$D$8)^(0.25)^'17. Cashflow'!BF4</f>
        <v>3.2916114508532592</v>
      </c>
      <c r="BG2" s="156">
        <f>(1+'3.General Assumptions'!$D$8)^(0.25)^'17. Cashflow'!BG4</f>
        <v>3.3709843459659337</v>
      </c>
      <c r="BH2" s="156">
        <f>(1+'3.General Assumptions'!$D$8)^(0.25)^'17. Cashflow'!BH4</f>
        <v>3.4522712143930874</v>
      </c>
      <c r="BI2" s="156">
        <f>(1+'3.General Assumptions'!$D$8)^(0.25)^'17. Cashflow'!BI4</f>
        <v>3.535518209092142</v>
      </c>
      <c r="BJ2" s="156">
        <f>(1+'3.General Assumptions'!$D$8)^(0.25)^'17. Cashflow'!BJ4</f>
        <v>3.6207725959385844</v>
      </c>
      <c r="BK2" s="156">
        <f>(1+'3.General Assumptions'!$D$8)^(0.25)^'17. Cashflow'!BK4</f>
        <v>3.7080827805625258</v>
      </c>
      <c r="BL2" s="156">
        <f>(1+'3.General Assumptions'!$D$8)^(0.25)^'17. Cashflow'!BL4</f>
        <v>3.7974983358323953</v>
      </c>
      <c r="BM2" s="156">
        <f>(1+'3.General Assumptions'!$D$8)^(0.25)^'17. Cashflow'!BM4</f>
        <v>3.8890700300013554</v>
      </c>
      <c r="BN2" s="156">
        <f>(1+'3.General Assumptions'!$D$8)^(0.25)^'17. Cashflow'!BN4</f>
        <v>3.9828498555324412</v>
      </c>
      <c r="BO2" s="156">
        <f>(1+'3.General Assumptions'!$D$8)^(0.25)^'17. Cashflow'!BO4</f>
        <v>4.0788910586187779</v>
      </c>
      <c r="BP2" s="156">
        <f>(1+'3.General Assumptions'!$D$8)^(0.25)^'17. Cashflow'!BP4</f>
        <v>4.1772481694156331</v>
      </c>
      <c r="BQ2" s="156">
        <f>(1+'3.General Assumptions'!$D$8)^(0.25)^'17. Cashflow'!BQ4</f>
        <v>4.2779770330014895</v>
      </c>
      <c r="BR2" s="156">
        <f>(1+'3.General Assumptions'!$D$8)^(0.25)^'17. Cashflow'!BR4</f>
        <v>4.381134841085685</v>
      </c>
      <c r="BS2" s="156">
        <f>(1+'3.General Assumptions'!$D$8)^(0.25)^'17. Cashflow'!BS4</f>
        <v>4.4867801644806535</v>
      </c>
      <c r="BT2" s="156">
        <f>(1+'3.General Assumptions'!$D$8)^(0.25)^'17. Cashflow'!BT4</f>
        <v>4.5949729863571962</v>
      </c>
      <c r="BU2" s="156">
        <f>(1+'3.General Assumptions'!$D$8)^(0.25)^'17. Cashflow'!BU4</f>
        <v>4.7057747363016382</v>
      </c>
      <c r="BV2" s="156">
        <f>(1+'3.General Assumptions'!$D$8)^(0.25)^'17. Cashflow'!BV4</f>
        <v>4.8192483251942519</v>
      </c>
      <c r="BW2" s="156">
        <f>(1+'3.General Assumptions'!$D$8)^(0.25)^'17. Cashflow'!BW4</f>
        <v>4.9354581809287188</v>
      </c>
      <c r="BX2" s="156">
        <f>(1+'3.General Assumptions'!$D$8)^(0.25)^'17. Cashflow'!BX4</f>
        <v>5.054470284992914</v>
      </c>
      <c r="BY2" s="156">
        <f>(1+'3.General Assumptions'!$D$8)^(0.25)^'17. Cashflow'!BY4</f>
        <v>5.1763522099317996</v>
      </c>
      <c r="BZ2" s="156">
        <f>(1+'3.General Assumptions'!$D$8)^(0.25)^'17. Cashflow'!BZ4</f>
        <v>5.3011731577136754</v>
      </c>
      <c r="CA2" s="156">
        <f>(1+'3.General Assumptions'!$D$8)^(0.25)^'17. Cashflow'!CA4</f>
        <v>5.4290039990215879</v>
      </c>
      <c r="CB2" s="156">
        <f>(1+'3.General Assumptions'!$D$8)^(0.25)^'17. Cashflow'!CB4</f>
        <v>5.5599173134922042</v>
      </c>
      <c r="CC2" s="156">
        <f>(1+'3.General Assumptions'!$D$8)^(0.25)^'17. Cashflow'!CC4</f>
        <v>5.6939874309249783</v>
      </c>
      <c r="CD2" s="156">
        <f>(1+'3.General Assumptions'!$D$8)^(0.25)^'17. Cashflow'!CD4</f>
        <v>5.8312904734850415</v>
      </c>
      <c r="CE2" s="156">
        <f>(1+'3.General Assumptions'!$D$8)^(0.25)^'17. Cashflow'!CE4</f>
        <v>5.9719043989237459</v>
      </c>
      <c r="CF2" s="156">
        <f>(1+'3.General Assumptions'!$D$8)^(0.25)^'17. Cashflow'!CF4</f>
        <v>6.1159090448414233</v>
      </c>
      <c r="CG2" s="156">
        <f>(1+'3.General Assumptions'!$D$8)^(0.25)^'17. Cashflow'!CG4</f>
        <v>6.2633861740174739</v>
      </c>
      <c r="CH2" s="156">
        <f>(1+'3.General Assumptions'!$D$8)^(0.25)^'17. Cashflow'!CH4</f>
        <v>6.4144195208335439</v>
      </c>
      <c r="CI2" s="156">
        <f>(1+'3.General Assumptions'!$D$8)^(0.25)^'17. Cashflow'!CI4</f>
        <v>6.5690948388161177</v>
      </c>
      <c r="CJ2" s="156">
        <f>(1+'3.General Assumptions'!$D$8)^(0.25)^'17. Cashflow'!CJ4</f>
        <v>6.7274999493255638</v>
      </c>
      <c r="CK2" s="156">
        <f>(1+'3.General Assumptions'!$D$8)^(0.25)^'17. Cashflow'!CK4</f>
        <v>1</v>
      </c>
      <c r="CL2" s="156">
        <f>(1+'3.General Assumptions'!$D$8)^(0.25)^'17. Cashflow'!CL4</f>
        <v>1</v>
      </c>
      <c r="CM2" s="156">
        <f>(1+'3.General Assumptions'!$D$8)^(0.25)^'17. Cashflow'!CM4</f>
        <v>1</v>
      </c>
      <c r="CN2" s="156">
        <f>(1+'3.General Assumptions'!$D$8)^(0.25)^'17. Cashflow'!CN4</f>
        <v>1</v>
      </c>
      <c r="CO2" s="156">
        <f>(1+'3.General Assumptions'!$D$8)^(0.25)^'17. Cashflow'!CO4</f>
        <v>1</v>
      </c>
      <c r="CP2" s="156">
        <f>(1+'3.General Assumptions'!$D$8)^(0.25)^'17. Cashflow'!CP4</f>
        <v>1</v>
      </c>
    </row>
    <row r="4" spans="5:96" s="157" customFormat="1" x14ac:dyDescent="0.3">
      <c r="E4" s="157"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6" s="157" customFormat="1" x14ac:dyDescent="0.3">
      <c r="E5" s="158" t="s">
        <v>34</v>
      </c>
      <c r="G5" s="159" t="s">
        <v>8</v>
      </c>
      <c r="H5" s="159" t="s">
        <v>9</v>
      </c>
      <c r="I5" s="159" t="s">
        <v>10</v>
      </c>
      <c r="J5" s="159" t="s">
        <v>11</v>
      </c>
      <c r="K5" s="159" t="s">
        <v>12</v>
      </c>
      <c r="L5" s="159" t="s">
        <v>13</v>
      </c>
      <c r="M5" s="159" t="s">
        <v>14</v>
      </c>
      <c r="N5" s="159" t="s">
        <v>15</v>
      </c>
      <c r="O5" s="159" t="s">
        <v>16</v>
      </c>
      <c r="P5" s="159" t="s">
        <v>17</v>
      </c>
      <c r="Q5" s="159" t="s">
        <v>18</v>
      </c>
      <c r="R5" s="159" t="s">
        <v>19</v>
      </c>
      <c r="S5" s="159" t="s">
        <v>20</v>
      </c>
      <c r="T5" s="159" t="s">
        <v>21</v>
      </c>
      <c r="U5" s="159" t="s">
        <v>22</v>
      </c>
      <c r="V5" s="159" t="s">
        <v>23</v>
      </c>
      <c r="W5" s="159" t="s">
        <v>24</v>
      </c>
      <c r="X5" s="159" t="s">
        <v>25</v>
      </c>
      <c r="Y5" s="159" t="s">
        <v>26</v>
      </c>
      <c r="Z5" s="159" t="s">
        <v>27</v>
      </c>
      <c r="AA5" s="159" t="s">
        <v>28</v>
      </c>
      <c r="AB5" s="159" t="s">
        <v>29</v>
      </c>
      <c r="AC5" s="159" t="s">
        <v>48</v>
      </c>
      <c r="AD5" s="159" t="s">
        <v>49</v>
      </c>
      <c r="AE5" s="159" t="s">
        <v>50</v>
      </c>
      <c r="AF5" s="159" t="s">
        <v>51</v>
      </c>
      <c r="AG5" s="159" t="s">
        <v>52</v>
      </c>
      <c r="AH5" s="159" t="s">
        <v>53</v>
      </c>
      <c r="AI5" s="159" t="s">
        <v>54</v>
      </c>
      <c r="AJ5" s="159" t="s">
        <v>55</v>
      </c>
      <c r="AK5" s="159" t="s">
        <v>56</v>
      </c>
      <c r="AL5" s="159" t="s">
        <v>57</v>
      </c>
      <c r="AM5" s="159" t="s">
        <v>58</v>
      </c>
      <c r="AN5" s="159" t="s">
        <v>59</v>
      </c>
      <c r="AO5" s="159" t="s">
        <v>60</v>
      </c>
      <c r="AP5" s="159" t="s">
        <v>61</v>
      </c>
      <c r="AQ5" s="159" t="s">
        <v>62</v>
      </c>
      <c r="AR5" s="159" t="s">
        <v>63</v>
      </c>
      <c r="AS5" s="159" t="s">
        <v>64</v>
      </c>
      <c r="AT5" s="159" t="s">
        <v>65</v>
      </c>
      <c r="AU5" s="159" t="s">
        <v>66</v>
      </c>
      <c r="AV5" s="159" t="s">
        <v>67</v>
      </c>
      <c r="AW5" s="159" t="s">
        <v>68</v>
      </c>
      <c r="AX5" s="159" t="s">
        <v>69</v>
      </c>
      <c r="AY5" s="159" t="s">
        <v>70</v>
      </c>
      <c r="AZ5" s="159" t="s">
        <v>71</v>
      </c>
      <c r="BA5" s="159" t="s">
        <v>72</v>
      </c>
      <c r="BB5" s="159" t="s">
        <v>73</v>
      </c>
      <c r="BC5" s="159" t="s">
        <v>74</v>
      </c>
      <c r="BD5" s="159" t="s">
        <v>75</v>
      </c>
      <c r="BE5" s="159" t="s">
        <v>76</v>
      </c>
      <c r="BF5" s="159" t="s">
        <v>77</v>
      </c>
      <c r="BG5" s="159" t="s">
        <v>78</v>
      </c>
      <c r="BH5" s="159" t="s">
        <v>79</v>
      </c>
      <c r="BI5" s="159" t="s">
        <v>80</v>
      </c>
      <c r="BJ5" s="159" t="s">
        <v>81</v>
      </c>
      <c r="BK5" s="159" t="s">
        <v>82</v>
      </c>
      <c r="BL5" s="159" t="s">
        <v>83</v>
      </c>
      <c r="BM5" s="159" t="s">
        <v>84</v>
      </c>
      <c r="BN5" s="159" t="s">
        <v>85</v>
      </c>
      <c r="BO5" s="159" t="s">
        <v>86</v>
      </c>
      <c r="BP5" s="159" t="s">
        <v>87</v>
      </c>
      <c r="BQ5" s="159" t="s">
        <v>88</v>
      </c>
      <c r="BR5" s="159" t="s">
        <v>89</v>
      </c>
      <c r="BS5" s="159" t="s">
        <v>90</v>
      </c>
      <c r="BT5" s="159" t="s">
        <v>91</v>
      </c>
      <c r="BU5" s="159" t="s">
        <v>92</v>
      </c>
      <c r="BV5" s="159" t="s">
        <v>93</v>
      </c>
      <c r="BW5" s="159" t="s">
        <v>94</v>
      </c>
      <c r="BX5" s="159" t="s">
        <v>95</v>
      </c>
      <c r="BY5" s="159" t="s">
        <v>96</v>
      </c>
      <c r="BZ5" s="159" t="s">
        <v>97</v>
      </c>
      <c r="CA5" s="159" t="s">
        <v>98</v>
      </c>
      <c r="CB5" s="159" t="s">
        <v>99</v>
      </c>
      <c r="CC5" s="159" t="s">
        <v>100</v>
      </c>
      <c r="CD5" s="159" t="s">
        <v>101</v>
      </c>
      <c r="CE5" s="159" t="s">
        <v>102</v>
      </c>
      <c r="CF5" s="159" t="s">
        <v>103</v>
      </c>
      <c r="CG5" s="159" t="s">
        <v>104</v>
      </c>
      <c r="CH5" s="159" t="s">
        <v>105</v>
      </c>
      <c r="CI5" s="159" t="s">
        <v>106</v>
      </c>
      <c r="CJ5" s="159" t="s">
        <v>107</v>
      </c>
      <c r="CK5" s="132" t="s">
        <v>108</v>
      </c>
      <c r="CL5" s="132" t="s">
        <v>109</v>
      </c>
      <c r="CM5" s="132" t="s">
        <v>218</v>
      </c>
      <c r="CN5" s="132" t="s">
        <v>219</v>
      </c>
      <c r="CO5" s="132" t="s">
        <v>220</v>
      </c>
      <c r="CP5" s="132" t="s">
        <v>221</v>
      </c>
      <c r="CR5" s="160" t="s">
        <v>6</v>
      </c>
    </row>
    <row r="6" spans="5:96" s="159" customFormat="1" x14ac:dyDescent="0.3">
      <c r="E6" s="157"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5:96" s="159" customFormat="1" x14ac:dyDescent="0.3"/>
    <row r="8" spans="5:96" s="159" customFormat="1" x14ac:dyDescent="0.3">
      <c r="E8" s="161" t="s">
        <v>399</v>
      </c>
      <c r="F8" s="132"/>
      <c r="G8" s="162">
        <f>'11. Network build cashflows'!G35</f>
        <v>0</v>
      </c>
      <c r="H8" s="162">
        <f>'11. Network build cashflows'!H35</f>
        <v>0</v>
      </c>
      <c r="I8" s="162">
        <f>'11. Network build cashflows'!I35</f>
        <v>144017</v>
      </c>
      <c r="J8" s="162">
        <f>'11. Network build cashflows'!J35</f>
        <v>380276</v>
      </c>
      <c r="K8" s="162">
        <f>'11. Network build cashflows'!K35</f>
        <v>752740</v>
      </c>
      <c r="L8" s="162">
        <f>'11. Network build cashflows'!L35</f>
        <v>302376</v>
      </c>
      <c r="M8" s="162">
        <f>'11. Network build cashflows'!M35</f>
        <v>229504</v>
      </c>
      <c r="N8" s="162">
        <f>'11. Network build cashflows'!N35</f>
        <v>265737</v>
      </c>
      <c r="O8" s="162">
        <f>'11. Network build cashflows'!O35</f>
        <v>0</v>
      </c>
      <c r="P8" s="162">
        <f>'11. Network build cashflows'!P35</f>
        <v>0</v>
      </c>
      <c r="Q8" s="162">
        <f>'11. Network build cashflows'!Q35</f>
        <v>0</v>
      </c>
      <c r="R8" s="162">
        <f>'11. Network build cashflows'!R35</f>
        <v>0</v>
      </c>
      <c r="S8" s="162">
        <f>'11. Network build cashflows'!S35</f>
        <v>0</v>
      </c>
      <c r="T8" s="162">
        <f>'11. Network build cashflows'!T35</f>
        <v>0</v>
      </c>
      <c r="U8" s="162">
        <f>'11. Network build cashflows'!U35</f>
        <v>0</v>
      </c>
      <c r="V8" s="162">
        <f>'11. Network build cashflows'!V35</f>
        <v>0</v>
      </c>
      <c r="W8" s="162">
        <f>'11. Network build cashflows'!W35</f>
        <v>0</v>
      </c>
      <c r="X8" s="162">
        <f>'11. Network build cashflows'!X35</f>
        <v>0</v>
      </c>
      <c r="Y8" s="162">
        <f>'11. Network build cashflows'!Y35</f>
        <v>0</v>
      </c>
      <c r="Z8" s="162">
        <f>'11. Network build cashflows'!Z35</f>
        <v>0</v>
      </c>
      <c r="AA8" s="162">
        <f>'11. Network build cashflows'!AA35</f>
        <v>0</v>
      </c>
      <c r="AB8" s="162">
        <f>'11. Network build cashflows'!AB35</f>
        <v>0</v>
      </c>
      <c r="AC8" s="162">
        <f>'11. Network build cashflows'!AC35</f>
        <v>0</v>
      </c>
      <c r="AD8" s="162">
        <f>'11. Network build cashflows'!AD35</f>
        <v>0</v>
      </c>
      <c r="AE8" s="162">
        <f>'11. Network build cashflows'!AE35</f>
        <v>0</v>
      </c>
      <c r="AF8" s="162">
        <f>'11. Network build cashflows'!AF35</f>
        <v>0</v>
      </c>
      <c r="AG8" s="162">
        <f>'11. Network build cashflows'!AG35</f>
        <v>0</v>
      </c>
      <c r="AH8" s="162">
        <f>'11. Network build cashflows'!AH35</f>
        <v>0</v>
      </c>
      <c r="AI8" s="162">
        <f>'11. Network build cashflows'!AI35</f>
        <v>0</v>
      </c>
      <c r="AJ8" s="162">
        <f>'11. Network build cashflows'!AJ35</f>
        <v>0</v>
      </c>
      <c r="AK8" s="162">
        <f>'11. Network build cashflows'!AK35</f>
        <v>0</v>
      </c>
      <c r="AL8" s="162">
        <f>'11. Network build cashflows'!AL35</f>
        <v>0</v>
      </c>
      <c r="AM8" s="162">
        <f>'11. Network build cashflows'!AM35</f>
        <v>0</v>
      </c>
      <c r="AN8" s="162">
        <f>'11. Network build cashflows'!AN35</f>
        <v>0</v>
      </c>
      <c r="AO8" s="162">
        <f>'11. Network build cashflows'!AO35</f>
        <v>0</v>
      </c>
      <c r="AP8" s="162">
        <f>'11. Network build cashflows'!AP35</f>
        <v>0</v>
      </c>
      <c r="AQ8" s="162">
        <f>'11. Network build cashflows'!AQ35</f>
        <v>0</v>
      </c>
      <c r="AR8" s="162">
        <f>'11. Network build cashflows'!AR35</f>
        <v>0</v>
      </c>
      <c r="AS8" s="162">
        <f>'11. Network build cashflows'!AS35</f>
        <v>0</v>
      </c>
      <c r="AT8" s="162">
        <f>'11. Network build cashflows'!AT35</f>
        <v>0</v>
      </c>
      <c r="AU8" s="162">
        <f>'11. Network build cashflows'!AU35</f>
        <v>0</v>
      </c>
      <c r="AV8" s="162">
        <f>'11. Network build cashflows'!AV35</f>
        <v>0</v>
      </c>
      <c r="AW8" s="162">
        <f>'11. Network build cashflows'!AW35</f>
        <v>0</v>
      </c>
      <c r="AX8" s="162">
        <f>'11. Network build cashflows'!AX35</f>
        <v>0</v>
      </c>
      <c r="AY8" s="162">
        <f>'11. Network build cashflows'!AY35</f>
        <v>0</v>
      </c>
      <c r="AZ8" s="162">
        <f>'11. Network build cashflows'!AZ35</f>
        <v>0</v>
      </c>
      <c r="BA8" s="162">
        <f>'11. Network build cashflows'!BA35</f>
        <v>0</v>
      </c>
      <c r="BB8" s="162">
        <f>'11. Network build cashflows'!BB35</f>
        <v>0</v>
      </c>
      <c r="BC8" s="162">
        <f>'11. Network build cashflows'!BC35</f>
        <v>0</v>
      </c>
      <c r="BD8" s="162">
        <f>'11. Network build cashflows'!BD35</f>
        <v>0</v>
      </c>
      <c r="BE8" s="162">
        <f>'11. Network build cashflows'!BE35</f>
        <v>0</v>
      </c>
      <c r="BF8" s="162">
        <f>'11. Network build cashflows'!BF35</f>
        <v>0</v>
      </c>
      <c r="BG8" s="162">
        <f>'11. Network build cashflows'!BG35</f>
        <v>0</v>
      </c>
      <c r="BH8" s="162">
        <f>'11. Network build cashflows'!BH35</f>
        <v>0</v>
      </c>
      <c r="BI8" s="162">
        <f>'11. Network build cashflows'!BI35</f>
        <v>0</v>
      </c>
      <c r="BJ8" s="162">
        <f>'11. Network build cashflows'!BJ35</f>
        <v>0</v>
      </c>
      <c r="BK8" s="162">
        <f>'11. Network build cashflows'!BK35</f>
        <v>0</v>
      </c>
      <c r="BL8" s="162">
        <f>'11. Network build cashflows'!BL35</f>
        <v>0</v>
      </c>
      <c r="BM8" s="162">
        <f>'11. Network build cashflows'!BM35</f>
        <v>0</v>
      </c>
      <c r="BN8" s="162">
        <f>'11. Network build cashflows'!BN35</f>
        <v>0</v>
      </c>
      <c r="BO8" s="162">
        <f>'11. Network build cashflows'!BO35</f>
        <v>0</v>
      </c>
      <c r="BP8" s="162">
        <f>'11. Network build cashflows'!BP35</f>
        <v>0</v>
      </c>
      <c r="BQ8" s="162">
        <f>'11. Network build cashflows'!BQ35</f>
        <v>0</v>
      </c>
      <c r="BR8" s="162">
        <f>'11. Network build cashflows'!BR35</f>
        <v>0</v>
      </c>
      <c r="BS8" s="162">
        <f>'11. Network build cashflows'!BS35</f>
        <v>0</v>
      </c>
      <c r="BT8" s="162">
        <f>'11. Network build cashflows'!BT35</f>
        <v>0</v>
      </c>
      <c r="BU8" s="162">
        <f>'11. Network build cashflows'!BU35</f>
        <v>0</v>
      </c>
      <c r="BV8" s="162">
        <f>'11. Network build cashflows'!BV35</f>
        <v>0</v>
      </c>
      <c r="BW8" s="162">
        <f>'11. Network build cashflows'!BW35</f>
        <v>0</v>
      </c>
      <c r="BX8" s="162">
        <f>'11. Network build cashflows'!BX35</f>
        <v>0</v>
      </c>
      <c r="BY8" s="162">
        <f>'11. Network build cashflows'!BY35</f>
        <v>0</v>
      </c>
      <c r="BZ8" s="162">
        <f>'11. Network build cashflows'!BZ35</f>
        <v>0</v>
      </c>
      <c r="CA8" s="162">
        <f>'11. Network build cashflows'!CA35</f>
        <v>0</v>
      </c>
      <c r="CB8" s="162">
        <f>'11. Network build cashflows'!CB35</f>
        <v>0</v>
      </c>
      <c r="CC8" s="162">
        <f>'11. Network build cashflows'!CC35</f>
        <v>0</v>
      </c>
      <c r="CD8" s="162">
        <f>'11. Network build cashflows'!CD35</f>
        <v>0</v>
      </c>
      <c r="CE8" s="162">
        <f>'11. Network build cashflows'!CE35</f>
        <v>0</v>
      </c>
      <c r="CF8" s="162">
        <f>'11. Network build cashflows'!CF35</f>
        <v>0</v>
      </c>
      <c r="CG8" s="162">
        <f>'11. Network build cashflows'!CG35</f>
        <v>0</v>
      </c>
      <c r="CH8" s="162">
        <f>'11. Network build cashflows'!CH35</f>
        <v>0</v>
      </c>
      <c r="CI8" s="162">
        <f>'11. Network build cashflows'!CI35</f>
        <v>0</v>
      </c>
      <c r="CJ8" s="162">
        <f>'11. Network build cashflows'!CJ35</f>
        <v>0</v>
      </c>
      <c r="CK8" s="162">
        <f>'11. Network build cashflows'!CK35</f>
        <v>0</v>
      </c>
      <c r="CL8" s="162">
        <f>'11. Network build cashflows'!CL35</f>
        <v>0</v>
      </c>
      <c r="CM8" s="162">
        <f>'11. Network build cashflows'!CM35</f>
        <v>0</v>
      </c>
      <c r="CN8" s="162">
        <f>'11. Network build cashflows'!CN35</f>
        <v>0</v>
      </c>
      <c r="CO8" s="162">
        <f>'11. Network build cashflows'!CO35</f>
        <v>0</v>
      </c>
      <c r="CP8" s="162">
        <f>'11. Network build cashflows'!CP35</f>
        <v>0</v>
      </c>
    </row>
    <row r="10" spans="5:96" x14ac:dyDescent="0.3">
      <c r="E10" s="109" t="s">
        <v>203</v>
      </c>
      <c r="F10" s="109"/>
      <c r="G10" s="109"/>
      <c r="H10" s="109"/>
      <c r="I10" s="155">
        <v>25000</v>
      </c>
      <c r="J10" s="155">
        <v>45000</v>
      </c>
      <c r="K10" s="155"/>
      <c r="L10" s="109"/>
      <c r="M10" s="109"/>
      <c r="N10" s="109"/>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row>
    <row r="11" spans="5:96" x14ac:dyDescent="0.3">
      <c r="E11" s="109" t="s">
        <v>204</v>
      </c>
      <c r="F11" s="109"/>
      <c r="G11" s="109"/>
      <c r="H11" s="109"/>
      <c r="I11" s="155">
        <v>25000</v>
      </c>
      <c r="J11" s="155">
        <v>50000</v>
      </c>
      <c r="K11" s="155">
        <v>40000</v>
      </c>
      <c r="L11" s="109"/>
      <c r="M11" s="109"/>
      <c r="N11" s="109"/>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row>
    <row r="12" spans="5:96" x14ac:dyDescent="0.3">
      <c r="E12" s="109" t="s">
        <v>205</v>
      </c>
      <c r="F12" s="109"/>
      <c r="G12" s="109"/>
      <c r="H12" s="109"/>
      <c r="I12" s="155"/>
      <c r="J12" s="155">
        <v>75000</v>
      </c>
      <c r="K12" s="155">
        <v>200000</v>
      </c>
      <c r="L12" s="109"/>
      <c r="M12" s="109"/>
      <c r="N12" s="109"/>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row>
    <row r="13" spans="5:96" x14ac:dyDescent="0.3">
      <c r="E13" s="109" t="s">
        <v>289</v>
      </c>
      <c r="F13" s="109"/>
      <c r="G13" s="109"/>
      <c r="H13" s="109"/>
      <c r="I13" s="155"/>
      <c r="J13" s="155"/>
      <c r="K13" s="155"/>
      <c r="L13" s="109"/>
      <c r="M13" s="155">
        <v>100000</v>
      </c>
      <c r="N13" s="109"/>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row>
    <row r="15" spans="5:96" s="164" customFormat="1" x14ac:dyDescent="0.3">
      <c r="E15" s="163" t="s">
        <v>397</v>
      </c>
      <c r="F15" s="163"/>
      <c r="G15" s="163">
        <f>SUM(G10:G13)</f>
        <v>0</v>
      </c>
      <c r="H15" s="163">
        <f t="shared" ref="H15:BS15" si="0">SUM(H10:H13)</f>
        <v>0</v>
      </c>
      <c r="I15" s="163">
        <f t="shared" si="0"/>
        <v>50000</v>
      </c>
      <c r="J15" s="163">
        <f t="shared" si="0"/>
        <v>170000</v>
      </c>
      <c r="K15" s="163">
        <f t="shared" si="0"/>
        <v>240000</v>
      </c>
      <c r="L15" s="163">
        <f t="shared" si="0"/>
        <v>0</v>
      </c>
      <c r="M15" s="163">
        <f t="shared" si="0"/>
        <v>100000</v>
      </c>
      <c r="N15" s="163">
        <f t="shared" si="0"/>
        <v>0</v>
      </c>
      <c r="O15" s="163">
        <f t="shared" si="0"/>
        <v>0</v>
      </c>
      <c r="P15" s="163">
        <f t="shared" si="0"/>
        <v>0</v>
      </c>
      <c r="Q15" s="163">
        <f t="shared" si="0"/>
        <v>0</v>
      </c>
      <c r="R15" s="163">
        <f t="shared" si="0"/>
        <v>0</v>
      </c>
      <c r="S15" s="163">
        <f t="shared" si="0"/>
        <v>0</v>
      </c>
      <c r="T15" s="163">
        <f t="shared" si="0"/>
        <v>0</v>
      </c>
      <c r="U15" s="163">
        <f t="shared" si="0"/>
        <v>0</v>
      </c>
      <c r="V15" s="163">
        <f t="shared" si="0"/>
        <v>0</v>
      </c>
      <c r="W15" s="163">
        <f t="shared" si="0"/>
        <v>0</v>
      </c>
      <c r="X15" s="163">
        <f t="shared" si="0"/>
        <v>0</v>
      </c>
      <c r="Y15" s="163">
        <f t="shared" si="0"/>
        <v>0</v>
      </c>
      <c r="Z15" s="163">
        <f t="shared" si="0"/>
        <v>0</v>
      </c>
      <c r="AA15" s="163">
        <f t="shared" si="0"/>
        <v>0</v>
      </c>
      <c r="AB15" s="163">
        <f t="shared" si="0"/>
        <v>0</v>
      </c>
      <c r="AC15" s="163">
        <f t="shared" si="0"/>
        <v>0</v>
      </c>
      <c r="AD15" s="163">
        <f t="shared" si="0"/>
        <v>0</v>
      </c>
      <c r="AE15" s="163">
        <f t="shared" si="0"/>
        <v>0</v>
      </c>
      <c r="AF15" s="163">
        <f t="shared" si="0"/>
        <v>0</v>
      </c>
      <c r="AG15" s="163">
        <f t="shared" si="0"/>
        <v>0</v>
      </c>
      <c r="AH15" s="163">
        <f t="shared" si="0"/>
        <v>0</v>
      </c>
      <c r="AI15" s="163">
        <f t="shared" si="0"/>
        <v>0</v>
      </c>
      <c r="AJ15" s="163">
        <f t="shared" si="0"/>
        <v>0</v>
      </c>
      <c r="AK15" s="163">
        <f t="shared" si="0"/>
        <v>0</v>
      </c>
      <c r="AL15" s="163">
        <f t="shared" si="0"/>
        <v>0</v>
      </c>
      <c r="AM15" s="163">
        <f t="shared" si="0"/>
        <v>0</v>
      </c>
      <c r="AN15" s="163">
        <f t="shared" si="0"/>
        <v>0</v>
      </c>
      <c r="AO15" s="163">
        <f t="shared" si="0"/>
        <v>0</v>
      </c>
      <c r="AP15" s="163">
        <f t="shared" si="0"/>
        <v>0</v>
      </c>
      <c r="AQ15" s="163">
        <f t="shared" si="0"/>
        <v>0</v>
      </c>
      <c r="AR15" s="163">
        <f t="shared" si="0"/>
        <v>0</v>
      </c>
      <c r="AS15" s="163">
        <f t="shared" si="0"/>
        <v>0</v>
      </c>
      <c r="AT15" s="163">
        <f t="shared" si="0"/>
        <v>0</v>
      </c>
      <c r="AU15" s="163">
        <f t="shared" si="0"/>
        <v>0</v>
      </c>
      <c r="AV15" s="163">
        <f t="shared" si="0"/>
        <v>0</v>
      </c>
      <c r="AW15" s="163">
        <f t="shared" si="0"/>
        <v>0</v>
      </c>
      <c r="AX15" s="163">
        <f t="shared" si="0"/>
        <v>0</v>
      </c>
      <c r="AY15" s="163">
        <f t="shared" si="0"/>
        <v>0</v>
      </c>
      <c r="AZ15" s="163">
        <f t="shared" si="0"/>
        <v>0</v>
      </c>
      <c r="BA15" s="163">
        <f t="shared" si="0"/>
        <v>0</v>
      </c>
      <c r="BB15" s="163">
        <f t="shared" si="0"/>
        <v>0</v>
      </c>
      <c r="BC15" s="163">
        <f t="shared" si="0"/>
        <v>0</v>
      </c>
      <c r="BD15" s="163">
        <f t="shared" si="0"/>
        <v>0</v>
      </c>
      <c r="BE15" s="163">
        <f t="shared" si="0"/>
        <v>0</v>
      </c>
      <c r="BF15" s="163">
        <f t="shared" si="0"/>
        <v>0</v>
      </c>
      <c r="BG15" s="163">
        <f t="shared" si="0"/>
        <v>0</v>
      </c>
      <c r="BH15" s="163">
        <f t="shared" si="0"/>
        <v>0</v>
      </c>
      <c r="BI15" s="163">
        <f t="shared" si="0"/>
        <v>0</v>
      </c>
      <c r="BJ15" s="163">
        <f t="shared" si="0"/>
        <v>0</v>
      </c>
      <c r="BK15" s="163">
        <f t="shared" si="0"/>
        <v>0</v>
      </c>
      <c r="BL15" s="163">
        <f t="shared" si="0"/>
        <v>0</v>
      </c>
      <c r="BM15" s="163">
        <f t="shared" si="0"/>
        <v>0</v>
      </c>
      <c r="BN15" s="163">
        <f t="shared" si="0"/>
        <v>0</v>
      </c>
      <c r="BO15" s="163">
        <f t="shared" si="0"/>
        <v>0</v>
      </c>
      <c r="BP15" s="163">
        <f t="shared" si="0"/>
        <v>0</v>
      </c>
      <c r="BQ15" s="163">
        <f t="shared" si="0"/>
        <v>0</v>
      </c>
      <c r="BR15" s="163">
        <f t="shared" si="0"/>
        <v>0</v>
      </c>
      <c r="BS15" s="163">
        <f t="shared" si="0"/>
        <v>0</v>
      </c>
      <c r="BT15" s="163">
        <f t="shared" ref="BT15:CP15" si="1">SUM(BT10:BT13)</f>
        <v>0</v>
      </c>
      <c r="BU15" s="163">
        <f t="shared" si="1"/>
        <v>0</v>
      </c>
      <c r="BV15" s="163">
        <f t="shared" si="1"/>
        <v>0</v>
      </c>
      <c r="BW15" s="163">
        <f t="shared" si="1"/>
        <v>0</v>
      </c>
      <c r="BX15" s="163">
        <f t="shared" si="1"/>
        <v>0</v>
      </c>
      <c r="BY15" s="163">
        <f t="shared" si="1"/>
        <v>0</v>
      </c>
      <c r="BZ15" s="163">
        <f t="shared" si="1"/>
        <v>0</v>
      </c>
      <c r="CA15" s="163">
        <f t="shared" si="1"/>
        <v>0</v>
      </c>
      <c r="CB15" s="163">
        <f t="shared" si="1"/>
        <v>0</v>
      </c>
      <c r="CC15" s="163">
        <f t="shared" si="1"/>
        <v>0</v>
      </c>
      <c r="CD15" s="163">
        <f t="shared" si="1"/>
        <v>0</v>
      </c>
      <c r="CE15" s="163">
        <f t="shared" si="1"/>
        <v>0</v>
      </c>
      <c r="CF15" s="163">
        <f t="shared" si="1"/>
        <v>0</v>
      </c>
      <c r="CG15" s="163">
        <f t="shared" si="1"/>
        <v>0</v>
      </c>
      <c r="CH15" s="163">
        <f t="shared" si="1"/>
        <v>0</v>
      </c>
      <c r="CI15" s="163">
        <f t="shared" si="1"/>
        <v>0</v>
      </c>
      <c r="CJ15" s="163">
        <f t="shared" si="1"/>
        <v>0</v>
      </c>
      <c r="CK15" s="163">
        <f t="shared" si="1"/>
        <v>0</v>
      </c>
      <c r="CL15" s="163">
        <f t="shared" si="1"/>
        <v>0</v>
      </c>
      <c r="CM15" s="163">
        <f t="shared" si="1"/>
        <v>0</v>
      </c>
      <c r="CN15" s="163">
        <f t="shared" si="1"/>
        <v>0</v>
      </c>
      <c r="CO15" s="163">
        <f t="shared" si="1"/>
        <v>0</v>
      </c>
      <c r="CP15" s="163">
        <f t="shared" si="1"/>
        <v>0</v>
      </c>
    </row>
    <row r="17" spans="5:96" s="159" customFormat="1" x14ac:dyDescent="0.3">
      <c r="E17" s="161" t="s">
        <v>400</v>
      </c>
      <c r="G17" s="162">
        <f>G15/G2</f>
        <v>0</v>
      </c>
      <c r="H17" s="162">
        <f t="shared" ref="H17:BS17" si="2">H15/H2</f>
        <v>0</v>
      </c>
      <c r="I17" s="162">
        <f t="shared" si="2"/>
        <v>48822.704483815527</v>
      </c>
      <c r="J17" s="162">
        <f t="shared" si="2"/>
        <v>162088.64017175071</v>
      </c>
      <c r="K17" s="162">
        <f t="shared" si="2"/>
        <v>223442.98670933352</v>
      </c>
      <c r="L17" s="162">
        <f t="shared" si="2"/>
        <v>0</v>
      </c>
      <c r="M17" s="162">
        <f t="shared" si="2"/>
        <v>88768.553606937363</v>
      </c>
      <c r="N17" s="162">
        <f t="shared" si="2"/>
        <v>0</v>
      </c>
      <c r="O17" s="162">
        <f t="shared" si="2"/>
        <v>0</v>
      </c>
      <c r="P17" s="162">
        <f t="shared" si="2"/>
        <v>0</v>
      </c>
      <c r="Q17" s="162">
        <f t="shared" si="2"/>
        <v>0</v>
      </c>
      <c r="R17" s="162">
        <f t="shared" si="2"/>
        <v>0</v>
      </c>
      <c r="S17" s="162">
        <f t="shared" si="2"/>
        <v>0</v>
      </c>
      <c r="T17" s="162">
        <f t="shared" si="2"/>
        <v>0</v>
      </c>
      <c r="U17" s="162">
        <f t="shared" si="2"/>
        <v>0</v>
      </c>
      <c r="V17" s="162">
        <f t="shared" si="2"/>
        <v>0</v>
      </c>
      <c r="W17" s="162">
        <f t="shared" si="2"/>
        <v>0</v>
      </c>
      <c r="X17" s="162">
        <f t="shared" si="2"/>
        <v>0</v>
      </c>
      <c r="Y17" s="162">
        <f t="shared" si="2"/>
        <v>0</v>
      </c>
      <c r="Z17" s="162">
        <f t="shared" si="2"/>
        <v>0</v>
      </c>
      <c r="AA17" s="162">
        <f t="shared" si="2"/>
        <v>0</v>
      </c>
      <c r="AB17" s="162">
        <f t="shared" si="2"/>
        <v>0</v>
      </c>
      <c r="AC17" s="162">
        <f t="shared" si="2"/>
        <v>0</v>
      </c>
      <c r="AD17" s="162">
        <f t="shared" si="2"/>
        <v>0</v>
      </c>
      <c r="AE17" s="162">
        <f t="shared" si="2"/>
        <v>0</v>
      </c>
      <c r="AF17" s="162">
        <f t="shared" si="2"/>
        <v>0</v>
      </c>
      <c r="AG17" s="162">
        <f t="shared" si="2"/>
        <v>0</v>
      </c>
      <c r="AH17" s="162">
        <f t="shared" si="2"/>
        <v>0</v>
      </c>
      <c r="AI17" s="162">
        <f t="shared" si="2"/>
        <v>0</v>
      </c>
      <c r="AJ17" s="162">
        <f t="shared" si="2"/>
        <v>0</v>
      </c>
      <c r="AK17" s="162">
        <f t="shared" si="2"/>
        <v>0</v>
      </c>
      <c r="AL17" s="162">
        <f t="shared" si="2"/>
        <v>0</v>
      </c>
      <c r="AM17" s="162">
        <f t="shared" si="2"/>
        <v>0</v>
      </c>
      <c r="AN17" s="162">
        <f t="shared" si="2"/>
        <v>0</v>
      </c>
      <c r="AO17" s="162">
        <f t="shared" si="2"/>
        <v>0</v>
      </c>
      <c r="AP17" s="162">
        <f t="shared" si="2"/>
        <v>0</v>
      </c>
      <c r="AQ17" s="162">
        <f t="shared" si="2"/>
        <v>0</v>
      </c>
      <c r="AR17" s="162">
        <f t="shared" si="2"/>
        <v>0</v>
      </c>
      <c r="AS17" s="162">
        <f t="shared" si="2"/>
        <v>0</v>
      </c>
      <c r="AT17" s="162">
        <f t="shared" si="2"/>
        <v>0</v>
      </c>
      <c r="AU17" s="162">
        <f t="shared" si="2"/>
        <v>0</v>
      </c>
      <c r="AV17" s="162">
        <f t="shared" si="2"/>
        <v>0</v>
      </c>
      <c r="AW17" s="162">
        <f t="shared" si="2"/>
        <v>0</v>
      </c>
      <c r="AX17" s="162">
        <f t="shared" si="2"/>
        <v>0</v>
      </c>
      <c r="AY17" s="162">
        <f t="shared" si="2"/>
        <v>0</v>
      </c>
      <c r="AZ17" s="162">
        <f t="shared" si="2"/>
        <v>0</v>
      </c>
      <c r="BA17" s="162">
        <f t="shared" si="2"/>
        <v>0</v>
      </c>
      <c r="BB17" s="162">
        <f t="shared" si="2"/>
        <v>0</v>
      </c>
      <c r="BC17" s="162">
        <f t="shared" si="2"/>
        <v>0</v>
      </c>
      <c r="BD17" s="162">
        <f t="shared" si="2"/>
        <v>0</v>
      </c>
      <c r="BE17" s="162">
        <f t="shared" si="2"/>
        <v>0</v>
      </c>
      <c r="BF17" s="162">
        <f t="shared" si="2"/>
        <v>0</v>
      </c>
      <c r="BG17" s="162">
        <f t="shared" si="2"/>
        <v>0</v>
      </c>
      <c r="BH17" s="162">
        <f t="shared" si="2"/>
        <v>0</v>
      </c>
      <c r="BI17" s="162">
        <f t="shared" si="2"/>
        <v>0</v>
      </c>
      <c r="BJ17" s="162">
        <f t="shared" si="2"/>
        <v>0</v>
      </c>
      <c r="BK17" s="162">
        <f t="shared" si="2"/>
        <v>0</v>
      </c>
      <c r="BL17" s="162">
        <f t="shared" si="2"/>
        <v>0</v>
      </c>
      <c r="BM17" s="162">
        <f t="shared" si="2"/>
        <v>0</v>
      </c>
      <c r="BN17" s="162">
        <f t="shared" si="2"/>
        <v>0</v>
      </c>
      <c r="BO17" s="162">
        <f t="shared" si="2"/>
        <v>0</v>
      </c>
      <c r="BP17" s="162">
        <f t="shared" si="2"/>
        <v>0</v>
      </c>
      <c r="BQ17" s="162">
        <f t="shared" si="2"/>
        <v>0</v>
      </c>
      <c r="BR17" s="162">
        <f t="shared" si="2"/>
        <v>0</v>
      </c>
      <c r="BS17" s="162">
        <f t="shared" si="2"/>
        <v>0</v>
      </c>
      <c r="BT17" s="162">
        <f t="shared" ref="BT17:CH17" si="3">BT15/BT2</f>
        <v>0</v>
      </c>
      <c r="BU17" s="162">
        <f t="shared" si="3"/>
        <v>0</v>
      </c>
      <c r="BV17" s="162">
        <f t="shared" si="3"/>
        <v>0</v>
      </c>
      <c r="BW17" s="162">
        <f t="shared" si="3"/>
        <v>0</v>
      </c>
      <c r="BX17" s="162">
        <f t="shared" si="3"/>
        <v>0</v>
      </c>
      <c r="BY17" s="162">
        <f t="shared" si="3"/>
        <v>0</v>
      </c>
      <c r="BZ17" s="162">
        <f t="shared" si="3"/>
        <v>0</v>
      </c>
      <c r="CA17" s="162">
        <f t="shared" si="3"/>
        <v>0</v>
      </c>
      <c r="CB17" s="162">
        <f t="shared" si="3"/>
        <v>0</v>
      </c>
      <c r="CC17" s="162">
        <f t="shared" si="3"/>
        <v>0</v>
      </c>
      <c r="CD17" s="162">
        <f t="shared" si="3"/>
        <v>0</v>
      </c>
      <c r="CE17" s="162">
        <f t="shared" si="3"/>
        <v>0</v>
      </c>
      <c r="CF17" s="162">
        <f t="shared" si="3"/>
        <v>0</v>
      </c>
      <c r="CG17" s="162">
        <f t="shared" si="3"/>
        <v>0</v>
      </c>
      <c r="CH17" s="162">
        <f t="shared" si="3"/>
        <v>0</v>
      </c>
      <c r="CI17" s="162">
        <f t="shared" ref="CI17:CJ17" si="4">CI15/CI2</f>
        <v>0</v>
      </c>
      <c r="CJ17" s="162">
        <f t="shared" si="4"/>
        <v>0</v>
      </c>
      <c r="CK17" s="162">
        <f t="shared" ref="CK17:CP17" si="5">CK15/CK2</f>
        <v>0</v>
      </c>
      <c r="CL17" s="162">
        <f t="shared" si="5"/>
        <v>0</v>
      </c>
      <c r="CM17" s="162">
        <f t="shared" si="5"/>
        <v>0</v>
      </c>
      <c r="CN17" s="162">
        <f t="shared" si="5"/>
        <v>0</v>
      </c>
      <c r="CO17" s="162">
        <f t="shared" si="5"/>
        <v>0</v>
      </c>
      <c r="CP17" s="162">
        <f t="shared" si="5"/>
        <v>0</v>
      </c>
      <c r="CR17" s="162"/>
    </row>
    <row r="18" spans="5:96" s="159" customFormat="1" ht="12.5" thickBot="1" x14ac:dyDescent="0.35">
      <c r="E18" s="165"/>
      <c r="F18" s="165"/>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R18" s="162"/>
    </row>
    <row r="19" spans="5:96" s="159" customFormat="1" ht="12.5" thickBot="1" x14ac:dyDescent="0.35">
      <c r="E19" s="161" t="s">
        <v>401</v>
      </c>
      <c r="G19" s="166">
        <f>SUM(G17:CH17)</f>
        <v>523122.88497183711</v>
      </c>
      <c r="H19" s="162" t="str">
        <f>IF(G19&gt;-'17. Cashflow'!G28,"Subsidy exceeds gap - Error", "Subsidy equal to or less than gap - OK")</f>
        <v>Subsidy exceeds gap - Error</v>
      </c>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R19" s="162"/>
    </row>
    <row r="22" spans="5:96" x14ac:dyDescent="0.3">
      <c r="E22" s="132" t="s">
        <v>253</v>
      </c>
      <c r="G22" s="164">
        <f>G8</f>
        <v>0</v>
      </c>
      <c r="H22" s="164">
        <f>G22+H8</f>
        <v>0</v>
      </c>
      <c r="I22" s="164">
        <f t="shared" ref="I22:BT22" si="6">H22+I8</f>
        <v>144017</v>
      </c>
      <c r="J22" s="164">
        <f t="shared" si="6"/>
        <v>524293</v>
      </c>
      <c r="K22" s="164">
        <f t="shared" si="6"/>
        <v>1277033</v>
      </c>
      <c r="L22" s="164">
        <f t="shared" si="6"/>
        <v>1579409</v>
      </c>
      <c r="M22" s="164">
        <f t="shared" si="6"/>
        <v>1808913</v>
      </c>
      <c r="N22" s="164">
        <f t="shared" si="6"/>
        <v>2074650</v>
      </c>
      <c r="O22" s="164">
        <f t="shared" si="6"/>
        <v>2074650</v>
      </c>
      <c r="P22" s="164">
        <f t="shared" si="6"/>
        <v>2074650</v>
      </c>
      <c r="Q22" s="164">
        <f t="shared" si="6"/>
        <v>2074650</v>
      </c>
      <c r="R22" s="164">
        <f t="shared" si="6"/>
        <v>2074650</v>
      </c>
      <c r="S22" s="164">
        <f t="shared" si="6"/>
        <v>2074650</v>
      </c>
      <c r="T22" s="164">
        <f t="shared" si="6"/>
        <v>2074650</v>
      </c>
      <c r="U22" s="164">
        <f t="shared" si="6"/>
        <v>2074650</v>
      </c>
      <c r="V22" s="164">
        <f t="shared" si="6"/>
        <v>2074650</v>
      </c>
      <c r="W22" s="164">
        <f t="shared" si="6"/>
        <v>2074650</v>
      </c>
      <c r="X22" s="164">
        <f t="shared" si="6"/>
        <v>2074650</v>
      </c>
      <c r="Y22" s="164">
        <f t="shared" si="6"/>
        <v>2074650</v>
      </c>
      <c r="Z22" s="164">
        <f t="shared" si="6"/>
        <v>2074650</v>
      </c>
      <c r="AA22" s="164">
        <f t="shared" si="6"/>
        <v>2074650</v>
      </c>
      <c r="AB22" s="164">
        <f t="shared" si="6"/>
        <v>2074650</v>
      </c>
      <c r="AC22" s="164">
        <f t="shared" si="6"/>
        <v>2074650</v>
      </c>
      <c r="AD22" s="164">
        <f t="shared" si="6"/>
        <v>2074650</v>
      </c>
      <c r="AE22" s="164">
        <f t="shared" si="6"/>
        <v>2074650</v>
      </c>
      <c r="AF22" s="164">
        <f t="shared" si="6"/>
        <v>2074650</v>
      </c>
      <c r="AG22" s="164">
        <f t="shared" si="6"/>
        <v>2074650</v>
      </c>
      <c r="AH22" s="164">
        <f t="shared" si="6"/>
        <v>2074650</v>
      </c>
      <c r="AI22" s="164">
        <f t="shared" si="6"/>
        <v>2074650</v>
      </c>
      <c r="AJ22" s="164">
        <f t="shared" si="6"/>
        <v>2074650</v>
      </c>
      <c r="AK22" s="164">
        <f t="shared" si="6"/>
        <v>2074650</v>
      </c>
      <c r="AL22" s="164">
        <f t="shared" si="6"/>
        <v>2074650</v>
      </c>
      <c r="AM22" s="164">
        <f t="shared" si="6"/>
        <v>2074650</v>
      </c>
      <c r="AN22" s="164">
        <f t="shared" si="6"/>
        <v>2074650</v>
      </c>
      <c r="AO22" s="164">
        <f t="shared" si="6"/>
        <v>2074650</v>
      </c>
      <c r="AP22" s="164">
        <f t="shared" si="6"/>
        <v>2074650</v>
      </c>
      <c r="AQ22" s="164">
        <f t="shared" si="6"/>
        <v>2074650</v>
      </c>
      <c r="AR22" s="164">
        <f t="shared" si="6"/>
        <v>2074650</v>
      </c>
      <c r="AS22" s="164">
        <f t="shared" si="6"/>
        <v>2074650</v>
      </c>
      <c r="AT22" s="164">
        <f t="shared" si="6"/>
        <v>2074650</v>
      </c>
      <c r="AU22" s="164">
        <f t="shared" si="6"/>
        <v>2074650</v>
      </c>
      <c r="AV22" s="164">
        <f t="shared" si="6"/>
        <v>2074650</v>
      </c>
      <c r="AW22" s="164">
        <f t="shared" si="6"/>
        <v>2074650</v>
      </c>
      <c r="AX22" s="164">
        <f t="shared" si="6"/>
        <v>2074650</v>
      </c>
      <c r="AY22" s="164">
        <f t="shared" si="6"/>
        <v>2074650</v>
      </c>
      <c r="AZ22" s="164">
        <f t="shared" si="6"/>
        <v>2074650</v>
      </c>
      <c r="BA22" s="164">
        <f t="shared" si="6"/>
        <v>2074650</v>
      </c>
      <c r="BB22" s="164">
        <f t="shared" si="6"/>
        <v>2074650</v>
      </c>
      <c r="BC22" s="164">
        <f t="shared" si="6"/>
        <v>2074650</v>
      </c>
      <c r="BD22" s="164">
        <f t="shared" si="6"/>
        <v>2074650</v>
      </c>
      <c r="BE22" s="164">
        <f t="shared" si="6"/>
        <v>2074650</v>
      </c>
      <c r="BF22" s="164">
        <f t="shared" si="6"/>
        <v>2074650</v>
      </c>
      <c r="BG22" s="164">
        <f t="shared" si="6"/>
        <v>2074650</v>
      </c>
      <c r="BH22" s="164">
        <f t="shared" si="6"/>
        <v>2074650</v>
      </c>
      <c r="BI22" s="164">
        <f t="shared" si="6"/>
        <v>2074650</v>
      </c>
      <c r="BJ22" s="164">
        <f t="shared" si="6"/>
        <v>2074650</v>
      </c>
      <c r="BK22" s="164">
        <f t="shared" si="6"/>
        <v>2074650</v>
      </c>
      <c r="BL22" s="164">
        <f t="shared" si="6"/>
        <v>2074650</v>
      </c>
      <c r="BM22" s="164">
        <f t="shared" si="6"/>
        <v>2074650</v>
      </c>
      <c r="BN22" s="164">
        <f t="shared" si="6"/>
        <v>2074650</v>
      </c>
      <c r="BO22" s="164">
        <f t="shared" si="6"/>
        <v>2074650</v>
      </c>
      <c r="BP22" s="164">
        <f t="shared" si="6"/>
        <v>2074650</v>
      </c>
      <c r="BQ22" s="164">
        <f t="shared" si="6"/>
        <v>2074650</v>
      </c>
      <c r="BR22" s="164">
        <f t="shared" si="6"/>
        <v>2074650</v>
      </c>
      <c r="BS22" s="164">
        <f t="shared" si="6"/>
        <v>2074650</v>
      </c>
      <c r="BT22" s="164">
        <f t="shared" si="6"/>
        <v>2074650</v>
      </c>
      <c r="BU22" s="164">
        <f t="shared" ref="BU22:CP22" si="7">BT22+BU8</f>
        <v>2074650</v>
      </c>
      <c r="BV22" s="164">
        <f t="shared" si="7"/>
        <v>2074650</v>
      </c>
      <c r="BW22" s="164">
        <f t="shared" si="7"/>
        <v>2074650</v>
      </c>
      <c r="BX22" s="164">
        <f t="shared" si="7"/>
        <v>2074650</v>
      </c>
      <c r="BY22" s="164">
        <f t="shared" si="7"/>
        <v>2074650</v>
      </c>
      <c r="BZ22" s="164">
        <f t="shared" si="7"/>
        <v>2074650</v>
      </c>
      <c r="CA22" s="164">
        <f t="shared" si="7"/>
        <v>2074650</v>
      </c>
      <c r="CB22" s="164">
        <f t="shared" si="7"/>
        <v>2074650</v>
      </c>
      <c r="CC22" s="164">
        <f t="shared" si="7"/>
        <v>2074650</v>
      </c>
      <c r="CD22" s="164">
        <f t="shared" si="7"/>
        <v>2074650</v>
      </c>
      <c r="CE22" s="164">
        <f t="shared" si="7"/>
        <v>2074650</v>
      </c>
      <c r="CF22" s="164">
        <f t="shared" si="7"/>
        <v>2074650</v>
      </c>
      <c r="CG22" s="164">
        <f t="shared" si="7"/>
        <v>2074650</v>
      </c>
      <c r="CH22" s="164">
        <f t="shared" si="7"/>
        <v>2074650</v>
      </c>
      <c r="CI22" s="164">
        <f t="shared" si="7"/>
        <v>2074650</v>
      </c>
      <c r="CJ22" s="164">
        <f t="shared" si="7"/>
        <v>2074650</v>
      </c>
      <c r="CK22" s="164">
        <f t="shared" si="7"/>
        <v>2074650</v>
      </c>
      <c r="CL22" s="164">
        <f t="shared" si="7"/>
        <v>2074650</v>
      </c>
      <c r="CM22" s="164">
        <f t="shared" si="7"/>
        <v>2074650</v>
      </c>
      <c r="CN22" s="164">
        <f t="shared" si="7"/>
        <v>2074650</v>
      </c>
      <c r="CO22" s="164">
        <f t="shared" si="7"/>
        <v>2074650</v>
      </c>
      <c r="CP22" s="164">
        <f t="shared" si="7"/>
        <v>2074650</v>
      </c>
    </row>
    <row r="23" spans="5:96" x14ac:dyDescent="0.3">
      <c r="E23" s="132" t="s">
        <v>254</v>
      </c>
      <c r="G23" s="164">
        <f>G15</f>
        <v>0</v>
      </c>
      <c r="H23" s="164">
        <f>G23+H15</f>
        <v>0</v>
      </c>
      <c r="I23" s="164">
        <f t="shared" ref="I23:BT23" si="8">H23+I15</f>
        <v>50000</v>
      </c>
      <c r="J23" s="164">
        <f t="shared" si="8"/>
        <v>220000</v>
      </c>
      <c r="K23" s="164">
        <f t="shared" si="8"/>
        <v>460000</v>
      </c>
      <c r="L23" s="164">
        <f t="shared" si="8"/>
        <v>460000</v>
      </c>
      <c r="M23" s="164">
        <f t="shared" si="8"/>
        <v>560000</v>
      </c>
      <c r="N23" s="164">
        <f t="shared" si="8"/>
        <v>560000</v>
      </c>
      <c r="O23" s="164">
        <f t="shared" si="8"/>
        <v>560000</v>
      </c>
      <c r="P23" s="164">
        <f t="shared" si="8"/>
        <v>560000</v>
      </c>
      <c r="Q23" s="164">
        <f t="shared" si="8"/>
        <v>560000</v>
      </c>
      <c r="R23" s="164">
        <f t="shared" si="8"/>
        <v>560000</v>
      </c>
      <c r="S23" s="164">
        <f t="shared" si="8"/>
        <v>560000</v>
      </c>
      <c r="T23" s="164">
        <f t="shared" si="8"/>
        <v>560000</v>
      </c>
      <c r="U23" s="164">
        <f t="shared" si="8"/>
        <v>560000</v>
      </c>
      <c r="V23" s="164">
        <f t="shared" si="8"/>
        <v>560000</v>
      </c>
      <c r="W23" s="164">
        <f t="shared" si="8"/>
        <v>560000</v>
      </c>
      <c r="X23" s="164">
        <f t="shared" si="8"/>
        <v>560000</v>
      </c>
      <c r="Y23" s="164">
        <f t="shared" si="8"/>
        <v>560000</v>
      </c>
      <c r="Z23" s="164">
        <f t="shared" si="8"/>
        <v>560000</v>
      </c>
      <c r="AA23" s="164">
        <f t="shared" si="8"/>
        <v>560000</v>
      </c>
      <c r="AB23" s="164">
        <f t="shared" si="8"/>
        <v>560000</v>
      </c>
      <c r="AC23" s="164">
        <f t="shared" si="8"/>
        <v>560000</v>
      </c>
      <c r="AD23" s="164">
        <f t="shared" si="8"/>
        <v>560000</v>
      </c>
      <c r="AE23" s="164">
        <f t="shared" si="8"/>
        <v>560000</v>
      </c>
      <c r="AF23" s="164">
        <f t="shared" si="8"/>
        <v>560000</v>
      </c>
      <c r="AG23" s="164">
        <f t="shared" si="8"/>
        <v>560000</v>
      </c>
      <c r="AH23" s="164">
        <f t="shared" si="8"/>
        <v>560000</v>
      </c>
      <c r="AI23" s="164">
        <f t="shared" si="8"/>
        <v>560000</v>
      </c>
      <c r="AJ23" s="164">
        <f t="shared" si="8"/>
        <v>560000</v>
      </c>
      <c r="AK23" s="164">
        <f t="shared" si="8"/>
        <v>560000</v>
      </c>
      <c r="AL23" s="164">
        <f t="shared" si="8"/>
        <v>560000</v>
      </c>
      <c r="AM23" s="164">
        <f t="shared" si="8"/>
        <v>560000</v>
      </c>
      <c r="AN23" s="164">
        <f t="shared" si="8"/>
        <v>560000</v>
      </c>
      <c r="AO23" s="164">
        <f t="shared" si="8"/>
        <v>560000</v>
      </c>
      <c r="AP23" s="164">
        <f t="shared" si="8"/>
        <v>560000</v>
      </c>
      <c r="AQ23" s="164">
        <f t="shared" si="8"/>
        <v>560000</v>
      </c>
      <c r="AR23" s="164">
        <f t="shared" si="8"/>
        <v>560000</v>
      </c>
      <c r="AS23" s="164">
        <f t="shared" si="8"/>
        <v>560000</v>
      </c>
      <c r="AT23" s="164">
        <f t="shared" si="8"/>
        <v>560000</v>
      </c>
      <c r="AU23" s="164">
        <f t="shared" si="8"/>
        <v>560000</v>
      </c>
      <c r="AV23" s="164">
        <f t="shared" si="8"/>
        <v>560000</v>
      </c>
      <c r="AW23" s="164">
        <f t="shared" si="8"/>
        <v>560000</v>
      </c>
      <c r="AX23" s="164">
        <f t="shared" si="8"/>
        <v>560000</v>
      </c>
      <c r="AY23" s="164">
        <f t="shared" si="8"/>
        <v>560000</v>
      </c>
      <c r="AZ23" s="164">
        <f t="shared" si="8"/>
        <v>560000</v>
      </c>
      <c r="BA23" s="164">
        <f t="shared" si="8"/>
        <v>560000</v>
      </c>
      <c r="BB23" s="164">
        <f t="shared" si="8"/>
        <v>560000</v>
      </c>
      <c r="BC23" s="164">
        <f t="shared" si="8"/>
        <v>560000</v>
      </c>
      <c r="BD23" s="164">
        <f t="shared" si="8"/>
        <v>560000</v>
      </c>
      <c r="BE23" s="164">
        <f t="shared" si="8"/>
        <v>560000</v>
      </c>
      <c r="BF23" s="164">
        <f t="shared" si="8"/>
        <v>560000</v>
      </c>
      <c r="BG23" s="164">
        <f t="shared" si="8"/>
        <v>560000</v>
      </c>
      <c r="BH23" s="164">
        <f t="shared" si="8"/>
        <v>560000</v>
      </c>
      <c r="BI23" s="164">
        <f t="shared" si="8"/>
        <v>560000</v>
      </c>
      <c r="BJ23" s="164">
        <f t="shared" si="8"/>
        <v>560000</v>
      </c>
      <c r="BK23" s="164">
        <f t="shared" si="8"/>
        <v>560000</v>
      </c>
      <c r="BL23" s="164">
        <f t="shared" si="8"/>
        <v>560000</v>
      </c>
      <c r="BM23" s="164">
        <f t="shared" si="8"/>
        <v>560000</v>
      </c>
      <c r="BN23" s="164">
        <f t="shared" si="8"/>
        <v>560000</v>
      </c>
      <c r="BO23" s="164">
        <f t="shared" si="8"/>
        <v>560000</v>
      </c>
      <c r="BP23" s="164">
        <f t="shared" si="8"/>
        <v>560000</v>
      </c>
      <c r="BQ23" s="164">
        <f t="shared" si="8"/>
        <v>560000</v>
      </c>
      <c r="BR23" s="164">
        <f t="shared" si="8"/>
        <v>560000</v>
      </c>
      <c r="BS23" s="164">
        <f t="shared" si="8"/>
        <v>560000</v>
      </c>
      <c r="BT23" s="164">
        <f t="shared" si="8"/>
        <v>560000</v>
      </c>
      <c r="BU23" s="164">
        <f t="shared" ref="BU23:CP23" si="9">BT23+BU15</f>
        <v>560000</v>
      </c>
      <c r="BV23" s="164">
        <f t="shared" si="9"/>
        <v>560000</v>
      </c>
      <c r="BW23" s="164">
        <f t="shared" si="9"/>
        <v>560000</v>
      </c>
      <c r="BX23" s="164">
        <f t="shared" si="9"/>
        <v>560000</v>
      </c>
      <c r="BY23" s="164">
        <f t="shared" si="9"/>
        <v>560000</v>
      </c>
      <c r="BZ23" s="164">
        <f t="shared" si="9"/>
        <v>560000</v>
      </c>
      <c r="CA23" s="164">
        <f t="shared" si="9"/>
        <v>560000</v>
      </c>
      <c r="CB23" s="164">
        <f t="shared" si="9"/>
        <v>560000</v>
      </c>
      <c r="CC23" s="164">
        <f t="shared" si="9"/>
        <v>560000</v>
      </c>
      <c r="CD23" s="164">
        <f t="shared" si="9"/>
        <v>560000</v>
      </c>
      <c r="CE23" s="164">
        <f t="shared" si="9"/>
        <v>560000</v>
      </c>
      <c r="CF23" s="164">
        <f t="shared" si="9"/>
        <v>560000</v>
      </c>
      <c r="CG23" s="164">
        <f t="shared" si="9"/>
        <v>560000</v>
      </c>
      <c r="CH23" s="164">
        <f t="shared" si="9"/>
        <v>560000</v>
      </c>
      <c r="CI23" s="164">
        <f t="shared" si="9"/>
        <v>560000</v>
      </c>
      <c r="CJ23" s="164">
        <f t="shared" si="9"/>
        <v>560000</v>
      </c>
      <c r="CK23" s="164">
        <f t="shared" si="9"/>
        <v>560000</v>
      </c>
      <c r="CL23" s="164">
        <f t="shared" si="9"/>
        <v>560000</v>
      </c>
      <c r="CM23" s="164">
        <f t="shared" si="9"/>
        <v>560000</v>
      </c>
      <c r="CN23" s="164">
        <f t="shared" si="9"/>
        <v>560000</v>
      </c>
      <c r="CO23" s="164">
        <f t="shared" si="9"/>
        <v>560000</v>
      </c>
      <c r="CP23" s="164">
        <f t="shared" si="9"/>
        <v>560000</v>
      </c>
    </row>
    <row r="24" spans="5:96" x14ac:dyDescent="0.3">
      <c r="E24" s="132" t="s">
        <v>255</v>
      </c>
      <c r="G24" s="167" t="str">
        <f>IF(G22&gt;=G23,"OK","QCE too low for requested grant")</f>
        <v>OK</v>
      </c>
      <c r="H24" s="167" t="str">
        <f t="shared" ref="H24:BS24" si="10">IF(H22&gt;=H23,"OK","QCE too low for requested grant")</f>
        <v>OK</v>
      </c>
      <c r="I24" s="167" t="str">
        <f t="shared" si="10"/>
        <v>OK</v>
      </c>
      <c r="J24" s="167" t="str">
        <f t="shared" si="10"/>
        <v>OK</v>
      </c>
      <c r="K24" s="167" t="str">
        <f t="shared" si="10"/>
        <v>OK</v>
      </c>
      <c r="L24" s="167" t="str">
        <f t="shared" si="10"/>
        <v>OK</v>
      </c>
      <c r="M24" s="167" t="str">
        <f t="shared" si="10"/>
        <v>OK</v>
      </c>
      <c r="N24" s="167" t="str">
        <f t="shared" si="10"/>
        <v>OK</v>
      </c>
      <c r="O24" s="167" t="str">
        <f t="shared" si="10"/>
        <v>OK</v>
      </c>
      <c r="P24" s="167" t="str">
        <f t="shared" si="10"/>
        <v>OK</v>
      </c>
      <c r="Q24" s="167" t="str">
        <f t="shared" si="10"/>
        <v>OK</v>
      </c>
      <c r="R24" s="167" t="str">
        <f t="shared" si="10"/>
        <v>OK</v>
      </c>
      <c r="S24" s="167" t="str">
        <f t="shared" si="10"/>
        <v>OK</v>
      </c>
      <c r="T24" s="167" t="str">
        <f t="shared" si="10"/>
        <v>OK</v>
      </c>
      <c r="U24" s="167" t="str">
        <f t="shared" si="10"/>
        <v>OK</v>
      </c>
      <c r="V24" s="167" t="str">
        <f t="shared" si="10"/>
        <v>OK</v>
      </c>
      <c r="W24" s="167" t="str">
        <f t="shared" si="10"/>
        <v>OK</v>
      </c>
      <c r="X24" s="167" t="str">
        <f t="shared" si="10"/>
        <v>OK</v>
      </c>
      <c r="Y24" s="167" t="str">
        <f t="shared" si="10"/>
        <v>OK</v>
      </c>
      <c r="Z24" s="167" t="str">
        <f t="shared" si="10"/>
        <v>OK</v>
      </c>
      <c r="AA24" s="167" t="str">
        <f t="shared" si="10"/>
        <v>OK</v>
      </c>
      <c r="AB24" s="167" t="str">
        <f t="shared" si="10"/>
        <v>OK</v>
      </c>
      <c r="AC24" s="167" t="str">
        <f t="shared" si="10"/>
        <v>OK</v>
      </c>
      <c r="AD24" s="167" t="str">
        <f t="shared" si="10"/>
        <v>OK</v>
      </c>
      <c r="AE24" s="167" t="str">
        <f t="shared" si="10"/>
        <v>OK</v>
      </c>
      <c r="AF24" s="167" t="str">
        <f t="shared" si="10"/>
        <v>OK</v>
      </c>
      <c r="AG24" s="167" t="str">
        <f t="shared" si="10"/>
        <v>OK</v>
      </c>
      <c r="AH24" s="167" t="str">
        <f t="shared" si="10"/>
        <v>OK</v>
      </c>
      <c r="AI24" s="167" t="str">
        <f t="shared" si="10"/>
        <v>OK</v>
      </c>
      <c r="AJ24" s="167" t="str">
        <f t="shared" si="10"/>
        <v>OK</v>
      </c>
      <c r="AK24" s="167" t="str">
        <f t="shared" si="10"/>
        <v>OK</v>
      </c>
      <c r="AL24" s="167" t="str">
        <f t="shared" si="10"/>
        <v>OK</v>
      </c>
      <c r="AM24" s="167" t="str">
        <f t="shared" si="10"/>
        <v>OK</v>
      </c>
      <c r="AN24" s="167" t="str">
        <f t="shared" si="10"/>
        <v>OK</v>
      </c>
      <c r="AO24" s="167" t="str">
        <f t="shared" si="10"/>
        <v>OK</v>
      </c>
      <c r="AP24" s="167" t="str">
        <f t="shared" si="10"/>
        <v>OK</v>
      </c>
      <c r="AQ24" s="167" t="str">
        <f t="shared" si="10"/>
        <v>OK</v>
      </c>
      <c r="AR24" s="167" t="str">
        <f t="shared" si="10"/>
        <v>OK</v>
      </c>
      <c r="AS24" s="167" t="str">
        <f t="shared" si="10"/>
        <v>OK</v>
      </c>
      <c r="AT24" s="167" t="str">
        <f t="shared" si="10"/>
        <v>OK</v>
      </c>
      <c r="AU24" s="167" t="str">
        <f t="shared" si="10"/>
        <v>OK</v>
      </c>
      <c r="AV24" s="167" t="str">
        <f t="shared" si="10"/>
        <v>OK</v>
      </c>
      <c r="AW24" s="167" t="str">
        <f t="shared" si="10"/>
        <v>OK</v>
      </c>
      <c r="AX24" s="167" t="str">
        <f t="shared" si="10"/>
        <v>OK</v>
      </c>
      <c r="AY24" s="167" t="str">
        <f t="shared" si="10"/>
        <v>OK</v>
      </c>
      <c r="AZ24" s="167" t="str">
        <f t="shared" si="10"/>
        <v>OK</v>
      </c>
      <c r="BA24" s="167" t="str">
        <f t="shared" si="10"/>
        <v>OK</v>
      </c>
      <c r="BB24" s="167" t="str">
        <f t="shared" si="10"/>
        <v>OK</v>
      </c>
      <c r="BC24" s="167" t="str">
        <f t="shared" si="10"/>
        <v>OK</v>
      </c>
      <c r="BD24" s="167" t="str">
        <f t="shared" si="10"/>
        <v>OK</v>
      </c>
      <c r="BE24" s="167" t="str">
        <f t="shared" si="10"/>
        <v>OK</v>
      </c>
      <c r="BF24" s="167" t="str">
        <f t="shared" si="10"/>
        <v>OK</v>
      </c>
      <c r="BG24" s="167" t="str">
        <f t="shared" si="10"/>
        <v>OK</v>
      </c>
      <c r="BH24" s="167" t="str">
        <f t="shared" si="10"/>
        <v>OK</v>
      </c>
      <c r="BI24" s="167" t="str">
        <f t="shared" si="10"/>
        <v>OK</v>
      </c>
      <c r="BJ24" s="167" t="str">
        <f t="shared" si="10"/>
        <v>OK</v>
      </c>
      <c r="BK24" s="167" t="str">
        <f t="shared" si="10"/>
        <v>OK</v>
      </c>
      <c r="BL24" s="167" t="str">
        <f t="shared" si="10"/>
        <v>OK</v>
      </c>
      <c r="BM24" s="167" t="str">
        <f t="shared" si="10"/>
        <v>OK</v>
      </c>
      <c r="BN24" s="167" t="str">
        <f t="shared" si="10"/>
        <v>OK</v>
      </c>
      <c r="BO24" s="167" t="str">
        <f t="shared" si="10"/>
        <v>OK</v>
      </c>
      <c r="BP24" s="167" t="str">
        <f t="shared" si="10"/>
        <v>OK</v>
      </c>
      <c r="BQ24" s="167" t="str">
        <f t="shared" si="10"/>
        <v>OK</v>
      </c>
      <c r="BR24" s="167" t="str">
        <f t="shared" si="10"/>
        <v>OK</v>
      </c>
      <c r="BS24" s="167" t="str">
        <f t="shared" si="10"/>
        <v>OK</v>
      </c>
      <c r="BT24" s="167" t="str">
        <f t="shared" ref="BT24:CP24" si="11">IF(BT22&gt;=BT23,"OK","QCE too low for requested grant")</f>
        <v>OK</v>
      </c>
      <c r="BU24" s="167" t="str">
        <f t="shared" si="11"/>
        <v>OK</v>
      </c>
      <c r="BV24" s="167" t="str">
        <f t="shared" si="11"/>
        <v>OK</v>
      </c>
      <c r="BW24" s="167" t="str">
        <f t="shared" si="11"/>
        <v>OK</v>
      </c>
      <c r="BX24" s="167" t="str">
        <f t="shared" si="11"/>
        <v>OK</v>
      </c>
      <c r="BY24" s="167" t="str">
        <f t="shared" si="11"/>
        <v>OK</v>
      </c>
      <c r="BZ24" s="167" t="str">
        <f t="shared" si="11"/>
        <v>OK</v>
      </c>
      <c r="CA24" s="167" t="str">
        <f t="shared" si="11"/>
        <v>OK</v>
      </c>
      <c r="CB24" s="167" t="str">
        <f t="shared" si="11"/>
        <v>OK</v>
      </c>
      <c r="CC24" s="167" t="str">
        <f t="shared" si="11"/>
        <v>OK</v>
      </c>
      <c r="CD24" s="167" t="str">
        <f t="shared" si="11"/>
        <v>OK</v>
      </c>
      <c r="CE24" s="167" t="str">
        <f t="shared" si="11"/>
        <v>OK</v>
      </c>
      <c r="CF24" s="167" t="str">
        <f t="shared" si="11"/>
        <v>OK</v>
      </c>
      <c r="CG24" s="167" t="str">
        <f t="shared" si="11"/>
        <v>OK</v>
      </c>
      <c r="CH24" s="167" t="str">
        <f t="shared" si="11"/>
        <v>OK</v>
      </c>
      <c r="CI24" s="167" t="str">
        <f t="shared" si="11"/>
        <v>OK</v>
      </c>
      <c r="CJ24" s="167" t="str">
        <f t="shared" si="11"/>
        <v>OK</v>
      </c>
      <c r="CK24" s="167" t="str">
        <f t="shared" si="11"/>
        <v>OK</v>
      </c>
      <c r="CL24" s="167" t="str">
        <f t="shared" si="11"/>
        <v>OK</v>
      </c>
      <c r="CM24" s="167" t="str">
        <f t="shared" si="11"/>
        <v>OK</v>
      </c>
      <c r="CN24" s="167" t="str">
        <f t="shared" si="11"/>
        <v>OK</v>
      </c>
      <c r="CO24" s="167" t="str">
        <f t="shared" si="11"/>
        <v>OK</v>
      </c>
      <c r="CP24" s="167" t="str">
        <f t="shared" si="11"/>
        <v>OK</v>
      </c>
    </row>
    <row r="25" spans="5:96" x14ac:dyDescent="0.3">
      <c r="G25" s="168"/>
    </row>
    <row r="26" spans="5:96" x14ac:dyDescent="0.3">
      <c r="E26" s="132" t="s">
        <v>395</v>
      </c>
      <c r="G26" s="164">
        <f>'17. Cashflow'!G16</f>
        <v>0</v>
      </c>
      <c r="H26" s="164">
        <f>'17. Cashflow'!H16</f>
        <v>0</v>
      </c>
      <c r="I26" s="164">
        <f>'17. Cashflow'!I16</f>
        <v>144767</v>
      </c>
      <c r="J26" s="164">
        <f>'17. Cashflow'!J16</f>
        <v>381026</v>
      </c>
      <c r="K26" s="164">
        <f>'17. Cashflow'!K16</f>
        <v>753790</v>
      </c>
      <c r="L26" s="164">
        <f>'17. Cashflow'!L16</f>
        <v>303726</v>
      </c>
      <c r="M26" s="164">
        <f>'17. Cashflow'!M16</f>
        <v>230554</v>
      </c>
      <c r="N26" s="164">
        <f>'17. Cashflow'!N16</f>
        <v>266187</v>
      </c>
      <c r="O26" s="164">
        <f>'17. Cashflow'!O16</f>
        <v>0</v>
      </c>
      <c r="P26" s="164">
        <f>'17. Cashflow'!P16</f>
        <v>0</v>
      </c>
      <c r="Q26" s="164">
        <f>'17. Cashflow'!Q16</f>
        <v>0</v>
      </c>
      <c r="R26" s="164">
        <f>'17. Cashflow'!R16</f>
        <v>0</v>
      </c>
      <c r="S26" s="164">
        <f>'17. Cashflow'!S16</f>
        <v>0</v>
      </c>
      <c r="T26" s="164">
        <f>'17. Cashflow'!T16</f>
        <v>0</v>
      </c>
      <c r="U26" s="164">
        <f>'17. Cashflow'!U16</f>
        <v>0</v>
      </c>
      <c r="V26" s="164">
        <f>'17. Cashflow'!V16</f>
        <v>0</v>
      </c>
      <c r="W26" s="164">
        <f>'17. Cashflow'!W16</f>
        <v>0</v>
      </c>
      <c r="X26" s="164">
        <f>'17. Cashflow'!X16</f>
        <v>0</v>
      </c>
      <c r="Y26" s="164">
        <f>'17. Cashflow'!Y16</f>
        <v>0</v>
      </c>
      <c r="Z26" s="164">
        <f>'17. Cashflow'!Z16</f>
        <v>0</v>
      </c>
      <c r="AA26" s="164">
        <f>'17. Cashflow'!AA16</f>
        <v>0</v>
      </c>
      <c r="AB26" s="164">
        <f>'17. Cashflow'!AB16</f>
        <v>0</v>
      </c>
      <c r="AC26" s="164">
        <f>'17. Cashflow'!AC16</f>
        <v>0</v>
      </c>
      <c r="AD26" s="164">
        <f>'17. Cashflow'!AD16</f>
        <v>0</v>
      </c>
      <c r="AE26" s="164">
        <f>'17. Cashflow'!AE16</f>
        <v>0</v>
      </c>
      <c r="AF26" s="164">
        <f>'17. Cashflow'!AF16</f>
        <v>0</v>
      </c>
      <c r="AG26" s="164">
        <f>'17. Cashflow'!AG16</f>
        <v>0</v>
      </c>
      <c r="AH26" s="164">
        <f>'17. Cashflow'!AH16</f>
        <v>0</v>
      </c>
      <c r="AI26" s="164">
        <f>'17. Cashflow'!AI16</f>
        <v>0</v>
      </c>
      <c r="AJ26" s="164">
        <f>'17. Cashflow'!AJ16</f>
        <v>0</v>
      </c>
      <c r="AK26" s="164">
        <f>'17. Cashflow'!AK16</f>
        <v>0</v>
      </c>
      <c r="AL26" s="164">
        <f>'17. Cashflow'!AL16</f>
        <v>0</v>
      </c>
      <c r="AM26" s="164">
        <f>'17. Cashflow'!AM16</f>
        <v>0</v>
      </c>
      <c r="AN26" s="164">
        <f>'17. Cashflow'!AN16</f>
        <v>0</v>
      </c>
      <c r="AO26" s="164">
        <f>'17. Cashflow'!AO16</f>
        <v>0</v>
      </c>
      <c r="AP26" s="164">
        <f>'17. Cashflow'!AP16</f>
        <v>0</v>
      </c>
      <c r="AQ26" s="164">
        <f>'17. Cashflow'!AQ16</f>
        <v>0</v>
      </c>
      <c r="AR26" s="164">
        <f>'17. Cashflow'!AR16</f>
        <v>0</v>
      </c>
      <c r="AS26" s="164">
        <f>'17. Cashflow'!AS16</f>
        <v>0</v>
      </c>
      <c r="AT26" s="164">
        <f>'17. Cashflow'!AT16</f>
        <v>0</v>
      </c>
      <c r="AU26" s="164">
        <f>'17. Cashflow'!AU16</f>
        <v>0</v>
      </c>
      <c r="AV26" s="164">
        <f>'17. Cashflow'!AV16</f>
        <v>0</v>
      </c>
      <c r="AW26" s="164">
        <f>'17. Cashflow'!AW16</f>
        <v>0</v>
      </c>
      <c r="AX26" s="164">
        <f>'17. Cashflow'!AX16</f>
        <v>0</v>
      </c>
      <c r="AY26" s="164">
        <f>'17. Cashflow'!AY16</f>
        <v>0</v>
      </c>
      <c r="AZ26" s="164">
        <f>'17. Cashflow'!AZ16</f>
        <v>0</v>
      </c>
      <c r="BA26" s="164">
        <f>'17. Cashflow'!BA16</f>
        <v>0</v>
      </c>
      <c r="BB26" s="164">
        <f>'17. Cashflow'!BB16</f>
        <v>0</v>
      </c>
      <c r="BC26" s="164">
        <f>'17. Cashflow'!BC16</f>
        <v>0</v>
      </c>
      <c r="BD26" s="164">
        <f>'17. Cashflow'!BD16</f>
        <v>0</v>
      </c>
      <c r="BE26" s="164">
        <f>'17. Cashflow'!BE16</f>
        <v>0</v>
      </c>
      <c r="BF26" s="164">
        <f>'17. Cashflow'!BF16</f>
        <v>0</v>
      </c>
      <c r="BG26" s="164">
        <f>'17. Cashflow'!BG16</f>
        <v>0</v>
      </c>
      <c r="BH26" s="164">
        <f>'17. Cashflow'!BH16</f>
        <v>0</v>
      </c>
      <c r="BI26" s="164">
        <f>'17. Cashflow'!BI16</f>
        <v>0</v>
      </c>
      <c r="BJ26" s="164">
        <f>'17. Cashflow'!BJ16</f>
        <v>0</v>
      </c>
      <c r="BK26" s="164">
        <f>'17. Cashflow'!BK16</f>
        <v>0</v>
      </c>
      <c r="BL26" s="164">
        <f>'17. Cashflow'!BL16</f>
        <v>0</v>
      </c>
      <c r="BM26" s="164">
        <f>'17. Cashflow'!BM16</f>
        <v>0</v>
      </c>
      <c r="BN26" s="164">
        <f>'17. Cashflow'!BN16</f>
        <v>0</v>
      </c>
      <c r="BO26" s="164">
        <f>'17. Cashflow'!BO16</f>
        <v>0</v>
      </c>
      <c r="BP26" s="164">
        <f>'17. Cashflow'!BP16</f>
        <v>0</v>
      </c>
      <c r="BQ26" s="164">
        <f>'17. Cashflow'!BQ16</f>
        <v>0</v>
      </c>
      <c r="BR26" s="164">
        <f>'17. Cashflow'!BR16</f>
        <v>0</v>
      </c>
      <c r="BS26" s="164">
        <f>'17. Cashflow'!BS16</f>
        <v>0</v>
      </c>
      <c r="BT26" s="164">
        <f>'17. Cashflow'!BT16</f>
        <v>0</v>
      </c>
      <c r="BU26" s="164">
        <f>'17. Cashflow'!BU16</f>
        <v>0</v>
      </c>
      <c r="BV26" s="164">
        <f>'17. Cashflow'!BV16</f>
        <v>0</v>
      </c>
      <c r="BW26" s="164">
        <f>'17. Cashflow'!BW16</f>
        <v>0</v>
      </c>
      <c r="BX26" s="164">
        <f>'17. Cashflow'!BX16</f>
        <v>0</v>
      </c>
      <c r="BY26" s="164">
        <f>'17. Cashflow'!BY16</f>
        <v>0</v>
      </c>
      <c r="BZ26" s="164">
        <f>'17. Cashflow'!BZ16</f>
        <v>0</v>
      </c>
      <c r="CA26" s="164">
        <f>'17. Cashflow'!CA16</f>
        <v>0</v>
      </c>
      <c r="CB26" s="164">
        <f>'17. Cashflow'!CB16</f>
        <v>0</v>
      </c>
      <c r="CC26" s="164">
        <f>'17. Cashflow'!CC16</f>
        <v>0</v>
      </c>
      <c r="CD26" s="164">
        <f>'17. Cashflow'!CD16</f>
        <v>0</v>
      </c>
      <c r="CE26" s="164">
        <f>'17. Cashflow'!CE16</f>
        <v>0</v>
      </c>
      <c r="CF26" s="164">
        <f>'17. Cashflow'!CF16</f>
        <v>0</v>
      </c>
      <c r="CG26" s="164">
        <f>'17. Cashflow'!CG16</f>
        <v>0</v>
      </c>
      <c r="CH26" s="164">
        <f>'17. Cashflow'!CH16</f>
        <v>0</v>
      </c>
      <c r="CI26" s="164">
        <f>'17. Cashflow'!CI16</f>
        <v>0</v>
      </c>
      <c r="CJ26" s="164">
        <f>'17. Cashflow'!CJ16</f>
        <v>0</v>
      </c>
      <c r="CK26" s="164">
        <f>'17. Cashflow'!CK16</f>
        <v>0</v>
      </c>
      <c r="CL26" s="164">
        <f>'17. Cashflow'!CL16</f>
        <v>0</v>
      </c>
      <c r="CM26" s="164">
        <f>'17. Cashflow'!CM16</f>
        <v>0</v>
      </c>
      <c r="CN26" s="164">
        <f>'17. Cashflow'!CN16</f>
        <v>0</v>
      </c>
      <c r="CO26" s="164">
        <f>'17. Cashflow'!CO16</f>
        <v>0</v>
      </c>
      <c r="CP26" s="164">
        <f>'17. Cashflow'!CP16</f>
        <v>0</v>
      </c>
    </row>
    <row r="27" spans="5:96" x14ac:dyDescent="0.3">
      <c r="E27" s="132" t="s">
        <v>394</v>
      </c>
      <c r="G27" s="164">
        <f>G26</f>
        <v>0</v>
      </c>
      <c r="H27" s="164">
        <f>G27+H26</f>
        <v>0</v>
      </c>
      <c r="I27" s="164">
        <f t="shared" ref="I27:BT27" si="12">H27+I26</f>
        <v>144767</v>
      </c>
      <c r="J27" s="164">
        <f t="shared" si="12"/>
        <v>525793</v>
      </c>
      <c r="K27" s="164">
        <f t="shared" si="12"/>
        <v>1279583</v>
      </c>
      <c r="L27" s="164">
        <f t="shared" si="12"/>
        <v>1583309</v>
      </c>
      <c r="M27" s="164">
        <f t="shared" si="12"/>
        <v>1813863</v>
      </c>
      <c r="N27" s="164">
        <f t="shared" si="12"/>
        <v>2080050</v>
      </c>
      <c r="O27" s="164">
        <f t="shared" si="12"/>
        <v>2080050</v>
      </c>
      <c r="P27" s="164">
        <f t="shared" si="12"/>
        <v>2080050</v>
      </c>
      <c r="Q27" s="164">
        <f t="shared" si="12"/>
        <v>2080050</v>
      </c>
      <c r="R27" s="164">
        <f t="shared" si="12"/>
        <v>2080050</v>
      </c>
      <c r="S27" s="164">
        <f t="shared" si="12"/>
        <v>2080050</v>
      </c>
      <c r="T27" s="164">
        <f t="shared" si="12"/>
        <v>2080050</v>
      </c>
      <c r="U27" s="164">
        <f t="shared" si="12"/>
        <v>2080050</v>
      </c>
      <c r="V27" s="164">
        <f t="shared" si="12"/>
        <v>2080050</v>
      </c>
      <c r="W27" s="164">
        <f t="shared" si="12"/>
        <v>2080050</v>
      </c>
      <c r="X27" s="164">
        <f t="shared" si="12"/>
        <v>2080050</v>
      </c>
      <c r="Y27" s="164">
        <f t="shared" si="12"/>
        <v>2080050</v>
      </c>
      <c r="Z27" s="164">
        <f t="shared" si="12"/>
        <v>2080050</v>
      </c>
      <c r="AA27" s="164">
        <f t="shared" si="12"/>
        <v>2080050</v>
      </c>
      <c r="AB27" s="164">
        <f t="shared" si="12"/>
        <v>2080050</v>
      </c>
      <c r="AC27" s="164">
        <f t="shared" si="12"/>
        <v>2080050</v>
      </c>
      <c r="AD27" s="164">
        <f t="shared" si="12"/>
        <v>2080050</v>
      </c>
      <c r="AE27" s="164">
        <f t="shared" si="12"/>
        <v>2080050</v>
      </c>
      <c r="AF27" s="164">
        <f t="shared" si="12"/>
        <v>2080050</v>
      </c>
      <c r="AG27" s="164">
        <f t="shared" si="12"/>
        <v>2080050</v>
      </c>
      <c r="AH27" s="164">
        <f t="shared" si="12"/>
        <v>2080050</v>
      </c>
      <c r="AI27" s="164">
        <f t="shared" si="12"/>
        <v>2080050</v>
      </c>
      <c r="AJ27" s="164">
        <f t="shared" si="12"/>
        <v>2080050</v>
      </c>
      <c r="AK27" s="164">
        <f t="shared" si="12"/>
        <v>2080050</v>
      </c>
      <c r="AL27" s="164">
        <f t="shared" si="12"/>
        <v>2080050</v>
      </c>
      <c r="AM27" s="164">
        <f t="shared" si="12"/>
        <v>2080050</v>
      </c>
      <c r="AN27" s="164">
        <f t="shared" si="12"/>
        <v>2080050</v>
      </c>
      <c r="AO27" s="164">
        <f t="shared" si="12"/>
        <v>2080050</v>
      </c>
      <c r="AP27" s="164">
        <f t="shared" si="12"/>
        <v>2080050</v>
      </c>
      <c r="AQ27" s="164">
        <f t="shared" si="12"/>
        <v>2080050</v>
      </c>
      <c r="AR27" s="164">
        <f t="shared" si="12"/>
        <v>2080050</v>
      </c>
      <c r="AS27" s="164">
        <f t="shared" si="12"/>
        <v>2080050</v>
      </c>
      <c r="AT27" s="164">
        <f t="shared" si="12"/>
        <v>2080050</v>
      </c>
      <c r="AU27" s="164">
        <f t="shared" si="12"/>
        <v>2080050</v>
      </c>
      <c r="AV27" s="164">
        <f t="shared" si="12"/>
        <v>2080050</v>
      </c>
      <c r="AW27" s="164">
        <f t="shared" si="12"/>
        <v>2080050</v>
      </c>
      <c r="AX27" s="164">
        <f t="shared" si="12"/>
        <v>2080050</v>
      </c>
      <c r="AY27" s="164">
        <f t="shared" si="12"/>
        <v>2080050</v>
      </c>
      <c r="AZ27" s="164">
        <f t="shared" si="12"/>
        <v>2080050</v>
      </c>
      <c r="BA27" s="164">
        <f t="shared" si="12"/>
        <v>2080050</v>
      </c>
      <c r="BB27" s="164">
        <f t="shared" si="12"/>
        <v>2080050</v>
      </c>
      <c r="BC27" s="164">
        <f t="shared" si="12"/>
        <v>2080050</v>
      </c>
      <c r="BD27" s="164">
        <f t="shared" si="12"/>
        <v>2080050</v>
      </c>
      <c r="BE27" s="164">
        <f t="shared" si="12"/>
        <v>2080050</v>
      </c>
      <c r="BF27" s="164">
        <f t="shared" si="12"/>
        <v>2080050</v>
      </c>
      <c r="BG27" s="164">
        <f t="shared" si="12"/>
        <v>2080050</v>
      </c>
      <c r="BH27" s="164">
        <f t="shared" si="12"/>
        <v>2080050</v>
      </c>
      <c r="BI27" s="164">
        <f t="shared" si="12"/>
        <v>2080050</v>
      </c>
      <c r="BJ27" s="164">
        <f t="shared" si="12"/>
        <v>2080050</v>
      </c>
      <c r="BK27" s="164">
        <f t="shared" si="12"/>
        <v>2080050</v>
      </c>
      <c r="BL27" s="164">
        <f t="shared" si="12"/>
        <v>2080050</v>
      </c>
      <c r="BM27" s="164">
        <f t="shared" si="12"/>
        <v>2080050</v>
      </c>
      <c r="BN27" s="164">
        <f t="shared" si="12"/>
        <v>2080050</v>
      </c>
      <c r="BO27" s="164">
        <f t="shared" si="12"/>
        <v>2080050</v>
      </c>
      <c r="BP27" s="164">
        <f t="shared" si="12"/>
        <v>2080050</v>
      </c>
      <c r="BQ27" s="164">
        <f t="shared" si="12"/>
        <v>2080050</v>
      </c>
      <c r="BR27" s="164">
        <f t="shared" si="12"/>
        <v>2080050</v>
      </c>
      <c r="BS27" s="164">
        <f t="shared" si="12"/>
        <v>2080050</v>
      </c>
      <c r="BT27" s="164">
        <f t="shared" si="12"/>
        <v>2080050</v>
      </c>
      <c r="BU27" s="164">
        <f t="shared" ref="BU27:CP27" si="13">BT27+BU26</f>
        <v>2080050</v>
      </c>
      <c r="BV27" s="164">
        <f t="shared" si="13"/>
        <v>2080050</v>
      </c>
      <c r="BW27" s="164">
        <f t="shared" si="13"/>
        <v>2080050</v>
      </c>
      <c r="BX27" s="164">
        <f t="shared" si="13"/>
        <v>2080050</v>
      </c>
      <c r="BY27" s="164">
        <f t="shared" si="13"/>
        <v>2080050</v>
      </c>
      <c r="BZ27" s="164">
        <f t="shared" si="13"/>
        <v>2080050</v>
      </c>
      <c r="CA27" s="164">
        <f t="shared" si="13"/>
        <v>2080050</v>
      </c>
      <c r="CB27" s="164">
        <f t="shared" si="13"/>
        <v>2080050</v>
      </c>
      <c r="CC27" s="164">
        <f t="shared" si="13"/>
        <v>2080050</v>
      </c>
      <c r="CD27" s="164">
        <f t="shared" si="13"/>
        <v>2080050</v>
      </c>
      <c r="CE27" s="164">
        <f t="shared" si="13"/>
        <v>2080050</v>
      </c>
      <c r="CF27" s="164">
        <f t="shared" si="13"/>
        <v>2080050</v>
      </c>
      <c r="CG27" s="164">
        <f t="shared" si="13"/>
        <v>2080050</v>
      </c>
      <c r="CH27" s="164">
        <f t="shared" si="13"/>
        <v>2080050</v>
      </c>
      <c r="CI27" s="164">
        <f t="shared" si="13"/>
        <v>2080050</v>
      </c>
      <c r="CJ27" s="164">
        <f t="shared" si="13"/>
        <v>2080050</v>
      </c>
      <c r="CK27" s="164">
        <f t="shared" si="13"/>
        <v>2080050</v>
      </c>
      <c r="CL27" s="164">
        <f t="shared" si="13"/>
        <v>2080050</v>
      </c>
      <c r="CM27" s="164">
        <f t="shared" si="13"/>
        <v>2080050</v>
      </c>
      <c r="CN27" s="164">
        <f t="shared" si="13"/>
        <v>2080050</v>
      </c>
      <c r="CO27" s="164">
        <f t="shared" si="13"/>
        <v>2080050</v>
      </c>
      <c r="CP27" s="164">
        <f t="shared" si="13"/>
        <v>2080050</v>
      </c>
    </row>
    <row r="29" spans="5:96" x14ac:dyDescent="0.3">
      <c r="E29" s="132" t="s">
        <v>398</v>
      </c>
      <c r="G29" s="164">
        <f>G15</f>
        <v>0</v>
      </c>
      <c r="H29" s="164">
        <f>G29+H15</f>
        <v>0</v>
      </c>
      <c r="I29" s="164">
        <f t="shared" ref="I29:BT29" si="14">H29+I15</f>
        <v>50000</v>
      </c>
      <c r="J29" s="164">
        <f t="shared" si="14"/>
        <v>220000</v>
      </c>
      <c r="K29" s="164">
        <f t="shared" si="14"/>
        <v>460000</v>
      </c>
      <c r="L29" s="164">
        <f t="shared" si="14"/>
        <v>460000</v>
      </c>
      <c r="M29" s="164">
        <f t="shared" si="14"/>
        <v>560000</v>
      </c>
      <c r="N29" s="164">
        <f t="shared" si="14"/>
        <v>560000</v>
      </c>
      <c r="O29" s="164">
        <f t="shared" si="14"/>
        <v>560000</v>
      </c>
      <c r="P29" s="164">
        <f t="shared" si="14"/>
        <v>560000</v>
      </c>
      <c r="Q29" s="164">
        <f t="shared" si="14"/>
        <v>560000</v>
      </c>
      <c r="R29" s="164">
        <f t="shared" si="14"/>
        <v>560000</v>
      </c>
      <c r="S29" s="164">
        <f t="shared" si="14"/>
        <v>560000</v>
      </c>
      <c r="T29" s="164">
        <f t="shared" si="14"/>
        <v>560000</v>
      </c>
      <c r="U29" s="164">
        <f t="shared" si="14"/>
        <v>560000</v>
      </c>
      <c r="V29" s="164">
        <f t="shared" si="14"/>
        <v>560000</v>
      </c>
      <c r="W29" s="164">
        <f t="shared" si="14"/>
        <v>560000</v>
      </c>
      <c r="X29" s="164">
        <f t="shared" si="14"/>
        <v>560000</v>
      </c>
      <c r="Y29" s="164">
        <f t="shared" si="14"/>
        <v>560000</v>
      </c>
      <c r="Z29" s="164">
        <f t="shared" si="14"/>
        <v>560000</v>
      </c>
      <c r="AA29" s="164">
        <f t="shared" si="14"/>
        <v>560000</v>
      </c>
      <c r="AB29" s="164">
        <f t="shared" si="14"/>
        <v>560000</v>
      </c>
      <c r="AC29" s="164">
        <f t="shared" si="14"/>
        <v>560000</v>
      </c>
      <c r="AD29" s="164">
        <f t="shared" si="14"/>
        <v>560000</v>
      </c>
      <c r="AE29" s="164">
        <f t="shared" si="14"/>
        <v>560000</v>
      </c>
      <c r="AF29" s="164">
        <f t="shared" si="14"/>
        <v>560000</v>
      </c>
      <c r="AG29" s="164">
        <f t="shared" si="14"/>
        <v>560000</v>
      </c>
      <c r="AH29" s="164">
        <f t="shared" si="14"/>
        <v>560000</v>
      </c>
      <c r="AI29" s="164">
        <f t="shared" si="14"/>
        <v>560000</v>
      </c>
      <c r="AJ29" s="164">
        <f t="shared" si="14"/>
        <v>560000</v>
      </c>
      <c r="AK29" s="164">
        <f t="shared" si="14"/>
        <v>560000</v>
      </c>
      <c r="AL29" s="164">
        <f t="shared" si="14"/>
        <v>560000</v>
      </c>
      <c r="AM29" s="164">
        <f t="shared" si="14"/>
        <v>560000</v>
      </c>
      <c r="AN29" s="164">
        <f t="shared" si="14"/>
        <v>560000</v>
      </c>
      <c r="AO29" s="164">
        <f t="shared" si="14"/>
        <v>560000</v>
      </c>
      <c r="AP29" s="164">
        <f t="shared" si="14"/>
        <v>560000</v>
      </c>
      <c r="AQ29" s="164">
        <f t="shared" si="14"/>
        <v>560000</v>
      </c>
      <c r="AR29" s="164">
        <f t="shared" si="14"/>
        <v>560000</v>
      </c>
      <c r="AS29" s="164">
        <f t="shared" si="14"/>
        <v>560000</v>
      </c>
      <c r="AT29" s="164">
        <f t="shared" si="14"/>
        <v>560000</v>
      </c>
      <c r="AU29" s="164">
        <f t="shared" si="14"/>
        <v>560000</v>
      </c>
      <c r="AV29" s="164">
        <f t="shared" si="14"/>
        <v>560000</v>
      </c>
      <c r="AW29" s="164">
        <f t="shared" si="14"/>
        <v>560000</v>
      </c>
      <c r="AX29" s="164">
        <f t="shared" si="14"/>
        <v>560000</v>
      </c>
      <c r="AY29" s="164">
        <f t="shared" si="14"/>
        <v>560000</v>
      </c>
      <c r="AZ29" s="164">
        <f t="shared" si="14"/>
        <v>560000</v>
      </c>
      <c r="BA29" s="164">
        <f t="shared" si="14"/>
        <v>560000</v>
      </c>
      <c r="BB29" s="164">
        <f t="shared" si="14"/>
        <v>560000</v>
      </c>
      <c r="BC29" s="164">
        <f t="shared" si="14"/>
        <v>560000</v>
      </c>
      <c r="BD29" s="164">
        <f t="shared" si="14"/>
        <v>560000</v>
      </c>
      <c r="BE29" s="164">
        <f t="shared" si="14"/>
        <v>560000</v>
      </c>
      <c r="BF29" s="164">
        <f t="shared" si="14"/>
        <v>560000</v>
      </c>
      <c r="BG29" s="164">
        <f t="shared" si="14"/>
        <v>560000</v>
      </c>
      <c r="BH29" s="164">
        <f t="shared" si="14"/>
        <v>560000</v>
      </c>
      <c r="BI29" s="164">
        <f t="shared" si="14"/>
        <v>560000</v>
      </c>
      <c r="BJ29" s="164">
        <f t="shared" si="14"/>
        <v>560000</v>
      </c>
      <c r="BK29" s="164">
        <f t="shared" si="14"/>
        <v>560000</v>
      </c>
      <c r="BL29" s="164">
        <f t="shared" si="14"/>
        <v>560000</v>
      </c>
      <c r="BM29" s="164">
        <f t="shared" si="14"/>
        <v>560000</v>
      </c>
      <c r="BN29" s="164">
        <f t="shared" si="14"/>
        <v>560000</v>
      </c>
      <c r="BO29" s="164">
        <f t="shared" si="14"/>
        <v>560000</v>
      </c>
      <c r="BP29" s="164">
        <f t="shared" si="14"/>
        <v>560000</v>
      </c>
      <c r="BQ29" s="164">
        <f t="shared" si="14"/>
        <v>560000</v>
      </c>
      <c r="BR29" s="164">
        <f t="shared" si="14"/>
        <v>560000</v>
      </c>
      <c r="BS29" s="164">
        <f t="shared" si="14"/>
        <v>560000</v>
      </c>
      <c r="BT29" s="164">
        <f t="shared" si="14"/>
        <v>560000</v>
      </c>
      <c r="BU29" s="164">
        <f t="shared" ref="BU29:CP29" si="15">BT29+BU15</f>
        <v>560000</v>
      </c>
      <c r="BV29" s="164">
        <f t="shared" si="15"/>
        <v>560000</v>
      </c>
      <c r="BW29" s="164">
        <f t="shared" si="15"/>
        <v>560000</v>
      </c>
      <c r="BX29" s="164">
        <f t="shared" si="15"/>
        <v>560000</v>
      </c>
      <c r="BY29" s="164">
        <f t="shared" si="15"/>
        <v>560000</v>
      </c>
      <c r="BZ29" s="164">
        <f t="shared" si="15"/>
        <v>560000</v>
      </c>
      <c r="CA29" s="164">
        <f t="shared" si="15"/>
        <v>560000</v>
      </c>
      <c r="CB29" s="164">
        <f t="shared" si="15"/>
        <v>560000</v>
      </c>
      <c r="CC29" s="164">
        <f t="shared" si="15"/>
        <v>560000</v>
      </c>
      <c r="CD29" s="164">
        <f t="shared" si="15"/>
        <v>560000</v>
      </c>
      <c r="CE29" s="164">
        <f t="shared" si="15"/>
        <v>560000</v>
      </c>
      <c r="CF29" s="164">
        <f t="shared" si="15"/>
        <v>560000</v>
      </c>
      <c r="CG29" s="164">
        <f t="shared" si="15"/>
        <v>560000</v>
      </c>
      <c r="CH29" s="164">
        <f t="shared" si="15"/>
        <v>560000</v>
      </c>
      <c r="CI29" s="164">
        <f t="shared" si="15"/>
        <v>560000</v>
      </c>
      <c r="CJ29" s="164">
        <f t="shared" si="15"/>
        <v>560000</v>
      </c>
      <c r="CK29" s="164">
        <f t="shared" si="15"/>
        <v>560000</v>
      </c>
      <c r="CL29" s="164">
        <f t="shared" si="15"/>
        <v>560000</v>
      </c>
      <c r="CM29" s="164">
        <f t="shared" si="15"/>
        <v>560000</v>
      </c>
      <c r="CN29" s="164">
        <f t="shared" si="15"/>
        <v>560000</v>
      </c>
      <c r="CO29" s="164">
        <f t="shared" si="15"/>
        <v>560000</v>
      </c>
      <c r="CP29" s="164">
        <f t="shared" si="15"/>
        <v>560000</v>
      </c>
    </row>
    <row r="31" spans="5:96" x14ac:dyDescent="0.3">
      <c r="E31" s="132" t="s">
        <v>396</v>
      </c>
      <c r="G31" s="169">
        <f>IFERROR(1-G29/G27,0)</f>
        <v>0</v>
      </c>
      <c r="H31" s="169">
        <f t="shared" ref="H31:BS31" si="16">IFERROR(1-H29/H27,0)</f>
        <v>0</v>
      </c>
      <c r="I31" s="169">
        <f t="shared" si="16"/>
        <v>0.65461741971581922</v>
      </c>
      <c r="J31" s="169">
        <f t="shared" si="16"/>
        <v>0.58158438777237431</v>
      </c>
      <c r="K31" s="169">
        <f t="shared" si="16"/>
        <v>0.6405078842091525</v>
      </c>
      <c r="L31" s="169">
        <f t="shared" si="16"/>
        <v>0.70946921921115846</v>
      </c>
      <c r="M31" s="169">
        <f t="shared" si="16"/>
        <v>0.691266650237642</v>
      </c>
      <c r="N31" s="255">
        <f t="shared" si="16"/>
        <v>0.73077570250715129</v>
      </c>
      <c r="O31" s="169">
        <f t="shared" si="16"/>
        <v>0.73077570250715129</v>
      </c>
      <c r="P31" s="169">
        <f t="shared" si="16"/>
        <v>0.73077570250715129</v>
      </c>
      <c r="Q31" s="169">
        <f t="shared" si="16"/>
        <v>0.73077570250715129</v>
      </c>
      <c r="R31" s="169">
        <f t="shared" si="16"/>
        <v>0.73077570250715129</v>
      </c>
      <c r="S31" s="169">
        <f t="shared" si="16"/>
        <v>0.73077570250715129</v>
      </c>
      <c r="T31" s="169">
        <f t="shared" si="16"/>
        <v>0.73077570250715129</v>
      </c>
      <c r="U31" s="169">
        <f t="shared" si="16"/>
        <v>0.73077570250715129</v>
      </c>
      <c r="V31" s="169">
        <f t="shared" si="16"/>
        <v>0.73077570250715129</v>
      </c>
      <c r="W31" s="169">
        <f t="shared" si="16"/>
        <v>0.73077570250715129</v>
      </c>
      <c r="X31" s="169">
        <f t="shared" si="16"/>
        <v>0.73077570250715129</v>
      </c>
      <c r="Y31" s="169">
        <f t="shared" si="16"/>
        <v>0.73077570250715129</v>
      </c>
      <c r="Z31" s="169">
        <f t="shared" si="16"/>
        <v>0.73077570250715129</v>
      </c>
      <c r="AA31" s="169">
        <f t="shared" si="16"/>
        <v>0.73077570250715129</v>
      </c>
      <c r="AB31" s="169">
        <f t="shared" si="16"/>
        <v>0.73077570250715129</v>
      </c>
      <c r="AC31" s="169">
        <f t="shared" si="16"/>
        <v>0.73077570250715129</v>
      </c>
      <c r="AD31" s="169">
        <f t="shared" si="16"/>
        <v>0.73077570250715129</v>
      </c>
      <c r="AE31" s="169">
        <f t="shared" si="16"/>
        <v>0.73077570250715129</v>
      </c>
      <c r="AF31" s="169">
        <f t="shared" si="16"/>
        <v>0.73077570250715129</v>
      </c>
      <c r="AG31" s="169">
        <f t="shared" si="16"/>
        <v>0.73077570250715129</v>
      </c>
      <c r="AH31" s="169">
        <f t="shared" si="16"/>
        <v>0.73077570250715129</v>
      </c>
      <c r="AI31" s="169">
        <f t="shared" si="16"/>
        <v>0.73077570250715129</v>
      </c>
      <c r="AJ31" s="169">
        <f t="shared" si="16"/>
        <v>0.73077570250715129</v>
      </c>
      <c r="AK31" s="169">
        <f t="shared" si="16"/>
        <v>0.73077570250715129</v>
      </c>
      <c r="AL31" s="169">
        <f t="shared" si="16"/>
        <v>0.73077570250715129</v>
      </c>
      <c r="AM31" s="169">
        <f t="shared" si="16"/>
        <v>0.73077570250715129</v>
      </c>
      <c r="AN31" s="169">
        <f t="shared" si="16"/>
        <v>0.73077570250715129</v>
      </c>
      <c r="AO31" s="169">
        <f t="shared" si="16"/>
        <v>0.73077570250715129</v>
      </c>
      <c r="AP31" s="169">
        <f t="shared" si="16"/>
        <v>0.73077570250715129</v>
      </c>
      <c r="AQ31" s="169">
        <f t="shared" si="16"/>
        <v>0.73077570250715129</v>
      </c>
      <c r="AR31" s="169">
        <f t="shared" si="16"/>
        <v>0.73077570250715129</v>
      </c>
      <c r="AS31" s="169">
        <f t="shared" si="16"/>
        <v>0.73077570250715129</v>
      </c>
      <c r="AT31" s="169">
        <f t="shared" si="16"/>
        <v>0.73077570250715129</v>
      </c>
      <c r="AU31" s="169">
        <f t="shared" si="16"/>
        <v>0.73077570250715129</v>
      </c>
      <c r="AV31" s="169">
        <f t="shared" si="16"/>
        <v>0.73077570250715129</v>
      </c>
      <c r="AW31" s="169">
        <f t="shared" si="16"/>
        <v>0.73077570250715129</v>
      </c>
      <c r="AX31" s="169">
        <f t="shared" si="16"/>
        <v>0.73077570250715129</v>
      </c>
      <c r="AY31" s="169">
        <f t="shared" si="16"/>
        <v>0.73077570250715129</v>
      </c>
      <c r="AZ31" s="169">
        <f t="shared" si="16"/>
        <v>0.73077570250715129</v>
      </c>
      <c r="BA31" s="169">
        <f t="shared" si="16"/>
        <v>0.73077570250715129</v>
      </c>
      <c r="BB31" s="169">
        <f t="shared" si="16"/>
        <v>0.73077570250715129</v>
      </c>
      <c r="BC31" s="169">
        <f t="shared" si="16"/>
        <v>0.73077570250715129</v>
      </c>
      <c r="BD31" s="169">
        <f t="shared" si="16"/>
        <v>0.73077570250715129</v>
      </c>
      <c r="BE31" s="169">
        <f t="shared" si="16"/>
        <v>0.73077570250715129</v>
      </c>
      <c r="BF31" s="169">
        <f t="shared" si="16"/>
        <v>0.73077570250715129</v>
      </c>
      <c r="BG31" s="169">
        <f t="shared" si="16"/>
        <v>0.73077570250715129</v>
      </c>
      <c r="BH31" s="169">
        <f t="shared" si="16"/>
        <v>0.73077570250715129</v>
      </c>
      <c r="BI31" s="169">
        <f t="shared" si="16"/>
        <v>0.73077570250715129</v>
      </c>
      <c r="BJ31" s="169">
        <f t="shared" si="16"/>
        <v>0.73077570250715129</v>
      </c>
      <c r="BK31" s="169">
        <f t="shared" si="16"/>
        <v>0.73077570250715129</v>
      </c>
      <c r="BL31" s="169">
        <f t="shared" si="16"/>
        <v>0.73077570250715129</v>
      </c>
      <c r="BM31" s="169">
        <f t="shared" si="16"/>
        <v>0.73077570250715129</v>
      </c>
      <c r="BN31" s="169">
        <f t="shared" si="16"/>
        <v>0.73077570250715129</v>
      </c>
      <c r="BO31" s="169">
        <f t="shared" si="16"/>
        <v>0.73077570250715129</v>
      </c>
      <c r="BP31" s="169">
        <f t="shared" si="16"/>
        <v>0.73077570250715129</v>
      </c>
      <c r="BQ31" s="169">
        <f t="shared" si="16"/>
        <v>0.73077570250715129</v>
      </c>
      <c r="BR31" s="169">
        <f t="shared" si="16"/>
        <v>0.73077570250715129</v>
      </c>
      <c r="BS31" s="169">
        <f t="shared" si="16"/>
        <v>0.73077570250715129</v>
      </c>
      <c r="BT31" s="169">
        <f t="shared" ref="BT31:CP31" si="17">IFERROR(1-BT29/BT27,0)</f>
        <v>0.73077570250715129</v>
      </c>
      <c r="BU31" s="169">
        <f t="shared" si="17"/>
        <v>0.73077570250715129</v>
      </c>
      <c r="BV31" s="169">
        <f t="shared" si="17"/>
        <v>0.73077570250715129</v>
      </c>
      <c r="BW31" s="169">
        <f t="shared" si="17"/>
        <v>0.73077570250715129</v>
      </c>
      <c r="BX31" s="169">
        <f t="shared" si="17"/>
        <v>0.73077570250715129</v>
      </c>
      <c r="BY31" s="169">
        <f t="shared" si="17"/>
        <v>0.73077570250715129</v>
      </c>
      <c r="BZ31" s="169">
        <f t="shared" si="17"/>
        <v>0.73077570250715129</v>
      </c>
      <c r="CA31" s="169">
        <f t="shared" si="17"/>
        <v>0.73077570250715129</v>
      </c>
      <c r="CB31" s="169">
        <f t="shared" si="17"/>
        <v>0.73077570250715129</v>
      </c>
      <c r="CC31" s="169">
        <f t="shared" si="17"/>
        <v>0.73077570250715129</v>
      </c>
      <c r="CD31" s="169">
        <f t="shared" si="17"/>
        <v>0.73077570250715129</v>
      </c>
      <c r="CE31" s="169">
        <f t="shared" si="17"/>
        <v>0.73077570250715129</v>
      </c>
      <c r="CF31" s="169">
        <f t="shared" si="17"/>
        <v>0.73077570250715129</v>
      </c>
      <c r="CG31" s="169">
        <f t="shared" si="17"/>
        <v>0.73077570250715129</v>
      </c>
      <c r="CH31" s="169">
        <f t="shared" si="17"/>
        <v>0.73077570250715129</v>
      </c>
      <c r="CI31" s="169">
        <f t="shared" si="17"/>
        <v>0.73077570250715129</v>
      </c>
      <c r="CJ31" s="169">
        <f t="shared" si="17"/>
        <v>0.73077570250715129</v>
      </c>
      <c r="CK31" s="169">
        <f t="shared" si="17"/>
        <v>0.73077570250715129</v>
      </c>
      <c r="CL31" s="169">
        <f t="shared" si="17"/>
        <v>0.73077570250715129</v>
      </c>
      <c r="CM31" s="169">
        <f t="shared" si="17"/>
        <v>0.73077570250715129</v>
      </c>
      <c r="CN31" s="169">
        <f t="shared" si="17"/>
        <v>0.73077570250715129</v>
      </c>
      <c r="CO31" s="169">
        <f t="shared" si="17"/>
        <v>0.73077570250715129</v>
      </c>
      <c r="CP31" s="255">
        <f t="shared" si="17"/>
        <v>0.73077570250715129</v>
      </c>
    </row>
  </sheetData>
  <sheetProtection algorithmName="SHA-512" hashValue="O1JU0YjI2xubfSJI68buonc4Cd76baME85nybr56XYCpioSzSnjdYHATahtOWhcRl6W+/vAcKYR+5k5MUQI5Wg==" saltValue="YY25NEBUdFDycL/6SRalJw==" spinCount="100000" sheet="1" objects="1" scenarios="1" formatCells="0" formatColumns="0" format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F5F5E2FD-C335-4361-82EF-8BBFA91AA019}">
            <xm:f>$G$19&gt;-'17. Cashflow'!G28</xm:f>
            <x14:dxf>
              <fill>
                <patternFill>
                  <bgColor rgb="FFFF7C80"/>
                </patternFill>
              </fill>
            </x14:dxf>
          </x14:cfRule>
          <xm:sqref>G19</xm:sqref>
        </x14:conditionalFormatting>
        <x14:conditionalFormatting xmlns:xm="http://schemas.microsoft.com/office/excel/2006/main">
          <x14:cfRule type="cellIs" priority="1" operator="lessThan" id="{BED62B42-ED48-4203-BE00-E2D459F56F59}">
            <xm:f>'19. Output'!$B$18</xm:f>
            <x14:dxf>
              <font>
                <color rgb="FF9C0006"/>
              </font>
              <fill>
                <patternFill>
                  <bgColor rgb="FFFFC7CE"/>
                </patternFill>
              </fill>
            </x14:dxf>
          </x14:cfRule>
          <xm:sqref>G31:CP31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2:K75"/>
  <sheetViews>
    <sheetView showGridLines="0" zoomScale="85" zoomScaleNormal="85" workbookViewId="0">
      <pane ySplit="4" topLeftCell="A53" activePane="bottomLeft" state="frozen"/>
      <selection activeCell="G35" sqref="G35"/>
      <selection pane="bottomLeft" activeCell="E61" sqref="E61:F61"/>
    </sheetView>
  </sheetViews>
  <sheetFormatPr defaultColWidth="11.6640625" defaultRowHeight="14.5" x14ac:dyDescent="0.3"/>
  <cols>
    <col min="1" max="1" width="74.44140625" style="178" customWidth="1"/>
    <col min="2" max="5" width="25.5546875" style="178" customWidth="1"/>
    <col min="6" max="6" width="23.5546875" style="178" customWidth="1"/>
    <col min="7" max="7" width="37.109375" style="178" customWidth="1"/>
    <col min="8" max="8" width="23.6640625" style="178" customWidth="1"/>
    <col min="9" max="9" width="14.88671875" style="178" bestFit="1" customWidth="1"/>
    <col min="10" max="10" width="24" style="178" bestFit="1" customWidth="1"/>
    <col min="11" max="16" width="19.33203125" style="178" customWidth="1"/>
    <col min="17" max="16384" width="11.6640625" style="178"/>
  </cols>
  <sheetData>
    <row r="2" spans="1:11" x14ac:dyDescent="0.3">
      <c r="A2" s="177" t="s">
        <v>152</v>
      </c>
    </row>
    <row r="3" spans="1:11" x14ac:dyDescent="0.3">
      <c r="B3" s="272" t="s">
        <v>153</v>
      </c>
      <c r="C3" s="273"/>
      <c r="D3" s="274"/>
    </row>
    <row r="4" spans="1:11" ht="29" x14ac:dyDescent="0.3">
      <c r="A4" s="179"/>
      <c r="B4" s="180" t="s">
        <v>154</v>
      </c>
      <c r="C4" s="180" t="s">
        <v>155</v>
      </c>
      <c r="D4" s="180" t="s">
        <v>156</v>
      </c>
      <c r="G4" s="180" t="s">
        <v>157</v>
      </c>
    </row>
    <row r="5" spans="1:11" x14ac:dyDescent="0.3">
      <c r="A5" s="181" t="s">
        <v>160</v>
      </c>
      <c r="B5" s="182">
        <f>C5+D5</f>
        <v>34</v>
      </c>
      <c r="C5" s="182">
        <f>COUNTIF('11. Network build cashflows'!G6:CJ6,"D")</f>
        <v>6</v>
      </c>
      <c r="D5" s="182">
        <f>COUNTIF('11. Network build cashflows'!H6:CO6,"PD")</f>
        <v>28</v>
      </c>
      <c r="G5" s="182">
        <f>COUNTIF('11. Network build cashflows'!G6:CP6,"D")+COUNTIF('11. Network build cashflows'!G6:CP6,"PD")+COUNTIF('11. Network build cashflows'!G6:CP6,"PT")</f>
        <v>80</v>
      </c>
    </row>
    <row r="6" spans="1:11" x14ac:dyDescent="0.3">
      <c r="A6" s="181"/>
      <c r="B6" s="183"/>
      <c r="C6" s="183"/>
      <c r="D6" s="183" t="str">
        <f>IF(D5&lt;&gt;28,"Error","")</f>
        <v/>
      </c>
      <c r="G6" s="183" t="str">
        <f>IF(G5&lt;&gt;80,"Error","")</f>
        <v/>
      </c>
    </row>
    <row r="7" spans="1:11" x14ac:dyDescent="0.3">
      <c r="A7" s="181" t="s">
        <v>144</v>
      </c>
      <c r="B7" s="184">
        <f>C7+D7</f>
        <v>5750357.142964894</v>
      </c>
      <c r="C7" s="184">
        <f>SUMIFS('17. Cashflow'!$G$18:$CP$18,'17. Cashflow'!$G$6:$CP$6,"D")</f>
        <v>134799.19728663572</v>
      </c>
      <c r="D7" s="184">
        <f>SUMIFS('17. Cashflow'!$G$18:$CP$18,'17. Cashflow'!$G$6:$CP$6,"PD")</f>
        <v>5615557.9456782583</v>
      </c>
      <c r="G7" s="184">
        <f>SUMIFS('17. Cashflow'!$G$18:$CP$18,'17. Cashflow'!$G$6:$CP$6,"PD")+SUMIFS('17. Cashflow'!$G$18:$CP$18, '17. Cashflow'!$G$6:$CP$6,"D")+SUMIFS('17. Cashflow'!$G$18:$CP$18,'17. Cashflow'!$G$6:$CP$6,"PT")</f>
        <v>14746175.479330737</v>
      </c>
    </row>
    <row r="8" spans="1:11" x14ac:dyDescent="0.3">
      <c r="A8" s="181" t="s">
        <v>402</v>
      </c>
      <c r="B8" s="184">
        <f>C8+D8</f>
        <v>-3560774.1900000018</v>
      </c>
      <c r="C8" s="184">
        <f>-SUMIFS('17. Cashflow'!$G$19:$CP$19,'17. Cashflow'!$G$6:$CP$6,"D")</f>
        <v>-146122.785</v>
      </c>
      <c r="D8" s="184">
        <f>-SUMIFS('17. Cashflow'!$G$19:$CP$19,'17. Cashflow'!$G$6:$CP$6,"PD")</f>
        <v>-3414651.4050000017</v>
      </c>
      <c r="G8" s="184">
        <f>-SUMIFS('17. Cashflow'!$G$19:$CP$19,'17. Cashflow'!$G$6:$CP$6,"PD")-SUMIFS('17. Cashflow'!$G$19:$CP$19, '17. Cashflow'!$G$6:$CP$6,"D")-SUMIFS('17. Cashflow'!$G$19:$CP$19,'17. Cashflow'!$G$6:$CP$6,"PT")</f>
        <v>-9258055.8900000062</v>
      </c>
      <c r="J8" s="185"/>
    </row>
    <row r="9" spans="1:11" x14ac:dyDescent="0.3">
      <c r="A9" s="186" t="s">
        <v>291</v>
      </c>
      <c r="B9" s="187">
        <f>B7+B8</f>
        <v>2189582.9529648921</v>
      </c>
      <c r="C9" s="187">
        <f>SUM(C7:C8)</f>
        <v>-11323.587713364279</v>
      </c>
      <c r="D9" s="187">
        <f>SUM(D7:D8)</f>
        <v>2200906.5406782567</v>
      </c>
      <c r="G9" s="187">
        <f>SUM(G7:G8)</f>
        <v>5488119.589330731</v>
      </c>
    </row>
    <row r="10" spans="1:11" x14ac:dyDescent="0.3">
      <c r="A10" s="181" t="s">
        <v>403</v>
      </c>
      <c r="B10" s="184">
        <f t="shared" ref="B10:B15" si="0">C10+D10</f>
        <v>-234187.92000000004</v>
      </c>
      <c r="C10" s="184">
        <f>-SUMIFS('17. Cashflow'!$G$22:$CP$22,'17. Cashflow'!$G$6:$CP$6,"D")</f>
        <v>-43704.945</v>
      </c>
      <c r="D10" s="184">
        <f>-SUMIFS('17. Cashflow'!$G$22:$CP$22,'17. Cashflow'!$G$6:$CP$6,"PD")</f>
        <v>-190482.97500000003</v>
      </c>
      <c r="G10" s="184">
        <f>-SUMIFS('17. Cashflow'!$G$22:$CP$22,'17. Cashflow'!$G$6:$CP$6,"PD")-SUMIFS('17. Cashflow'!$G$22:$CP$22, '17. Cashflow'!$G$6:$CP$6,"D")-SUMIFS('17. Cashflow'!$G$22:$CP$22,'17. Cashflow'!$G$6:$CP$6,"PT")</f>
        <v>-364701.42000000004</v>
      </c>
      <c r="J10" s="185"/>
      <c r="K10" s="185"/>
    </row>
    <row r="11" spans="1:11" x14ac:dyDescent="0.3">
      <c r="A11" s="186" t="s">
        <v>416</v>
      </c>
      <c r="B11" s="187">
        <f t="shared" si="0"/>
        <v>1955395.0329648922</v>
      </c>
      <c r="C11" s="187">
        <f t="shared" ref="C11:D11" si="1">SUM(C9:C10)</f>
        <v>-55028.532713364279</v>
      </c>
      <c r="D11" s="187">
        <f t="shared" si="1"/>
        <v>2010423.5656782566</v>
      </c>
      <c r="G11" s="187">
        <f>SUM(G9:G10)</f>
        <v>5123418.169330731</v>
      </c>
      <c r="J11" s="185"/>
      <c r="K11" s="185"/>
    </row>
    <row r="12" spans="1:11" x14ac:dyDescent="0.3">
      <c r="A12" s="181" t="s">
        <v>404</v>
      </c>
      <c r="B12" s="184">
        <f t="shared" si="0"/>
        <v>-5400</v>
      </c>
      <c r="C12" s="184">
        <f>-SUMIFS('17. Cashflow'!$G$14:$CP$14,'17. Cashflow'!$G$6:$CP$6,"D")</f>
        <v>-5400</v>
      </c>
      <c r="D12" s="184">
        <f>-SUMIFS('17. Cashflow'!$G$14:$CP$14,'17. Cashflow'!$G$6:$CP$6,"PD")</f>
        <v>0</v>
      </c>
      <c r="G12" s="184">
        <f>-SUMIFS('17. Cashflow'!$G$14:$CP$14,'17. Cashflow'!$G$6:$CP$6,"PD")-SUMIFS('17. Cashflow'!$G$14:$CP$14, '17. Cashflow'!$G$6:$CP$6,"D")-SUMIFS('17. Cashflow'!$G$14:$CP$14,'17. Cashflow'!$G$6:$CP$6,"PT")</f>
        <v>-5400</v>
      </c>
      <c r="J12" s="185"/>
    </row>
    <row r="13" spans="1:11" x14ac:dyDescent="0.3">
      <c r="A13" s="181" t="s">
        <v>405</v>
      </c>
      <c r="B13" s="184">
        <f t="shared" si="0"/>
        <v>-2074650</v>
      </c>
      <c r="C13" s="184">
        <f>-SUMIFS('17. Cashflow'!$G$12:$CP$12,'17. Cashflow'!$G$6:$CP$6,"D")</f>
        <v>-2074650</v>
      </c>
      <c r="D13" s="184">
        <f>-SUMIFS('17. Cashflow'!$G$12:$CP$12,'17. Cashflow'!$G$6:$CP$6,"PD")</f>
        <v>0</v>
      </c>
      <c r="G13" s="184">
        <f>-SUMIFS('17. Cashflow'!$G$12:$CP$12,'17. Cashflow'!$G$6:$CP$6,"PD")-SUMIFS('17. Cashflow'!$G$12:$CP$12, '17. Cashflow'!$G$6:$CP$6,"D")-SUMIFS('17. Cashflow'!$G$12:$CP$12,'17. Cashflow'!$G$6:$CP$6,"PT")</f>
        <v>-2074650</v>
      </c>
      <c r="J13" s="185"/>
      <c r="K13" s="185"/>
    </row>
    <row r="14" spans="1:11" x14ac:dyDescent="0.3">
      <c r="A14" s="188" t="s">
        <v>406</v>
      </c>
      <c r="B14" s="187">
        <f t="shared" si="0"/>
        <v>-124654.96703510778</v>
      </c>
      <c r="C14" s="187">
        <f>SUM(C11:C13)</f>
        <v>-2135078.5327133643</v>
      </c>
      <c r="D14" s="187">
        <f>SUM(D11:D13)</f>
        <v>2010423.5656782566</v>
      </c>
      <c r="E14" s="185"/>
      <c r="G14" s="187">
        <f>SUM(G11:G13)</f>
        <v>3043368.169330731</v>
      </c>
      <c r="J14" s="185"/>
      <c r="K14" s="185"/>
    </row>
    <row r="15" spans="1:11" x14ac:dyDescent="0.3">
      <c r="A15" s="181" t="s">
        <v>407</v>
      </c>
      <c r="B15" s="184">
        <f t="shared" si="0"/>
        <v>560000</v>
      </c>
      <c r="C15" s="184">
        <f>SUMIFS('18. MPT'!$G$15:$CP$15,'18. MPT'!$G$6:$CP$6,"D")</f>
        <v>560000</v>
      </c>
      <c r="D15" s="184">
        <f>SUMIFS('18. MPT'!$G$15:$CP$15,'18. MPT'!$G$6:$CP$6,"PD")</f>
        <v>0</v>
      </c>
      <c r="E15" s="185"/>
      <c r="G15" s="184">
        <f>SUMIFS('18. MPT'!$G$15:$CP$15,'18. MPT'!$G$6:$CP$6,"PD")+SUMIFS('18. MPT'!$G$15:$CP$15, '18. MPT'!$G$6:$CP$6,"D")++SUMIFS('18. MPT'!$G$15:$CP$15,'18. MPT'!$G$6:$CP$6,"PT")</f>
        <v>560000</v>
      </c>
      <c r="H15" s="189"/>
      <c r="J15" s="185"/>
      <c r="K15" s="189"/>
    </row>
    <row r="16" spans="1:11" x14ac:dyDescent="0.3">
      <c r="A16" s="186" t="s">
        <v>408</v>
      </c>
      <c r="B16" s="187">
        <f>B14+B15</f>
        <v>435345.03296489222</v>
      </c>
      <c r="C16" s="187">
        <f>C14+C15</f>
        <v>-1575078.5327133643</v>
      </c>
      <c r="D16" s="187">
        <f>D14+D15</f>
        <v>2010423.5656782566</v>
      </c>
      <c r="G16" s="187">
        <f>G14+G15</f>
        <v>3603368.169330731</v>
      </c>
    </row>
    <row r="17" spans="1:9" s="193" customFormat="1" x14ac:dyDescent="0.3">
      <c r="A17" s="190"/>
      <c r="B17" s="191"/>
      <c r="C17" s="192"/>
      <c r="D17" s="192"/>
      <c r="G17" s="191"/>
    </row>
    <row r="18" spans="1:9" x14ac:dyDescent="0.3">
      <c r="A18" s="194" t="s">
        <v>158</v>
      </c>
      <c r="B18" s="41">
        <f>(1+B15/(B12+B13))</f>
        <v>0.73077570250715129</v>
      </c>
      <c r="C18" s="40">
        <f>(1+C15/(C12+C13))</f>
        <v>0.73077570250715129</v>
      </c>
      <c r="D18" s="195"/>
      <c r="G18" s="41">
        <f>(1+G15/(G12+G13))</f>
        <v>0.73077570250715129</v>
      </c>
      <c r="I18" s="195"/>
    </row>
    <row r="19" spans="1:9" s="193" customFormat="1" x14ac:dyDescent="0.3">
      <c r="A19" s="196"/>
      <c r="B19" s="48"/>
      <c r="C19" s="48"/>
      <c r="D19" s="197"/>
      <c r="G19" s="48"/>
      <c r="I19" s="197"/>
    </row>
    <row r="20" spans="1:9" x14ac:dyDescent="0.3">
      <c r="A20" s="186" t="s">
        <v>159</v>
      </c>
      <c r="B20" s="56"/>
      <c r="C20" s="57"/>
      <c r="D20" s="198">
        <f>'17. Cashflow'!F38</f>
        <v>71.779256583493833</v>
      </c>
      <c r="I20" s="195"/>
    </row>
    <row r="21" spans="1:9" x14ac:dyDescent="0.3">
      <c r="A21" s="196"/>
      <c r="B21" s="49"/>
      <c r="C21" s="42"/>
      <c r="D21" s="199"/>
      <c r="I21" s="195"/>
    </row>
    <row r="22" spans="1:9" x14ac:dyDescent="0.3">
      <c r="A22" s="200" t="s">
        <v>409</v>
      </c>
      <c r="B22" s="60">
        <f>-B12-B13</f>
        <v>2080050</v>
      </c>
      <c r="C22" s="61">
        <f>-C12-C13</f>
        <v>2080050</v>
      </c>
      <c r="D22" s="60">
        <f>-D12-D13</f>
        <v>0</v>
      </c>
      <c r="G22" s="60">
        <f>-G12-G13</f>
        <v>2080050</v>
      </c>
      <c r="I22" s="195"/>
    </row>
    <row r="23" spans="1:9" x14ac:dyDescent="0.3">
      <c r="A23" s="201" t="s">
        <v>410</v>
      </c>
      <c r="B23" s="62">
        <f>B15</f>
        <v>560000</v>
      </c>
      <c r="C23" s="63">
        <f t="shared" ref="C23:D23" si="2">C15</f>
        <v>560000</v>
      </c>
      <c r="D23" s="62">
        <f t="shared" si="2"/>
        <v>0</v>
      </c>
      <c r="G23" s="62">
        <f t="shared" ref="G23" si="3">G15</f>
        <v>560000</v>
      </c>
      <c r="I23" s="195"/>
    </row>
    <row r="24" spans="1:9" x14ac:dyDescent="0.3">
      <c r="A24" s="186" t="s">
        <v>411</v>
      </c>
      <c r="B24" s="59">
        <f>B22-B23</f>
        <v>1520050</v>
      </c>
      <c r="C24" s="58">
        <f t="shared" ref="C24:D24" si="4">C22-C23</f>
        <v>1520050</v>
      </c>
      <c r="D24" s="59">
        <f t="shared" si="4"/>
        <v>0</v>
      </c>
      <c r="G24" s="59">
        <f t="shared" ref="G24" si="5">G22-G23</f>
        <v>1520050</v>
      </c>
      <c r="I24" s="195"/>
    </row>
    <row r="25" spans="1:9" x14ac:dyDescent="0.3">
      <c r="A25" s="202" t="s">
        <v>360</v>
      </c>
      <c r="B25" s="86">
        <f>C24/B24</f>
        <v>1</v>
      </c>
      <c r="C25" s="85"/>
      <c r="D25" s="85"/>
      <c r="G25" s="85"/>
      <c r="I25" s="195"/>
    </row>
    <row r="26" spans="1:9" x14ac:dyDescent="0.3">
      <c r="A26" s="202" t="s">
        <v>361</v>
      </c>
      <c r="B26" s="86">
        <f>B24/B9</f>
        <v>0.69421895979858428</v>
      </c>
      <c r="C26" s="49"/>
      <c r="D26" s="49"/>
      <c r="G26" s="86">
        <f t="shared" ref="G26" si="6">G24/G9</f>
        <v>0.27697100532486174</v>
      </c>
      <c r="I26" s="195"/>
    </row>
    <row r="27" spans="1:9" x14ac:dyDescent="0.3">
      <c r="A27" s="196"/>
      <c r="B27" s="49"/>
      <c r="C27" s="49"/>
      <c r="D27" s="49"/>
      <c r="G27" s="49"/>
      <c r="I27" s="195"/>
    </row>
    <row r="28" spans="1:9" x14ac:dyDescent="0.3">
      <c r="A28" s="202" t="s">
        <v>412</v>
      </c>
      <c r="B28" s="40">
        <f>-B12/B22</f>
        <v>2.5960914401096128E-3</v>
      </c>
      <c r="C28" s="49"/>
      <c r="D28" s="49"/>
      <c r="G28" s="49"/>
      <c r="I28" s="195"/>
    </row>
    <row r="29" spans="1:9" x14ac:dyDescent="0.3">
      <c r="A29" s="203"/>
      <c r="B29" s="48"/>
      <c r="C29" s="49"/>
      <c r="D29" s="49"/>
      <c r="G29" s="49"/>
      <c r="I29" s="195"/>
    </row>
    <row r="30" spans="1:9" x14ac:dyDescent="0.3">
      <c r="A30" s="202" t="s">
        <v>413</v>
      </c>
      <c r="B30" s="40">
        <f>'17. Cashflow'!CR10/'17. Cashflow'!CR12</f>
        <v>0.19485214373508786</v>
      </c>
      <c r="C30" s="49"/>
      <c r="D30" s="49"/>
      <c r="G30" s="49"/>
      <c r="I30" s="195"/>
    </row>
    <row r="31" spans="1:9" s="193" customFormat="1" x14ac:dyDescent="0.3">
      <c r="A31" s="196"/>
      <c r="B31" s="49"/>
      <c r="C31" s="42"/>
      <c r="D31" s="199"/>
      <c r="G31" s="204"/>
      <c r="I31" s="197"/>
    </row>
    <row r="32" spans="1:9" x14ac:dyDescent="0.3">
      <c r="A32" s="202" t="s">
        <v>161</v>
      </c>
      <c r="B32" s="205">
        <f>'3.General Assumptions'!D8</f>
        <v>0.1</v>
      </c>
      <c r="C32" s="189"/>
      <c r="D32" s="195"/>
      <c r="E32" s="189"/>
      <c r="G32" s="206">
        <f>'3.General Assumptions'!D8</f>
        <v>0.1</v>
      </c>
    </row>
    <row r="33" spans="1:7" s="193" customFormat="1" x14ac:dyDescent="0.3">
      <c r="A33" s="203"/>
      <c r="B33" s="207"/>
      <c r="C33" s="208"/>
      <c r="D33" s="197"/>
      <c r="E33" s="208"/>
      <c r="G33" s="207"/>
    </row>
    <row r="34" spans="1:7" x14ac:dyDescent="0.3">
      <c r="A34" s="186" t="s">
        <v>414</v>
      </c>
      <c r="B34" s="209">
        <f>SUMIFS('17. Cashflow'!$26:$26,'17. Cashflow'!$6:$6,"D")+SUMIFS('17. Cashflow'!$26:$26,'17. Cashflow'!$6:$6,"PD")+SUMIFS('18. MPT'!$17:$17,'18. MPT'!$6:$6,"D")+SUMIFS('18. MPT'!$17:$17,'18. MPT'!$6:$6,"PD")</f>
        <v>-252102.8217421837</v>
      </c>
      <c r="D34" s="210"/>
      <c r="E34" s="178" t="str">
        <f>IF(G34&gt;0,"Bidder timeline NPV should not exceed zero","")</f>
        <v>Bidder timeline NPV should not exceed zero</v>
      </c>
      <c r="G34" s="209">
        <f>SUMIFS('17. Cashflow'!$26:$26,'17. Cashflow'!$6:$6,"D")+SUMIFS('17. Cashflow'!$26:$26,'17. Cashflow'!$6:$6,"PD")+SUMIFS('17. Cashflow'!$26:$26,'17. Cashflow'!$6:$6,"PT")+SUMIFS('18. MPT'!$17:$17,'18. MPT'!$6:$6,"D")+SUMIFS('18. MPT'!$17:$17,'18. MPT'!$6:$6,"PD")+SUMIFS('18. MPT'!$17:$17,'18. MPT'!$6:$6,"PT")</f>
        <v>618531.45296437293</v>
      </c>
    </row>
    <row r="35" spans="1:7" s="193" customFormat="1" x14ac:dyDescent="0.3">
      <c r="A35" s="190"/>
      <c r="B35" s="211"/>
      <c r="D35" s="212"/>
      <c r="E35" s="212"/>
      <c r="G35" s="213"/>
    </row>
    <row r="36" spans="1:7" x14ac:dyDescent="0.3">
      <c r="A36" s="194" t="s">
        <v>415</v>
      </c>
      <c r="B36" s="47">
        <f>'20. Calc sheet'!F18</f>
        <v>5.3764712368042478E-2</v>
      </c>
      <c r="D36" s="210"/>
      <c r="E36" s="210"/>
      <c r="G36" s="46">
        <f>'20. Calc sheet'!F20</f>
        <v>0.15521810772938704</v>
      </c>
    </row>
    <row r="37" spans="1:7" x14ac:dyDescent="0.3">
      <c r="A37" s="190"/>
      <c r="B37" s="91"/>
      <c r="D37" s="210"/>
      <c r="E37" s="210"/>
      <c r="G37" s="92"/>
    </row>
    <row r="38" spans="1:7" x14ac:dyDescent="0.3">
      <c r="A38" s="190" t="s">
        <v>421</v>
      </c>
      <c r="B38" s="46">
        <f>(B24-B10)/B15</f>
        <v>3.132567714285714</v>
      </c>
      <c r="D38" s="210"/>
      <c r="E38" s="210"/>
      <c r="G38" s="193"/>
    </row>
    <row r="39" spans="1:7" s="193" customFormat="1" x14ac:dyDescent="0.3">
      <c r="A39" s="190"/>
      <c r="B39" s="214"/>
      <c r="D39" s="212"/>
      <c r="E39" s="212"/>
      <c r="G39" s="211"/>
    </row>
    <row r="40" spans="1:7" s="215" customFormat="1" x14ac:dyDescent="0.3">
      <c r="A40" s="202" t="s">
        <v>364</v>
      </c>
      <c r="B40" s="87"/>
      <c r="D40" s="216"/>
      <c r="G40" s="88" t="str">
        <f>CONCATENATE(ROUND(-G34/SUMIFS('20. Calc sheet'!$G$39:$CP$39,'20. Calc sheet'!$G$36:$CP$36,1)/4+G5/4,0)," yrs")</f>
        <v>16 yrs</v>
      </c>
    </row>
    <row r="41" spans="1:7" x14ac:dyDescent="0.3">
      <c r="B41" s="217"/>
    </row>
    <row r="42" spans="1:7" s="215" customFormat="1" x14ac:dyDescent="0.3">
      <c r="A42" s="218" t="s">
        <v>199</v>
      </c>
    </row>
    <row r="43" spans="1:7" x14ac:dyDescent="0.3">
      <c r="A43" s="200" t="s">
        <v>436</v>
      </c>
      <c r="B43" s="219">
        <f>MAX('6. Solution vols'!$G$17:$CP$17)</f>
        <v>3606</v>
      </c>
      <c r="C43" s="220"/>
      <c r="D43" s="220"/>
      <c r="E43" s="220"/>
      <c r="F43" s="221"/>
      <c r="G43" s="219">
        <f>MAX('6. Solution vols'!$G$17:$CP$17)</f>
        <v>3606</v>
      </c>
    </row>
    <row r="44" spans="1:7" x14ac:dyDescent="0.3">
      <c r="A44" s="181" t="s">
        <v>353</v>
      </c>
      <c r="B44" s="222">
        <f>B$23/B43</f>
        <v>155.2967276760954</v>
      </c>
      <c r="C44" s="193"/>
      <c r="D44" s="193"/>
      <c r="E44" s="193"/>
      <c r="F44" s="223"/>
      <c r="G44" s="222">
        <f>G$23/G43</f>
        <v>155.2967276760954</v>
      </c>
    </row>
    <row r="45" spans="1:7" x14ac:dyDescent="0.3">
      <c r="A45" s="181" t="s">
        <v>352</v>
      </c>
      <c r="B45" s="222">
        <f>B$24/B43</f>
        <v>421.53355518580145</v>
      </c>
      <c r="C45" s="193"/>
      <c r="D45" s="193"/>
      <c r="E45" s="193"/>
      <c r="F45" s="223"/>
      <c r="G45" s="222">
        <f>G$24/G43</f>
        <v>421.53355518580145</v>
      </c>
    </row>
    <row r="46" spans="1:7" x14ac:dyDescent="0.3">
      <c r="A46" s="188" t="s">
        <v>351</v>
      </c>
      <c r="B46" s="224">
        <f>B$22/B43</f>
        <v>576.83028286189688</v>
      </c>
      <c r="C46" s="225"/>
      <c r="D46" s="225"/>
      <c r="E46" s="225"/>
      <c r="F46" s="226"/>
      <c r="G46" s="224">
        <f>G$22/G43</f>
        <v>576.83028286189688</v>
      </c>
    </row>
    <row r="47" spans="1:7" x14ac:dyDescent="0.3">
      <c r="A47" s="188" t="s">
        <v>350</v>
      </c>
      <c r="B47" s="227">
        <f>-B$12/B43</f>
        <v>1.497504159733777</v>
      </c>
      <c r="C47" s="225"/>
      <c r="D47" s="225"/>
      <c r="E47" s="225"/>
      <c r="F47" s="226"/>
      <c r="G47" s="227">
        <f>-G$12/G43</f>
        <v>1.497504159733777</v>
      </c>
    </row>
    <row r="48" spans="1:7" x14ac:dyDescent="0.3">
      <c r="A48" s="215"/>
    </row>
    <row r="49" spans="1:7" x14ac:dyDescent="0.3">
      <c r="A49" s="200" t="s">
        <v>437</v>
      </c>
      <c r="B49" s="219">
        <f>'3.General Assumptions'!$D$37</f>
        <v>3592</v>
      </c>
      <c r="C49" s="220" t="s">
        <v>200</v>
      </c>
      <c r="D49" s="228">
        <f>B49/$B$43</f>
        <v>0.99611758180809762</v>
      </c>
      <c r="E49" s="220"/>
      <c r="F49" s="221"/>
      <c r="G49" s="219">
        <f>'3.General Assumptions'!$D$37</f>
        <v>3592</v>
      </c>
    </row>
    <row r="50" spans="1:7" x14ac:dyDescent="0.3">
      <c r="A50" s="181" t="s">
        <v>354</v>
      </c>
      <c r="B50" s="222">
        <f>B$23/B49</f>
        <v>155.90200445434297</v>
      </c>
      <c r="C50" s="193"/>
      <c r="D50" s="193"/>
      <c r="E50" s="193"/>
      <c r="F50" s="223"/>
      <c r="G50" s="222">
        <f>G$23/G49</f>
        <v>155.90200445434297</v>
      </c>
    </row>
    <row r="51" spans="1:7" x14ac:dyDescent="0.3">
      <c r="A51" s="181" t="s">
        <v>355</v>
      </c>
      <c r="B51" s="222">
        <f>B$24/B49</f>
        <v>423.17650334075722</v>
      </c>
      <c r="C51" s="193"/>
      <c r="D51" s="193"/>
      <c r="E51" s="193"/>
      <c r="F51" s="223"/>
      <c r="G51" s="222">
        <f>G$24/G49</f>
        <v>423.17650334075722</v>
      </c>
    </row>
    <row r="52" spans="1:7" x14ac:dyDescent="0.3">
      <c r="A52" s="201" t="s">
        <v>356</v>
      </c>
      <c r="B52" s="229">
        <f>B$22/B49</f>
        <v>579.07850779510022</v>
      </c>
      <c r="C52" s="230"/>
      <c r="D52" s="230"/>
      <c r="E52" s="230"/>
      <c r="F52" s="231"/>
      <c r="G52" s="229">
        <f>G$22/G49</f>
        <v>579.07850779510022</v>
      </c>
    </row>
    <row r="53" spans="1:7" x14ac:dyDescent="0.3">
      <c r="A53" s="188" t="s">
        <v>350</v>
      </c>
      <c r="B53" s="227">
        <f>-B$12/B49</f>
        <v>1.5033407572383073</v>
      </c>
      <c r="C53" s="225"/>
      <c r="D53" s="225"/>
      <c r="E53" s="225"/>
      <c r="F53" s="226"/>
      <c r="G53" s="227">
        <f>-G$12/G49</f>
        <v>1.5033407572383073</v>
      </c>
    </row>
    <row r="55" spans="1:7" x14ac:dyDescent="0.3">
      <c r="A55" s="200" t="s">
        <v>438</v>
      </c>
      <c r="B55" s="219">
        <f>'3.General Assumptions'!$D$38</f>
        <v>3476</v>
      </c>
      <c r="C55" s="220" t="s">
        <v>201</v>
      </c>
      <c r="D55" s="228">
        <f>B55/$B$43</f>
        <v>0.96394897393233503</v>
      </c>
      <c r="E55" s="220"/>
      <c r="F55" s="221"/>
      <c r="G55" s="219">
        <f>'3.General Assumptions'!$D$38</f>
        <v>3476</v>
      </c>
    </row>
    <row r="56" spans="1:7" x14ac:dyDescent="0.3">
      <c r="A56" s="181" t="s">
        <v>357</v>
      </c>
      <c r="B56" s="222">
        <f>B$23/B55</f>
        <v>161.10471806674337</v>
      </c>
      <c r="C56" s="193"/>
      <c r="D56" s="193"/>
      <c r="E56" s="193"/>
      <c r="F56" s="223"/>
      <c r="G56" s="222">
        <f>G$23/G55</f>
        <v>161.10471806674337</v>
      </c>
    </row>
    <row r="57" spans="1:7" x14ac:dyDescent="0.3">
      <c r="A57" s="181" t="s">
        <v>358</v>
      </c>
      <c r="B57" s="222">
        <f>B$24/B55</f>
        <v>437.29861910241658</v>
      </c>
      <c r="C57" s="193"/>
      <c r="D57" s="193"/>
      <c r="E57" s="193"/>
      <c r="F57" s="223"/>
      <c r="G57" s="222">
        <f>G$24/G55</f>
        <v>437.29861910241658</v>
      </c>
    </row>
    <row r="58" spans="1:7" x14ac:dyDescent="0.3">
      <c r="A58" s="201" t="s">
        <v>359</v>
      </c>
      <c r="B58" s="229">
        <f>B$22/B55</f>
        <v>598.40333716915995</v>
      </c>
      <c r="C58" s="230"/>
      <c r="D58" s="230"/>
      <c r="E58" s="230"/>
      <c r="F58" s="231"/>
      <c r="G58" s="229">
        <f>G$22/G55</f>
        <v>598.40333716915995</v>
      </c>
    </row>
    <row r="59" spans="1:7" x14ac:dyDescent="0.3">
      <c r="A59" s="188" t="s">
        <v>350</v>
      </c>
      <c r="B59" s="227">
        <f>-B$12/B55</f>
        <v>1.5535097813578826</v>
      </c>
      <c r="C59" s="225"/>
      <c r="D59" s="225"/>
      <c r="E59" s="225"/>
      <c r="F59" s="226"/>
      <c r="G59" s="227">
        <f>-G$12/G55</f>
        <v>1.5535097813578826</v>
      </c>
    </row>
    <row r="61" spans="1:7" x14ac:dyDescent="0.3">
      <c r="A61" s="232" t="s">
        <v>150</v>
      </c>
      <c r="B61" s="220"/>
      <c r="C61" s="220"/>
      <c r="D61" s="220"/>
      <c r="E61" s="233" t="str">
        <f>IF(G61&gt;0,"Positive NPV indicates no subsidy required","")</f>
        <v>Positive NPV indicates no subsidy required</v>
      </c>
      <c r="F61" s="234"/>
      <c r="G61" s="235">
        <f>'17. Cashflow'!G28</f>
        <v>95408.567992536162</v>
      </c>
    </row>
    <row r="62" spans="1:7" x14ac:dyDescent="0.3">
      <c r="A62" s="236" t="s">
        <v>151</v>
      </c>
      <c r="B62" s="193"/>
      <c r="C62" s="193"/>
      <c r="D62" s="193"/>
      <c r="E62" s="193"/>
      <c r="F62" s="193"/>
      <c r="G62" s="237">
        <f>'18. MPT'!G19</f>
        <v>523122.88497183711</v>
      </c>
    </row>
    <row r="63" spans="1:7" x14ac:dyDescent="0.3">
      <c r="A63" s="238" t="s">
        <v>202</v>
      </c>
      <c r="B63" s="230"/>
      <c r="C63" s="230"/>
      <c r="D63" s="230"/>
      <c r="E63" s="230"/>
      <c r="F63" s="239" t="str">
        <f>IF(G63&gt;=0,"Oversubsidised","OK")</f>
        <v>Oversubsidised</v>
      </c>
      <c r="G63" s="240">
        <f>G62+G61</f>
        <v>618531.45296437328</v>
      </c>
    </row>
    <row r="65" spans="1:7" x14ac:dyDescent="0.3">
      <c r="A65" s="232" t="s">
        <v>206</v>
      </c>
      <c r="B65" s="241">
        <f>SUM('18. MPT'!G10:CP10)</f>
        <v>70000</v>
      </c>
      <c r="C65" s="228">
        <f>B65/$B$69</f>
        <v>0.125</v>
      </c>
      <c r="D65" s="242" t="str">
        <f>IF(C65&gt;10%,"M0 payments exceeds 10% limit","")</f>
        <v>M0 payments exceeds 10% limit</v>
      </c>
      <c r="E65" s="221"/>
    </row>
    <row r="66" spans="1:7" x14ac:dyDescent="0.3">
      <c r="A66" s="236" t="s">
        <v>207</v>
      </c>
      <c r="B66" s="243">
        <f>SUM('18. MPT'!G11:CP11)</f>
        <v>115000</v>
      </c>
      <c r="C66" s="244">
        <f t="shared" ref="C66:C68" si="7">B66/$B$69</f>
        <v>0.20535714285714285</v>
      </c>
      <c r="D66" s="193"/>
      <c r="E66" s="223"/>
    </row>
    <row r="67" spans="1:7" x14ac:dyDescent="0.3">
      <c r="A67" s="236" t="s">
        <v>208</v>
      </c>
      <c r="B67" s="243">
        <f>SUM('18. MPT'!G12:CP12)</f>
        <v>275000</v>
      </c>
      <c r="C67" s="244">
        <f t="shared" si="7"/>
        <v>0.49107142857142855</v>
      </c>
      <c r="D67" s="193"/>
      <c r="E67" s="223"/>
    </row>
    <row r="68" spans="1:7" x14ac:dyDescent="0.3">
      <c r="A68" s="236" t="s">
        <v>290</v>
      </c>
      <c r="B68" s="243">
        <f>SUM('18. MPT'!G13:CP13)</f>
        <v>100000</v>
      </c>
      <c r="C68" s="244">
        <f t="shared" si="7"/>
        <v>0.17857142857142858</v>
      </c>
      <c r="D68" s="245" t="str">
        <f>IF(C68&gt;10%,"M1 payments exceeds 10% limit","")</f>
        <v>M1 payments exceeds 10% limit</v>
      </c>
      <c r="E68" s="223"/>
    </row>
    <row r="69" spans="1:7" x14ac:dyDescent="0.3">
      <c r="A69" s="238"/>
      <c r="B69" s="246">
        <f>SUM(B65:B68)</f>
        <v>560000</v>
      </c>
      <c r="C69" s="230"/>
      <c r="D69" s="230"/>
      <c r="E69" s="231"/>
    </row>
    <row r="71" spans="1:7" x14ac:dyDescent="0.3">
      <c r="A71" s="232" t="s">
        <v>374</v>
      </c>
      <c r="B71" s="220"/>
      <c r="C71" s="220"/>
      <c r="D71" s="220"/>
      <c r="E71" s="220"/>
      <c r="F71" s="220"/>
      <c r="G71" s="247">
        <f>SUMIFS('20. Calc sheet'!$G$43:$CP$43,'20. Calc sheet'!$G$37:$CP$37,1)</f>
        <v>236.40086921114963</v>
      </c>
    </row>
    <row r="72" spans="1:7" x14ac:dyDescent="0.3">
      <c r="A72" s="238" t="s">
        <v>365</v>
      </c>
      <c r="B72" s="230"/>
      <c r="C72" s="230"/>
      <c r="D72" s="230"/>
      <c r="E72" s="230"/>
      <c r="F72" s="230"/>
      <c r="G72" s="229">
        <f>SUMIFS('20. Calc sheet'!$G$43:$CP$43,'20. Calc sheet'!$G$36:$CP$36,1)</f>
        <v>191.62088483924629</v>
      </c>
    </row>
    <row r="73" spans="1:7" x14ac:dyDescent="0.3">
      <c r="A73" s="193"/>
      <c r="B73" s="193"/>
      <c r="C73" s="193"/>
      <c r="D73" s="193"/>
      <c r="E73" s="193"/>
      <c r="F73" s="193"/>
      <c r="G73" s="248"/>
    </row>
    <row r="74" spans="1:7" x14ac:dyDescent="0.3">
      <c r="A74" s="232" t="s">
        <v>375</v>
      </c>
      <c r="B74" s="220"/>
      <c r="C74" s="220"/>
      <c r="D74" s="220"/>
      <c r="E74" s="220"/>
      <c r="F74" s="220"/>
      <c r="G74" s="247">
        <f>SUMIFS('20. Calc sheet'!$G$46:$CP$46,'20. Calc sheet'!$G$37:$CP$37,1)</f>
        <v>202.80992667794698</v>
      </c>
    </row>
    <row r="75" spans="1:7" x14ac:dyDescent="0.3">
      <c r="A75" s="238" t="s">
        <v>369</v>
      </c>
      <c r="B75" s="230"/>
      <c r="C75" s="230"/>
      <c r="D75" s="230"/>
      <c r="E75" s="230"/>
      <c r="F75" s="230"/>
      <c r="G75" s="229">
        <f>SUMIFS('20. Calc sheet'!$G$46:$CP$46,'20. Calc sheet'!$G$36:$CP$36,1)</f>
        <v>114.48876871880199</v>
      </c>
    </row>
  </sheetData>
  <sheetProtection algorithmName="SHA-512" hashValue="tla87pH/JxgxtUS9+kXzTUHI/ycq3KOTOhWYSor6AE65LRQGCP7P1kBZsQbyZYlD+GDZzRPObjqlbqwzh8x/Sw==" saltValue="/CJ5QkAtuedfQEHkCBVEeA==" spinCount="100000" sheet="1" objects="1" scenarios="1" formatCells="0" formatColumns="0" formatRows="0"/>
  <mergeCells count="1">
    <mergeCell ref="B3:D3"/>
  </mergeCells>
  <conditionalFormatting sqref="F63">
    <cfRule type="containsText" dxfId="3" priority="4" operator="containsText" text="Oversubsidised">
      <formula>NOT(ISERROR(SEARCH("Oversubsidised",F63)))</formula>
    </cfRule>
  </conditionalFormatting>
  <conditionalFormatting sqref="E34">
    <cfRule type="expression" dxfId="2" priority="3">
      <formula>$G$34&gt;0</formula>
    </cfRule>
  </conditionalFormatting>
  <conditionalFormatting sqref="F34">
    <cfRule type="expression" dxfId="1" priority="2">
      <formula>$G$34&gt;0</formula>
    </cfRule>
  </conditionalFormatting>
  <conditionalFormatting sqref="E61:F61">
    <cfRule type="expression" dxfId="0" priority="1">
      <formula>$G$61:$G$61&gt;0</formula>
    </cfRule>
  </conditionalFormatting>
  <pageMargins left="0.70866141732283472" right="0.70866141732283472" top="0.74803149606299213" bottom="0.74803149606299213" header="0.31496062992125984" footer="0.31496062992125984"/>
  <pageSetup paperSize="9" scale="45" orientation="landscape" r:id="rId1"/>
  <headerFooter>
    <oddFooter>&amp;LPage &amp;P of &amp;N&amp;R&amp;F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G187"/>
  <sheetViews>
    <sheetView showGridLines="0" zoomScale="95" zoomScaleNormal="95" workbookViewId="0">
      <pane ySplit="2" topLeftCell="A3" activePane="bottomLeft" state="frozen"/>
      <selection activeCell="G35" sqref="G35"/>
      <selection pane="bottomLeft" sqref="A1:XFD1048576"/>
    </sheetView>
  </sheetViews>
  <sheetFormatPr defaultColWidth="11.6640625" defaultRowHeight="15.5" x14ac:dyDescent="0.3"/>
  <cols>
    <col min="1" max="1" width="11.6640625" style="19"/>
    <col min="2" max="2" width="242.5546875" style="19" customWidth="1"/>
    <col min="3" max="16384" width="11.6640625" style="19"/>
  </cols>
  <sheetData>
    <row r="2" spans="2:2" x14ac:dyDescent="0.3">
      <c r="B2" s="18" t="s">
        <v>31</v>
      </c>
    </row>
    <row r="3" spans="2:2" x14ac:dyDescent="0.3">
      <c r="B3" s="20"/>
    </row>
    <row r="4" spans="2:2" ht="46.5" x14ac:dyDescent="0.3">
      <c r="B4" s="20" t="s">
        <v>257</v>
      </c>
    </row>
    <row r="5" spans="2:2" x14ac:dyDescent="0.3">
      <c r="B5" s="20" t="s">
        <v>209</v>
      </c>
    </row>
    <row r="6" spans="2:2" x14ac:dyDescent="0.3">
      <c r="B6" s="20"/>
    </row>
    <row r="7" spans="2:2" x14ac:dyDescent="0.3">
      <c r="B7" s="20"/>
    </row>
    <row r="8" spans="2:2" x14ac:dyDescent="0.3">
      <c r="B8" s="20"/>
    </row>
    <row r="9" spans="2:2" x14ac:dyDescent="0.3">
      <c r="B9" s="20"/>
    </row>
    <row r="10" spans="2:2" x14ac:dyDescent="0.3">
      <c r="B10" s="20"/>
    </row>
    <row r="11" spans="2:2" x14ac:dyDescent="0.3">
      <c r="B11" s="20"/>
    </row>
    <row r="12" spans="2:2" x14ac:dyDescent="0.3">
      <c r="B12" s="20"/>
    </row>
    <row r="13" spans="2:2" x14ac:dyDescent="0.3">
      <c r="B13" s="20"/>
    </row>
    <row r="14" spans="2:2" x14ac:dyDescent="0.3">
      <c r="B14" s="20"/>
    </row>
    <row r="15" spans="2:2" x14ac:dyDescent="0.3">
      <c r="B15" s="20"/>
    </row>
    <row r="16" spans="2:2" x14ac:dyDescent="0.3">
      <c r="B16" s="20"/>
    </row>
    <row r="17" spans="2:7" x14ac:dyDescent="0.3">
      <c r="B17" s="20"/>
    </row>
    <row r="18" spans="2:7" x14ac:dyDescent="0.3">
      <c r="B18" s="20"/>
    </row>
    <row r="19" spans="2:7" x14ac:dyDescent="0.3">
      <c r="B19" s="20"/>
    </row>
    <row r="20" spans="2:7" x14ac:dyDescent="0.3">
      <c r="B20" s="20"/>
    </row>
    <row r="21" spans="2:7" x14ac:dyDescent="0.3">
      <c r="B21" s="20"/>
    </row>
    <row r="22" spans="2:7" x14ac:dyDescent="0.3">
      <c r="B22" s="20"/>
    </row>
    <row r="23" spans="2:7" x14ac:dyDescent="0.3">
      <c r="B23" s="20"/>
    </row>
    <row r="24" spans="2:7" x14ac:dyDescent="0.3">
      <c r="B24" s="20"/>
      <c r="G24" s="52"/>
    </row>
    <row r="25" spans="2:7" x14ac:dyDescent="0.3">
      <c r="B25" s="20"/>
    </row>
    <row r="26" spans="2:7" x14ac:dyDescent="0.3">
      <c r="B26" s="20"/>
    </row>
    <row r="27" spans="2:7" x14ac:dyDescent="0.3">
      <c r="B27" s="20"/>
    </row>
    <row r="28" spans="2:7" x14ac:dyDescent="0.3">
      <c r="B28" s="20"/>
    </row>
    <row r="29" spans="2:7" x14ac:dyDescent="0.3">
      <c r="B29" s="20"/>
    </row>
    <row r="30" spans="2:7" x14ac:dyDescent="0.3">
      <c r="B30" s="20"/>
    </row>
    <row r="31" spans="2:7" x14ac:dyDescent="0.3">
      <c r="B31" s="20"/>
    </row>
    <row r="32" spans="2:7" x14ac:dyDescent="0.3">
      <c r="B32" s="20"/>
    </row>
    <row r="33" spans="2:2" x14ac:dyDescent="0.3">
      <c r="B33" s="20"/>
    </row>
    <row r="34" spans="2:2" x14ac:dyDescent="0.3">
      <c r="B34" s="20"/>
    </row>
    <row r="35" spans="2:2" x14ac:dyDescent="0.3">
      <c r="B35" s="20"/>
    </row>
    <row r="36" spans="2:2" x14ac:dyDescent="0.3">
      <c r="B36" s="20"/>
    </row>
    <row r="37" spans="2:2" x14ac:dyDescent="0.3">
      <c r="B37" s="20"/>
    </row>
    <row r="38" spans="2:2" x14ac:dyDescent="0.3">
      <c r="B38" s="20"/>
    </row>
    <row r="39" spans="2:2" x14ac:dyDescent="0.3">
      <c r="B39" s="20"/>
    </row>
    <row r="40" spans="2:2" x14ac:dyDescent="0.3">
      <c r="B40" s="20"/>
    </row>
    <row r="41" spans="2:2" x14ac:dyDescent="0.3">
      <c r="B41" s="20"/>
    </row>
    <row r="42" spans="2:2" x14ac:dyDescent="0.3">
      <c r="B42" s="20"/>
    </row>
    <row r="43" spans="2:2" x14ac:dyDescent="0.3">
      <c r="B43" s="20"/>
    </row>
    <row r="44" spans="2:2" x14ac:dyDescent="0.3">
      <c r="B44" s="20"/>
    </row>
    <row r="45" spans="2:2" x14ac:dyDescent="0.3">
      <c r="B45" s="20"/>
    </row>
    <row r="46" spans="2:2" x14ac:dyDescent="0.3">
      <c r="B46" s="20"/>
    </row>
    <row r="47" spans="2:2" x14ac:dyDescent="0.3">
      <c r="B47" s="20"/>
    </row>
    <row r="48" spans="2:2" x14ac:dyDescent="0.3">
      <c r="B48" s="20"/>
    </row>
    <row r="49" spans="2:2" x14ac:dyDescent="0.3">
      <c r="B49" s="20"/>
    </row>
    <row r="50" spans="2:2" x14ac:dyDescent="0.3">
      <c r="B50" s="20"/>
    </row>
    <row r="51" spans="2:2" x14ac:dyDescent="0.3">
      <c r="B51" s="20"/>
    </row>
    <row r="52" spans="2:2" x14ac:dyDescent="0.3">
      <c r="B52" s="20"/>
    </row>
    <row r="53" spans="2:2" x14ac:dyDescent="0.3">
      <c r="B53" s="20"/>
    </row>
    <row r="54" spans="2:2" x14ac:dyDescent="0.3">
      <c r="B54" s="18" t="s">
        <v>210</v>
      </c>
    </row>
    <row r="55" spans="2:2" x14ac:dyDescent="0.3">
      <c r="B55" s="20" t="s">
        <v>211</v>
      </c>
    </row>
    <row r="56" spans="2:2" x14ac:dyDescent="0.3">
      <c r="B56" s="20" t="s">
        <v>213</v>
      </c>
    </row>
    <row r="57" spans="2:2" x14ac:dyDescent="0.3">
      <c r="B57" s="18" t="s">
        <v>214</v>
      </c>
    </row>
    <row r="58" spans="2:2" x14ac:dyDescent="0.3">
      <c r="B58" s="20" t="s">
        <v>215</v>
      </c>
    </row>
    <row r="59" spans="2:2" x14ac:dyDescent="0.3">
      <c r="B59" s="21" t="s">
        <v>32</v>
      </c>
    </row>
    <row r="60" spans="2:2" x14ac:dyDescent="0.3">
      <c r="B60" s="50" t="s">
        <v>216</v>
      </c>
    </row>
    <row r="61" spans="2:2" x14ac:dyDescent="0.3">
      <c r="B61" s="50" t="s">
        <v>217</v>
      </c>
    </row>
    <row r="62" spans="2:2" x14ac:dyDescent="0.3">
      <c r="B62" s="22" t="s">
        <v>222</v>
      </c>
    </row>
    <row r="63" spans="2:2" ht="46.5" x14ac:dyDescent="0.3">
      <c r="B63" s="256" t="s">
        <v>476</v>
      </c>
    </row>
    <row r="64" spans="2:2" ht="31" x14ac:dyDescent="0.3">
      <c r="B64" s="22" t="s">
        <v>294</v>
      </c>
    </row>
    <row r="65" spans="2:2" x14ac:dyDescent="0.3">
      <c r="B65" s="22" t="s">
        <v>227</v>
      </c>
    </row>
    <row r="66" spans="2:2" x14ac:dyDescent="0.3">
      <c r="B66" s="22" t="s">
        <v>228</v>
      </c>
    </row>
    <row r="67" spans="2:2" x14ac:dyDescent="0.3">
      <c r="B67" s="22" t="s">
        <v>423</v>
      </c>
    </row>
    <row r="68" spans="2:2" x14ac:dyDescent="0.3">
      <c r="B68" s="22" t="s">
        <v>424</v>
      </c>
    </row>
    <row r="69" spans="2:2" ht="15" customHeight="1" x14ac:dyDescent="0.3">
      <c r="B69" s="50" t="s">
        <v>303</v>
      </c>
    </row>
    <row r="70" spans="2:2" x14ac:dyDescent="0.3">
      <c r="B70" s="20"/>
    </row>
    <row r="71" spans="2:2" x14ac:dyDescent="0.3">
      <c r="B71" s="21" t="s">
        <v>33</v>
      </c>
    </row>
    <row r="72" spans="2:2" x14ac:dyDescent="0.3">
      <c r="B72" s="20" t="s">
        <v>223</v>
      </c>
    </row>
    <row r="73" spans="2:2" x14ac:dyDescent="0.3">
      <c r="B73" s="20" t="s">
        <v>295</v>
      </c>
    </row>
    <row r="74" spans="2:2" x14ac:dyDescent="0.3">
      <c r="B74" s="20" t="s">
        <v>296</v>
      </c>
    </row>
    <row r="75" spans="2:2" x14ac:dyDescent="0.3">
      <c r="B75" s="20"/>
    </row>
    <row r="76" spans="2:2" x14ac:dyDescent="0.3">
      <c r="B76" s="21" t="s">
        <v>224</v>
      </c>
    </row>
    <row r="77" spans="2:2" x14ac:dyDescent="0.3">
      <c r="B77" s="20" t="s">
        <v>225</v>
      </c>
    </row>
    <row r="78" spans="2:2" x14ac:dyDescent="0.3">
      <c r="B78" s="20" t="s">
        <v>377</v>
      </c>
    </row>
    <row r="79" spans="2:2" x14ac:dyDescent="0.3">
      <c r="B79" s="20"/>
    </row>
    <row r="80" spans="2:2" x14ac:dyDescent="0.3">
      <c r="B80" s="21" t="s">
        <v>226</v>
      </c>
    </row>
    <row r="81" spans="2:2" x14ac:dyDescent="0.3">
      <c r="B81" s="50" t="s">
        <v>216</v>
      </c>
    </row>
    <row r="82" spans="2:2" x14ac:dyDescent="0.3">
      <c r="B82" s="50" t="s">
        <v>217</v>
      </c>
    </row>
    <row r="83" spans="2:2" ht="15" customHeight="1" x14ac:dyDescent="0.3">
      <c r="B83" s="22" t="s">
        <v>425</v>
      </c>
    </row>
    <row r="84" spans="2:2" ht="31" x14ac:dyDescent="0.3">
      <c r="B84" s="22" t="s">
        <v>426</v>
      </c>
    </row>
    <row r="85" spans="2:2" ht="31" x14ac:dyDescent="0.3">
      <c r="B85" s="22" t="s">
        <v>427</v>
      </c>
    </row>
    <row r="86" spans="2:2" ht="15" customHeight="1" x14ac:dyDescent="0.3">
      <c r="B86" s="22" t="s">
        <v>229</v>
      </c>
    </row>
    <row r="87" spans="2:2" x14ac:dyDescent="0.3">
      <c r="B87" s="20" t="s">
        <v>428</v>
      </c>
    </row>
    <row r="88" spans="2:2" ht="15" customHeight="1" x14ac:dyDescent="0.3">
      <c r="B88" s="50" t="s">
        <v>303</v>
      </c>
    </row>
    <row r="89" spans="2:2" x14ac:dyDescent="0.3">
      <c r="B89" s="20"/>
    </row>
    <row r="90" spans="2:2" x14ac:dyDescent="0.3">
      <c r="B90" s="21" t="s">
        <v>230</v>
      </c>
    </row>
    <row r="91" spans="2:2" x14ac:dyDescent="0.3">
      <c r="B91" s="50" t="s">
        <v>216</v>
      </c>
    </row>
    <row r="92" spans="2:2" x14ac:dyDescent="0.3">
      <c r="B92" s="50" t="s">
        <v>217</v>
      </c>
    </row>
    <row r="93" spans="2:2" ht="15" customHeight="1" x14ac:dyDescent="0.3">
      <c r="B93" s="22" t="s">
        <v>231</v>
      </c>
    </row>
    <row r="94" spans="2:2" ht="15" customHeight="1" x14ac:dyDescent="0.3">
      <c r="B94" s="22" t="s">
        <v>297</v>
      </c>
    </row>
    <row r="95" spans="2:2" ht="15" customHeight="1" x14ac:dyDescent="0.3">
      <c r="B95" s="22" t="s">
        <v>232</v>
      </c>
    </row>
    <row r="96" spans="2:2" ht="15" customHeight="1" x14ac:dyDescent="0.3">
      <c r="B96" s="22" t="s">
        <v>235</v>
      </c>
    </row>
    <row r="97" spans="2:2" ht="15" customHeight="1" x14ac:dyDescent="0.3">
      <c r="B97" s="50" t="s">
        <v>303</v>
      </c>
    </row>
    <row r="98" spans="2:2" ht="15" customHeight="1" x14ac:dyDescent="0.3">
      <c r="B98" s="22"/>
    </row>
    <row r="99" spans="2:2" x14ac:dyDescent="0.3">
      <c r="B99" s="21" t="s">
        <v>298</v>
      </c>
    </row>
    <row r="100" spans="2:2" x14ac:dyDescent="0.3">
      <c r="B100" s="50" t="s">
        <v>216</v>
      </c>
    </row>
    <row r="101" spans="2:2" x14ac:dyDescent="0.3">
      <c r="B101" s="50" t="s">
        <v>217</v>
      </c>
    </row>
    <row r="102" spans="2:2" ht="15" customHeight="1" x14ac:dyDescent="0.3">
      <c r="B102" s="22" t="s">
        <v>299</v>
      </c>
    </row>
    <row r="103" spans="2:2" ht="15" customHeight="1" x14ac:dyDescent="0.3">
      <c r="B103" s="22" t="s">
        <v>300</v>
      </c>
    </row>
    <row r="104" spans="2:2" ht="15" customHeight="1" x14ac:dyDescent="0.3">
      <c r="B104" s="22" t="s">
        <v>301</v>
      </c>
    </row>
    <row r="105" spans="2:2" ht="15" customHeight="1" x14ac:dyDescent="0.3">
      <c r="B105" s="22" t="s">
        <v>302</v>
      </c>
    </row>
    <row r="106" spans="2:2" x14ac:dyDescent="0.3">
      <c r="B106" s="22" t="s">
        <v>233</v>
      </c>
    </row>
    <row r="107" spans="2:2" ht="15" customHeight="1" x14ac:dyDescent="0.3">
      <c r="B107" s="50" t="s">
        <v>303</v>
      </c>
    </row>
    <row r="108" spans="2:2" x14ac:dyDescent="0.3">
      <c r="B108" s="22"/>
    </row>
    <row r="109" spans="2:2" x14ac:dyDescent="0.3">
      <c r="B109" s="21" t="s">
        <v>234</v>
      </c>
    </row>
    <row r="110" spans="2:2" x14ac:dyDescent="0.3">
      <c r="B110" s="50" t="s">
        <v>216</v>
      </c>
    </row>
    <row r="111" spans="2:2" x14ac:dyDescent="0.3">
      <c r="B111" s="50" t="s">
        <v>217</v>
      </c>
    </row>
    <row r="112" spans="2:2" ht="15" customHeight="1" x14ac:dyDescent="0.3">
      <c r="B112" s="22" t="s">
        <v>239</v>
      </c>
    </row>
    <row r="113" spans="2:2" ht="15" customHeight="1" x14ac:dyDescent="0.3">
      <c r="B113" s="22" t="s">
        <v>304</v>
      </c>
    </row>
    <row r="114" spans="2:2" ht="15" customHeight="1" x14ac:dyDescent="0.3">
      <c r="B114" s="22"/>
    </row>
    <row r="115" spans="2:2" x14ac:dyDescent="0.3">
      <c r="B115" s="21" t="s">
        <v>236</v>
      </c>
    </row>
    <row r="116" spans="2:2" x14ac:dyDescent="0.3">
      <c r="B116" s="50" t="s">
        <v>216</v>
      </c>
    </row>
    <row r="117" spans="2:2" x14ac:dyDescent="0.3">
      <c r="B117" s="50" t="s">
        <v>217</v>
      </c>
    </row>
    <row r="118" spans="2:2" ht="15" customHeight="1" x14ac:dyDescent="0.3">
      <c r="B118" s="22" t="s">
        <v>237</v>
      </c>
    </row>
    <row r="119" spans="2:2" ht="15" customHeight="1" x14ac:dyDescent="0.3">
      <c r="B119" s="22" t="s">
        <v>238</v>
      </c>
    </row>
    <row r="120" spans="2:2" x14ac:dyDescent="0.3">
      <c r="B120" s="20"/>
    </row>
    <row r="121" spans="2:2" x14ac:dyDescent="0.3">
      <c r="B121" s="21" t="s">
        <v>305</v>
      </c>
    </row>
    <row r="122" spans="2:2" x14ac:dyDescent="0.3">
      <c r="B122" s="20" t="s">
        <v>306</v>
      </c>
    </row>
    <row r="123" spans="2:2" x14ac:dyDescent="0.3">
      <c r="B123" s="20" t="s">
        <v>307</v>
      </c>
    </row>
    <row r="124" spans="2:2" x14ac:dyDescent="0.3">
      <c r="B124" s="20" t="s">
        <v>429</v>
      </c>
    </row>
    <row r="125" spans="2:2" ht="31" x14ac:dyDescent="0.3">
      <c r="B125" s="20" t="s">
        <v>317</v>
      </c>
    </row>
    <row r="126" spans="2:2" s="24" customFormat="1" ht="14.5" x14ac:dyDescent="0.35">
      <c r="B126" s="23"/>
    </row>
    <row r="127" spans="2:2" x14ac:dyDescent="0.3">
      <c r="B127" s="21" t="s">
        <v>308</v>
      </c>
    </row>
    <row r="128" spans="2:2" x14ac:dyDescent="0.3">
      <c r="B128" s="50" t="s">
        <v>216</v>
      </c>
    </row>
    <row r="129" spans="2:2" x14ac:dyDescent="0.3">
      <c r="B129" s="50" t="s">
        <v>217</v>
      </c>
    </row>
    <row r="130" spans="2:2" ht="15" customHeight="1" x14ac:dyDescent="0.3">
      <c r="B130" s="22" t="s">
        <v>309</v>
      </c>
    </row>
    <row r="131" spans="2:2" ht="15" customHeight="1" x14ac:dyDescent="0.3">
      <c r="B131" s="22" t="s">
        <v>310</v>
      </c>
    </row>
    <row r="132" spans="2:2" ht="15" customHeight="1" x14ac:dyDescent="0.3">
      <c r="B132" s="22" t="s">
        <v>312</v>
      </c>
    </row>
    <row r="133" spans="2:2" ht="15" customHeight="1" x14ac:dyDescent="0.3">
      <c r="B133" s="22" t="s">
        <v>311</v>
      </c>
    </row>
    <row r="134" spans="2:2" x14ac:dyDescent="0.3">
      <c r="B134" s="22" t="s">
        <v>233</v>
      </c>
    </row>
    <row r="135" spans="2:2" ht="31" x14ac:dyDescent="0.3">
      <c r="B135" s="22" t="s">
        <v>313</v>
      </c>
    </row>
    <row r="136" spans="2:2" x14ac:dyDescent="0.3">
      <c r="B136" s="22"/>
    </row>
    <row r="137" spans="2:2" x14ac:dyDescent="0.3">
      <c r="B137" s="21" t="s">
        <v>314</v>
      </c>
    </row>
    <row r="138" spans="2:2" x14ac:dyDescent="0.3">
      <c r="B138" s="20" t="s">
        <v>315</v>
      </c>
    </row>
    <row r="139" spans="2:2" x14ac:dyDescent="0.3">
      <c r="B139" s="20" t="s">
        <v>316</v>
      </c>
    </row>
    <row r="140" spans="2:2" x14ac:dyDescent="0.3">
      <c r="B140" s="20" t="s">
        <v>430</v>
      </c>
    </row>
    <row r="141" spans="2:2" ht="15" customHeight="1" x14ac:dyDescent="0.3">
      <c r="B141" s="20" t="s">
        <v>318</v>
      </c>
    </row>
    <row r="142" spans="2:2" x14ac:dyDescent="0.3">
      <c r="B142" s="20"/>
    </row>
    <row r="143" spans="2:2" x14ac:dyDescent="0.3">
      <c r="B143" s="21" t="s">
        <v>240</v>
      </c>
    </row>
    <row r="144" spans="2:2" x14ac:dyDescent="0.3">
      <c r="B144" s="50" t="s">
        <v>216</v>
      </c>
    </row>
    <row r="145" spans="2:2" x14ac:dyDescent="0.3">
      <c r="B145" s="50" t="s">
        <v>217</v>
      </c>
    </row>
    <row r="146" spans="2:2" ht="15" customHeight="1" x14ac:dyDescent="0.3">
      <c r="B146" s="22" t="s">
        <v>241</v>
      </c>
    </row>
    <row r="147" spans="2:2" ht="15" customHeight="1" x14ac:dyDescent="0.3">
      <c r="B147" s="22" t="s">
        <v>242</v>
      </c>
    </row>
    <row r="148" spans="2:2" x14ac:dyDescent="0.3">
      <c r="B148" s="22" t="s">
        <v>243</v>
      </c>
    </row>
    <row r="149" spans="2:2" x14ac:dyDescent="0.3">
      <c r="B149" s="22" t="s">
        <v>244</v>
      </c>
    </row>
    <row r="150" spans="2:2" x14ac:dyDescent="0.3">
      <c r="B150" s="20"/>
    </row>
    <row r="151" spans="2:2" x14ac:dyDescent="0.3">
      <c r="B151" s="21" t="s">
        <v>245</v>
      </c>
    </row>
    <row r="152" spans="2:2" x14ac:dyDescent="0.3">
      <c r="B152" s="20" t="s">
        <v>246</v>
      </c>
    </row>
    <row r="153" spans="2:2" x14ac:dyDescent="0.3">
      <c r="B153" s="20" t="s">
        <v>247</v>
      </c>
    </row>
    <row r="154" spans="2:2" x14ac:dyDescent="0.3">
      <c r="B154" s="20" t="s">
        <v>431</v>
      </c>
    </row>
    <row r="155" spans="2:2" x14ac:dyDescent="0.3">
      <c r="B155" s="20"/>
    </row>
    <row r="156" spans="2:2" x14ac:dyDescent="0.3">
      <c r="B156" s="21" t="s">
        <v>248</v>
      </c>
    </row>
    <row r="157" spans="2:2" x14ac:dyDescent="0.3">
      <c r="B157" s="21" t="s">
        <v>319</v>
      </c>
    </row>
    <row r="158" spans="2:2" x14ac:dyDescent="0.3">
      <c r="B158" s="20" t="s">
        <v>249</v>
      </c>
    </row>
    <row r="159" spans="2:2" x14ac:dyDescent="0.3">
      <c r="B159" s="20"/>
    </row>
    <row r="160" spans="2:2" x14ac:dyDescent="0.3">
      <c r="B160" s="21" t="s">
        <v>250</v>
      </c>
    </row>
    <row r="161" spans="2:2" x14ac:dyDescent="0.3">
      <c r="B161" s="50" t="s">
        <v>216</v>
      </c>
    </row>
    <row r="162" spans="2:2" x14ac:dyDescent="0.3">
      <c r="B162" s="50" t="s">
        <v>217</v>
      </c>
    </row>
    <row r="163" spans="2:2" x14ac:dyDescent="0.3">
      <c r="B163" s="22" t="s">
        <v>251</v>
      </c>
    </row>
    <row r="164" spans="2:2" x14ac:dyDescent="0.3">
      <c r="B164" s="22" t="s">
        <v>252</v>
      </c>
    </row>
    <row r="165" spans="2:2" x14ac:dyDescent="0.3">
      <c r="B165" s="22" t="s">
        <v>256</v>
      </c>
    </row>
    <row r="166" spans="2:2" x14ac:dyDescent="0.3">
      <c r="B166" s="22"/>
    </row>
    <row r="167" spans="2:2" x14ac:dyDescent="0.3">
      <c r="B167" s="21" t="s">
        <v>258</v>
      </c>
    </row>
    <row r="168" spans="2:2" x14ac:dyDescent="0.3">
      <c r="B168" s="21" t="s">
        <v>319</v>
      </c>
    </row>
    <row r="169" spans="2:2" x14ac:dyDescent="0.3">
      <c r="B169" s="20" t="s">
        <v>259</v>
      </c>
    </row>
    <row r="170" spans="2:2" x14ac:dyDescent="0.3">
      <c r="B170" s="21"/>
    </row>
    <row r="171" spans="2:2" x14ac:dyDescent="0.3">
      <c r="B171" s="18" t="s">
        <v>379</v>
      </c>
    </row>
    <row r="172" spans="2:2" x14ac:dyDescent="0.3">
      <c r="B172" s="21" t="s">
        <v>319</v>
      </c>
    </row>
    <row r="173" spans="2:2" x14ac:dyDescent="0.3">
      <c r="B173" s="20" t="s">
        <v>380</v>
      </c>
    </row>
    <row r="174" spans="2:2" x14ac:dyDescent="0.3">
      <c r="B174" s="19" t="s">
        <v>381</v>
      </c>
    </row>
    <row r="175" spans="2:2" x14ac:dyDescent="0.3">
      <c r="B175" s="22"/>
    </row>
    <row r="176" spans="2:2" x14ac:dyDescent="0.3">
      <c r="B176" s="22"/>
    </row>
    <row r="177" spans="2:2" x14ac:dyDescent="0.3">
      <c r="B177" s="20"/>
    </row>
    <row r="178" spans="2:2" x14ac:dyDescent="0.3">
      <c r="B178" s="21"/>
    </row>
    <row r="179" spans="2:2" x14ac:dyDescent="0.3">
      <c r="B179" s="20"/>
    </row>
    <row r="180" spans="2:2" x14ac:dyDescent="0.3">
      <c r="B180" s="20"/>
    </row>
    <row r="181" spans="2:2" x14ac:dyDescent="0.3">
      <c r="B181" s="20"/>
    </row>
    <row r="182" spans="2:2" x14ac:dyDescent="0.3">
      <c r="B182" s="20"/>
    </row>
    <row r="183" spans="2:2" x14ac:dyDescent="0.3">
      <c r="B183" s="20"/>
    </row>
    <row r="184" spans="2:2" x14ac:dyDescent="0.3">
      <c r="B184" s="20"/>
    </row>
    <row r="185" spans="2:2" x14ac:dyDescent="0.3">
      <c r="B185" s="20"/>
    </row>
    <row r="186" spans="2:2" x14ac:dyDescent="0.3">
      <c r="B186" s="20"/>
    </row>
    <row r="187" spans="2:2" x14ac:dyDescent="0.3">
      <c r="B187" s="20"/>
    </row>
  </sheetData>
  <sheetProtection algorithmName="SHA-512" hashValue="+QC6KJGQPllNasQwcKTtNm607l5Y9pVQvbls8AwRAsbaFqWSYkN5dzvYEkSLHbloURJQXql+uxykORnwFCjeFQ==" saltValue="uPwsyahU1AC6h/hS1MHrrQ==" spinCount="100000" sheet="1" objects="1" scenarios="1"/>
  <pageMargins left="0.70866141732283472" right="0.70866141732283472" top="0.74803149606299213" bottom="0.74803149606299213" header="0.31496062992125984" footer="0.31496062992125984"/>
  <pageSetup paperSize="9" fitToHeight="0" orientation="portrait" r:id="rId1"/>
  <headerFooter>
    <oddFooter>&amp;LPage &amp;P of &amp;N&amp;R&amp;F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E2:DP46"/>
  <sheetViews>
    <sheetView workbookViewId="0">
      <pane xSplit="6" ySplit="6" topLeftCell="G7" activePane="bottomRight" state="frozen"/>
      <selection activeCell="G35" sqref="G35"/>
      <selection pane="topRight" activeCell="G35" sqref="G35"/>
      <selection pane="bottomLeft" activeCell="G35" sqref="G35"/>
      <selection pane="bottomRight" activeCell="G35" sqref="G35"/>
    </sheetView>
  </sheetViews>
  <sheetFormatPr defaultRowHeight="12" x14ac:dyDescent="0.3"/>
  <cols>
    <col min="5" max="5" width="39.33203125" bestFit="1" customWidth="1"/>
    <col min="6" max="6" width="8.6640625" customWidth="1"/>
    <col min="7" max="8" width="9.44140625" bestFit="1" customWidth="1"/>
    <col min="9" max="9" width="11" bestFit="1" customWidth="1"/>
    <col min="10" max="12" width="12" bestFit="1" customWidth="1"/>
    <col min="13" max="24" width="13.5546875" bestFit="1" customWidth="1"/>
    <col min="25" max="58" width="11.88671875" bestFit="1" customWidth="1"/>
    <col min="59" max="73" width="10.88671875" bestFit="1" customWidth="1"/>
    <col min="74" max="85" width="9.88671875" bestFit="1" customWidth="1"/>
    <col min="86" max="88" width="10" bestFit="1" customWidth="1"/>
    <col min="89" max="92" width="10" customWidth="1"/>
    <col min="93" max="94" width="9.88671875" bestFit="1" customWidth="1"/>
    <col min="95" max="95" width="4" customWidth="1"/>
    <col min="96" max="96" width="13.6640625" bestFit="1" customWidth="1"/>
    <col min="99" max="99" width="5.88671875" bestFit="1" customWidth="1"/>
    <col min="100" max="100" width="10.88671875" bestFit="1" customWidth="1"/>
    <col min="101" max="101" width="9.33203125" bestFit="1" customWidth="1"/>
    <col min="102" max="113" width="8.5546875" bestFit="1" customWidth="1"/>
    <col min="114" max="114" width="8.33203125" bestFit="1" customWidth="1"/>
    <col min="115" max="119" width="9.33203125" bestFit="1" customWidth="1"/>
    <col min="120" max="120" width="5.88671875" bestFit="1" customWidth="1"/>
  </cols>
  <sheetData>
    <row r="2" spans="5:120" x14ac:dyDescent="0.3">
      <c r="E2" t="s">
        <v>149</v>
      </c>
      <c r="G2" s="39">
        <f>(1+'3.General Assumptions'!$D$8)^(0.25)^'17. Cashflow'!G4</f>
        <v>1</v>
      </c>
      <c r="H2" s="39">
        <f>(1+'3.General Assumptions'!$D$8)^(0.25)^'17. Cashflow'!H4</f>
        <v>1</v>
      </c>
      <c r="I2" s="39">
        <f>(1+'3.General Assumptions'!$D$8)^(0.25)^'17. Cashflow'!I4</f>
        <v>1.0241136890844451</v>
      </c>
      <c r="J2" s="39">
        <f>(1+'3.General Assumptions'!$D$8)^(0.25)^'17. Cashflow'!J4</f>
        <v>1.0488088481701514</v>
      </c>
      <c r="K2" s="39">
        <f>(1+'3.General Assumptions'!$D$8)^(0.25)^'17. Cashflow'!K4</f>
        <v>1.0740994986439414</v>
      </c>
      <c r="L2" s="39">
        <f>(1+'3.General Assumptions'!$D$8)^(0.25)^'17. Cashflow'!L4</f>
        <v>1.0999999999999996</v>
      </c>
      <c r="M2" s="39">
        <f>(1+'3.General Assumptions'!$D$8)^(0.25)^'17. Cashflow'!M4</f>
        <v>1.1265250579928892</v>
      </c>
      <c r="N2" s="39">
        <f>(1+'3.General Assumptions'!$D$8)^(0.25)^'17. Cashflow'!N4</f>
        <v>1.1536897329871663</v>
      </c>
      <c r="O2" s="39">
        <f>(1+'3.General Assumptions'!$D$8)^(0.25)^'17. Cashflow'!O4</f>
        <v>1.1815094485083351</v>
      </c>
      <c r="P2" s="39">
        <f>(1+'3.General Assumptions'!$D$8)^(0.25)^'17. Cashflow'!P4</f>
        <v>1.2099999999999993</v>
      </c>
      <c r="Q2" s="39">
        <f>(1+'3.General Assumptions'!$D$8)^(0.25)^'17. Cashflow'!Q4</f>
        <v>1.2391775637921778</v>
      </c>
      <c r="R2" s="39">
        <f>(1+'3.General Assumptions'!$D$8)^(0.25)^'17. Cashflow'!R4</f>
        <v>1.2690587062858825</v>
      </c>
      <c r="S2" s="39">
        <f>(1+'3.General Assumptions'!$D$8)^(0.25)^'17. Cashflow'!S4</f>
        <v>1.2996603933591684</v>
      </c>
      <c r="T2" s="39">
        <f>(1+'3.General Assumptions'!$D$8)^(0.25)^'17. Cashflow'!T4</f>
        <v>1.3309999999999989</v>
      </c>
      <c r="U2" s="39">
        <f>(1+'3.General Assumptions'!$D$8)^(0.25)^'17. Cashflow'!U4</f>
        <v>1.3630953201713951</v>
      </c>
      <c r="V2" s="39">
        <f>(1+'3.General Assumptions'!$D$8)^(0.25)^'17. Cashflow'!V4</f>
        <v>1.3959645769144704</v>
      </c>
      <c r="W2" s="39">
        <f>(1+'3.General Assumptions'!$D$8)^(0.25)^'17. Cashflow'!W4</f>
        <v>1.4296264326950845</v>
      </c>
      <c r="X2" s="39">
        <f>(1+'3.General Assumptions'!$D$8)^(0.25)^'17. Cashflow'!X4</f>
        <v>1.4640999999999984</v>
      </c>
      <c r="Y2" s="39">
        <f>(1+'3.General Assumptions'!$D$8)^(0.25)^'17. Cashflow'!Y4</f>
        <v>1.4994048521885344</v>
      </c>
      <c r="Z2" s="39">
        <f>(1+'3.General Assumptions'!$D$8)^(0.25)^'17. Cashflow'!Z4</f>
        <v>1.535561034605917</v>
      </c>
      <c r="AA2" s="39">
        <f>(1+'3.General Assumptions'!$D$8)^(0.25)^'17. Cashflow'!AA4</f>
        <v>1.5725890759645929</v>
      </c>
      <c r="AB2" s="39">
        <f>(1+'3.General Assumptions'!$D$8)^(0.25)^'17. Cashflow'!AB4</f>
        <v>1.6105099999999977</v>
      </c>
      <c r="AC2" s="39">
        <f>(1+'3.General Assumptions'!$D$8)^(0.25)^'17. Cashflow'!AC4</f>
        <v>1.6493453374073872</v>
      </c>
      <c r="AD2" s="39">
        <f>(1+'3.General Assumptions'!$D$8)^(0.25)^'17. Cashflow'!AD4</f>
        <v>1.6891171380665082</v>
      </c>
      <c r="AE2" s="39">
        <f>(1+'3.General Assumptions'!$D$8)^(0.25)^'17. Cashflow'!AE4</f>
        <v>1.7298479835610514</v>
      </c>
      <c r="AF2" s="39">
        <f>(1+'3.General Assumptions'!$D$8)^(0.25)^'17. Cashflow'!AF4</f>
        <v>1.7715609999999971</v>
      </c>
      <c r="AG2" s="39">
        <f>(1+'3.General Assumptions'!$D$8)^(0.25)^'17. Cashflow'!AG4</f>
        <v>1.8142798711481256</v>
      </c>
      <c r="AH2" s="39">
        <f>(1+'3.General Assumptions'!$D$8)^(0.25)^'17. Cashflow'!AH4</f>
        <v>1.8580288518731585</v>
      </c>
      <c r="AI2" s="39">
        <f>(1+'3.General Assumptions'!$D$8)^(0.25)^'17. Cashflow'!AI4</f>
        <v>1.9028327819171564</v>
      </c>
      <c r="AJ2" s="39">
        <f>(1+'3.General Assumptions'!$D$8)^(0.25)^'17. Cashflow'!AJ4</f>
        <v>1.9487170999999961</v>
      </c>
      <c r="AK2" s="39">
        <f>(1+'3.General Assumptions'!$D$8)^(0.25)^'17. Cashflow'!AK4</f>
        <v>1.9957078582629375</v>
      </c>
      <c r="AL2" s="39">
        <f>(1+'3.General Assumptions'!$D$8)^(0.25)^'17. Cashflow'!AL4</f>
        <v>2.0438317370604739</v>
      </c>
      <c r="AM2" s="39">
        <f>(1+'3.General Assumptions'!$D$8)^(0.25)^'17. Cashflow'!AM4</f>
        <v>2.093116060108871</v>
      </c>
      <c r="AN2" s="39">
        <f>(1+'3.General Assumptions'!$D$8)^(0.25)^'17. Cashflow'!AN4</f>
        <v>2.1435888099999953</v>
      </c>
      <c r="AO2" s="39">
        <f>(1+'3.General Assumptions'!$D$8)^(0.25)^'17. Cashflow'!AO4</f>
        <v>2.1952786440892309</v>
      </c>
      <c r="AP2" s="39">
        <f>(1+'3.General Assumptions'!$D$8)^(0.25)^'17. Cashflow'!AP4</f>
        <v>2.2482149107665208</v>
      </c>
      <c r="AQ2" s="39">
        <f>(1+'3.General Assumptions'!$D$8)^(0.25)^'17. Cashflow'!AQ4</f>
        <v>2.3024276661197578</v>
      </c>
      <c r="AR2" s="39">
        <f>(1+'3.General Assumptions'!$D$8)^(0.25)^'17. Cashflow'!AR4</f>
        <v>2.3579476909999939</v>
      </c>
      <c r="AS2" s="39">
        <f>(1+'3.General Assumptions'!$D$8)^(0.25)^'17. Cashflow'!AS4</f>
        <v>2.4148065084981529</v>
      </c>
      <c r="AT2" s="39">
        <f>(1+'3.General Assumptions'!$D$8)^(0.25)^'17. Cashflow'!AT4</f>
        <v>2.4730364018431721</v>
      </c>
      <c r="AU2" s="39">
        <f>(1+'3.General Assumptions'!$D$8)^(0.25)^'17. Cashflow'!AU4</f>
        <v>2.5326704327317326</v>
      </c>
      <c r="AV2" s="39">
        <f>(1+'3.General Assumptions'!$D$8)^(0.25)^'17. Cashflow'!AV4</f>
        <v>2.593742460099993</v>
      </c>
      <c r="AW2" s="39">
        <f>(1+'3.General Assumptions'!$D$8)^(0.25)^'17. Cashflow'!AW4</f>
        <v>2.6562871593479676</v>
      </c>
      <c r="AX2" s="39">
        <f>(1+'3.General Assumptions'!$D$8)^(0.25)^'17. Cashflow'!AX4</f>
        <v>2.7203400420274884</v>
      </c>
      <c r="AY2" s="39">
        <f>(1+'3.General Assumptions'!$D$8)^(0.25)^'17. Cashflow'!AY4</f>
        <v>2.7859374760049058</v>
      </c>
      <c r="AZ2" s="39">
        <f>(1+'3.General Assumptions'!$D$8)^(0.25)^'17. Cashflow'!AZ4</f>
        <v>2.8531167061099914</v>
      </c>
      <c r="BA2" s="39">
        <f>(1+'3.General Assumptions'!$D$8)^(0.25)^'17. Cashflow'!BA4</f>
        <v>2.9219158752827634</v>
      </c>
      <c r="BB2" s="39">
        <f>(1+'3.General Assumptions'!$D$8)^(0.25)^'17. Cashflow'!BB4</f>
        <v>2.9923740462302364</v>
      </c>
      <c r="BC2" s="39">
        <f>(1+'3.General Assumptions'!$D$8)^(0.25)^'17. Cashflow'!BC4</f>
        <v>3.0645312236053948</v>
      </c>
      <c r="BD2" s="39">
        <f>(1+'3.General Assumptions'!$D$8)^(0.25)^'17. Cashflow'!BD4</f>
        <v>3.1384283767209897</v>
      </c>
      <c r="BE2" s="39">
        <f>(1+'3.General Assumptions'!$D$8)^(0.25)^'17. Cashflow'!BE4</f>
        <v>3.2141074628110391</v>
      </c>
      <c r="BF2" s="39">
        <f>(1+'3.General Assumptions'!$D$8)^(0.25)^'17. Cashflow'!BF4</f>
        <v>3.2916114508532592</v>
      </c>
      <c r="BG2" s="39">
        <f>(1+'3.General Assumptions'!$D$8)^(0.25)^'17. Cashflow'!BG4</f>
        <v>3.3709843459659337</v>
      </c>
      <c r="BH2" s="39">
        <f>(1+'3.General Assumptions'!$D$8)^(0.25)^'17. Cashflow'!BH4</f>
        <v>3.4522712143930874</v>
      </c>
      <c r="BI2" s="39">
        <f>(1+'3.General Assumptions'!$D$8)^(0.25)^'17. Cashflow'!BI4</f>
        <v>3.535518209092142</v>
      </c>
      <c r="BJ2" s="39">
        <f>(1+'3.General Assumptions'!$D$8)^(0.25)^'17. Cashflow'!BJ4</f>
        <v>3.6207725959385844</v>
      </c>
      <c r="BK2" s="39">
        <f>(1+'3.General Assumptions'!$D$8)^(0.25)^'17. Cashflow'!BK4</f>
        <v>3.7080827805625258</v>
      </c>
      <c r="BL2" s="39">
        <f>(1+'3.General Assumptions'!$D$8)^(0.25)^'17. Cashflow'!BL4</f>
        <v>3.7974983358323953</v>
      </c>
      <c r="BM2" s="39">
        <f>(1+'3.General Assumptions'!$D$8)^(0.25)^'17. Cashflow'!BM4</f>
        <v>3.8890700300013554</v>
      </c>
      <c r="BN2" s="39">
        <f>(1+'3.General Assumptions'!$D$8)^(0.25)^'17. Cashflow'!BN4</f>
        <v>3.9828498555324412</v>
      </c>
      <c r="BO2" s="39">
        <f>(1+'3.General Assumptions'!$D$8)^(0.25)^'17. Cashflow'!BO4</f>
        <v>4.0788910586187779</v>
      </c>
      <c r="BP2" s="39">
        <f>(1+'3.General Assumptions'!$D$8)^(0.25)^'17. Cashflow'!BP4</f>
        <v>4.1772481694156331</v>
      </c>
      <c r="BQ2" s="39">
        <f>(1+'3.General Assumptions'!$D$8)^(0.25)^'17. Cashflow'!BQ4</f>
        <v>4.2779770330014895</v>
      </c>
      <c r="BR2" s="39">
        <f>(1+'3.General Assumptions'!$D$8)^(0.25)^'17. Cashflow'!BR4</f>
        <v>4.381134841085685</v>
      </c>
      <c r="BS2" s="39">
        <f>(1+'3.General Assumptions'!$D$8)^(0.25)^'17. Cashflow'!BS4</f>
        <v>4.4867801644806535</v>
      </c>
      <c r="BT2" s="39">
        <f>(1+'3.General Assumptions'!$D$8)^(0.25)^'17. Cashflow'!BT4</f>
        <v>4.5949729863571962</v>
      </c>
      <c r="BU2" s="39">
        <f>(1+'3.General Assumptions'!$D$8)^(0.25)^'17. Cashflow'!BU4</f>
        <v>4.7057747363016382</v>
      </c>
      <c r="BV2" s="39">
        <f>(1+'3.General Assumptions'!$D$8)^(0.25)^'17. Cashflow'!BV4</f>
        <v>4.8192483251942519</v>
      </c>
      <c r="BW2" s="39">
        <f>(1+'3.General Assumptions'!$D$8)^(0.25)^'17. Cashflow'!BW4</f>
        <v>4.9354581809287188</v>
      </c>
      <c r="BX2" s="39">
        <f>(1+'3.General Assumptions'!$D$8)^(0.25)^'17. Cashflow'!BX4</f>
        <v>5.054470284992914</v>
      </c>
      <c r="BY2" s="39">
        <f>(1+'3.General Assumptions'!$D$8)^(0.25)^'17. Cashflow'!BY4</f>
        <v>5.1763522099317996</v>
      </c>
      <c r="BZ2" s="39">
        <f>(1+'3.General Assumptions'!$D$8)^(0.25)^'17. Cashflow'!BZ4</f>
        <v>5.3011731577136754</v>
      </c>
      <c r="CA2" s="39">
        <f>(1+'3.General Assumptions'!$D$8)^(0.25)^'17. Cashflow'!CA4</f>
        <v>5.4290039990215879</v>
      </c>
      <c r="CB2" s="39">
        <f>(1+'3.General Assumptions'!$D$8)^(0.25)^'17. Cashflow'!CB4</f>
        <v>5.5599173134922042</v>
      </c>
      <c r="CC2" s="39">
        <f>(1+'3.General Assumptions'!$D$8)^(0.25)^'17. Cashflow'!CC4</f>
        <v>5.6939874309249783</v>
      </c>
      <c r="CD2" s="39">
        <f>(1+'3.General Assumptions'!$D$8)^(0.25)^'17. Cashflow'!CD4</f>
        <v>5.8312904734850415</v>
      </c>
      <c r="CE2" s="39">
        <f>(1+'3.General Assumptions'!$D$8)^(0.25)^'17. Cashflow'!CE4</f>
        <v>5.9719043989237459</v>
      </c>
      <c r="CF2" s="39">
        <f>(1+'3.General Assumptions'!$D$8)^(0.25)^'17. Cashflow'!CF4</f>
        <v>6.1159090448414233</v>
      </c>
      <c r="CG2" s="39">
        <f>(1+'3.General Assumptions'!$D$8)^(0.25)^'17. Cashflow'!CG4</f>
        <v>6.2633861740174739</v>
      </c>
      <c r="CH2" s="39">
        <f>(1+'3.General Assumptions'!$D$8)^(0.25)^'17. Cashflow'!CH4</f>
        <v>6.4144195208335439</v>
      </c>
      <c r="CI2" s="39">
        <f>(1+'3.General Assumptions'!$D$8)^(0.25)^'17. Cashflow'!CI4</f>
        <v>6.5690948388161177</v>
      </c>
      <c r="CJ2" s="39">
        <f>(1+'3.General Assumptions'!$D$8)^(0.25)^'17. Cashflow'!CJ4</f>
        <v>6.7274999493255638</v>
      </c>
      <c r="CK2" s="39">
        <f>(1+'3.General Assumptions'!$D$8)^(0.25)^'17. Cashflow'!CK4</f>
        <v>1</v>
      </c>
      <c r="CL2" s="39">
        <f>(1+'3.General Assumptions'!$D$8)^(0.25)^'17. Cashflow'!CL4</f>
        <v>1</v>
      </c>
      <c r="CM2" s="39">
        <f>(1+'3.General Assumptions'!$D$8)^(0.25)^'17. Cashflow'!CM4</f>
        <v>1</v>
      </c>
      <c r="CN2" s="39">
        <f>(1+'3.General Assumptions'!$D$8)^(0.25)^'17. Cashflow'!CN4</f>
        <v>1</v>
      </c>
      <c r="CO2" s="39">
        <f>(1+'3.General Assumptions'!$D$8)^(0.25)^'17. Cashflow'!CO4</f>
        <v>1</v>
      </c>
      <c r="CP2" s="39">
        <f>(1+'3.General Assumptions'!$D$8)^(0.25)^'17. Cashflow'!CP4</f>
        <v>1</v>
      </c>
    </row>
    <row r="4" spans="5:120" s="32" customFormat="1" x14ac:dyDescent="0.3">
      <c r="E4" s="32" t="s">
        <v>7</v>
      </c>
      <c r="G4" s="27">
        <f>'3.General Assumptions'!G4</f>
        <v>0</v>
      </c>
      <c r="H4" s="27">
        <f>'3.General Assumptions'!H4</f>
        <v>0</v>
      </c>
      <c r="I4" s="27">
        <f>'3.General Assumptions'!I4</f>
        <v>1</v>
      </c>
      <c r="J4" s="27">
        <f>'3.General Assumptions'!J4</f>
        <v>2</v>
      </c>
      <c r="K4" s="27">
        <f>'3.General Assumptions'!K4</f>
        <v>3</v>
      </c>
      <c r="L4" s="27">
        <f>'3.General Assumptions'!L4</f>
        <v>4</v>
      </c>
      <c r="M4" s="27">
        <f>'3.General Assumptions'!M4</f>
        <v>5</v>
      </c>
      <c r="N4" s="27">
        <f>'3.General Assumptions'!N4</f>
        <v>6</v>
      </c>
      <c r="O4" s="27">
        <f>'3.General Assumptions'!O4</f>
        <v>7</v>
      </c>
      <c r="P4" s="27">
        <f>'3.General Assumptions'!P4</f>
        <v>8</v>
      </c>
      <c r="Q4" s="27">
        <f>'3.General Assumptions'!Q4</f>
        <v>9</v>
      </c>
      <c r="R4" s="27">
        <f>'3.General Assumptions'!R4</f>
        <v>10</v>
      </c>
      <c r="S4" s="27">
        <f>'3.General Assumptions'!S4</f>
        <v>11</v>
      </c>
      <c r="T4" s="27">
        <f>'3.General Assumptions'!T4</f>
        <v>12</v>
      </c>
      <c r="U4" s="27">
        <f>'3.General Assumptions'!U4</f>
        <v>13</v>
      </c>
      <c r="V4" s="27">
        <f>'3.General Assumptions'!V4</f>
        <v>14</v>
      </c>
      <c r="W4" s="27">
        <f>'3.General Assumptions'!W4</f>
        <v>15</v>
      </c>
      <c r="X4" s="27">
        <f>'3.General Assumptions'!X4</f>
        <v>16</v>
      </c>
      <c r="Y4" s="27">
        <f>'3.General Assumptions'!Y4</f>
        <v>17</v>
      </c>
      <c r="Z4" s="27">
        <f>'3.General Assumptions'!Z4</f>
        <v>18</v>
      </c>
      <c r="AA4" s="27">
        <f>'3.General Assumptions'!AA4</f>
        <v>19</v>
      </c>
      <c r="AB4" s="27">
        <f>'3.General Assumptions'!AB4</f>
        <v>20</v>
      </c>
      <c r="AC4" s="27">
        <f>'3.General Assumptions'!AC4</f>
        <v>21</v>
      </c>
      <c r="AD4" s="27">
        <f>'3.General Assumptions'!AD4</f>
        <v>22</v>
      </c>
      <c r="AE4" s="27">
        <f>'3.General Assumptions'!AE4</f>
        <v>23</v>
      </c>
      <c r="AF4" s="27">
        <f>'3.General Assumptions'!AF4</f>
        <v>24</v>
      </c>
      <c r="AG4" s="27">
        <f>'3.General Assumptions'!AG4</f>
        <v>25</v>
      </c>
      <c r="AH4" s="27">
        <f>'3.General Assumptions'!AH4</f>
        <v>26</v>
      </c>
      <c r="AI4" s="27">
        <f>'3.General Assumptions'!AI4</f>
        <v>27</v>
      </c>
      <c r="AJ4" s="27">
        <f>'3.General Assumptions'!AJ4</f>
        <v>28</v>
      </c>
      <c r="AK4" s="27">
        <f>'3.General Assumptions'!AK4</f>
        <v>29</v>
      </c>
      <c r="AL4" s="27">
        <f>'3.General Assumptions'!AL4</f>
        <v>30</v>
      </c>
      <c r="AM4" s="27">
        <f>'3.General Assumptions'!AM4</f>
        <v>31</v>
      </c>
      <c r="AN4" s="27">
        <f>'3.General Assumptions'!AN4</f>
        <v>32</v>
      </c>
      <c r="AO4" s="27">
        <f>'3.General Assumptions'!AO4</f>
        <v>33</v>
      </c>
      <c r="AP4" s="27">
        <f>'3.General Assumptions'!AP4</f>
        <v>34</v>
      </c>
      <c r="AQ4" s="27">
        <f>'3.General Assumptions'!AQ4</f>
        <v>35</v>
      </c>
      <c r="AR4" s="27">
        <f>'3.General Assumptions'!AR4</f>
        <v>36</v>
      </c>
      <c r="AS4" s="27">
        <f>'3.General Assumptions'!AS4</f>
        <v>37</v>
      </c>
      <c r="AT4" s="27">
        <f>'3.General Assumptions'!AT4</f>
        <v>38</v>
      </c>
      <c r="AU4" s="27">
        <f>'3.General Assumptions'!AU4</f>
        <v>39</v>
      </c>
      <c r="AV4" s="27">
        <f>'3.General Assumptions'!AV4</f>
        <v>40</v>
      </c>
      <c r="AW4" s="27">
        <f>'3.General Assumptions'!AW4</f>
        <v>41</v>
      </c>
      <c r="AX4" s="27">
        <f>'3.General Assumptions'!AX4</f>
        <v>42</v>
      </c>
      <c r="AY4" s="27">
        <f>'3.General Assumptions'!AY4</f>
        <v>43</v>
      </c>
      <c r="AZ4" s="27">
        <f>'3.General Assumptions'!AZ4</f>
        <v>44</v>
      </c>
      <c r="BA4" s="27">
        <f>'3.General Assumptions'!BA4</f>
        <v>45</v>
      </c>
      <c r="BB4" s="27">
        <f>'3.General Assumptions'!BB4</f>
        <v>46</v>
      </c>
      <c r="BC4" s="27">
        <f>'3.General Assumptions'!BC4</f>
        <v>47</v>
      </c>
      <c r="BD4" s="27">
        <f>'3.General Assumptions'!BD4</f>
        <v>48</v>
      </c>
      <c r="BE4" s="27">
        <f>'3.General Assumptions'!BE4</f>
        <v>49</v>
      </c>
      <c r="BF4" s="27">
        <f>'3.General Assumptions'!BF4</f>
        <v>50</v>
      </c>
      <c r="BG4" s="27">
        <f>'3.General Assumptions'!BG4</f>
        <v>51</v>
      </c>
      <c r="BH4" s="27">
        <f>'3.General Assumptions'!BH4</f>
        <v>52</v>
      </c>
      <c r="BI4" s="27">
        <f>'3.General Assumptions'!BI4</f>
        <v>53</v>
      </c>
      <c r="BJ4" s="27">
        <f>'3.General Assumptions'!BJ4</f>
        <v>54</v>
      </c>
      <c r="BK4" s="27">
        <f>'3.General Assumptions'!BK4</f>
        <v>55</v>
      </c>
      <c r="BL4" s="27">
        <f>'3.General Assumptions'!BL4</f>
        <v>56</v>
      </c>
      <c r="BM4" s="27">
        <f>'3.General Assumptions'!BM4</f>
        <v>57</v>
      </c>
      <c r="BN4" s="27">
        <f>'3.General Assumptions'!BN4</f>
        <v>58</v>
      </c>
      <c r="BO4" s="27">
        <f>'3.General Assumptions'!BO4</f>
        <v>59</v>
      </c>
      <c r="BP4" s="27">
        <f>'3.General Assumptions'!BP4</f>
        <v>60</v>
      </c>
      <c r="BQ4" s="27">
        <f>'3.General Assumptions'!BQ4</f>
        <v>61</v>
      </c>
      <c r="BR4" s="27">
        <f>'3.General Assumptions'!BR4</f>
        <v>62</v>
      </c>
      <c r="BS4" s="27">
        <f>'3.General Assumptions'!BS4</f>
        <v>63</v>
      </c>
      <c r="BT4" s="27">
        <f>'3.General Assumptions'!BT4</f>
        <v>64</v>
      </c>
      <c r="BU4" s="27">
        <f>'3.General Assumptions'!BU4</f>
        <v>65</v>
      </c>
      <c r="BV4" s="27">
        <f>'3.General Assumptions'!BV4</f>
        <v>66</v>
      </c>
      <c r="BW4" s="27">
        <f>'3.General Assumptions'!BW4</f>
        <v>67</v>
      </c>
      <c r="BX4" s="27">
        <f>'3.General Assumptions'!BX4</f>
        <v>68</v>
      </c>
      <c r="BY4" s="27">
        <f>'3.General Assumptions'!BY4</f>
        <v>69</v>
      </c>
      <c r="BZ4" s="27">
        <f>'3.General Assumptions'!BZ4</f>
        <v>70</v>
      </c>
      <c r="CA4" s="27">
        <f>'3.General Assumptions'!CA4</f>
        <v>71</v>
      </c>
      <c r="CB4" s="27">
        <f>'3.General Assumptions'!CB4</f>
        <v>72</v>
      </c>
      <c r="CC4" s="27">
        <f>'3.General Assumptions'!CC4</f>
        <v>73</v>
      </c>
      <c r="CD4" s="27">
        <f>'3.General Assumptions'!CD4</f>
        <v>74</v>
      </c>
      <c r="CE4" s="27">
        <f>'3.General Assumptions'!CE4</f>
        <v>75</v>
      </c>
      <c r="CF4" s="27">
        <f>'3.General Assumptions'!CF4</f>
        <v>76</v>
      </c>
      <c r="CG4" s="27">
        <f>'3.General Assumptions'!CG4</f>
        <v>77</v>
      </c>
      <c r="CH4" s="27">
        <f>'3.General Assumptions'!CH4</f>
        <v>78</v>
      </c>
      <c r="CI4" s="27">
        <f>'3.General Assumptions'!CI4</f>
        <v>79</v>
      </c>
      <c r="CJ4" s="27">
        <f>'3.General Assumptions'!CJ4</f>
        <v>80</v>
      </c>
      <c r="CK4" s="27">
        <f>'3.General Assumptions'!CK4</f>
        <v>0</v>
      </c>
      <c r="CL4" s="27">
        <f>'3.General Assumptions'!CL4</f>
        <v>0</v>
      </c>
      <c r="CM4" s="27">
        <f>'3.General Assumptions'!CM4</f>
        <v>0</v>
      </c>
      <c r="CN4" s="27">
        <f>'3.General Assumptions'!CN4</f>
        <v>0</v>
      </c>
      <c r="CO4" s="27">
        <f>'3.General Assumptions'!CO4</f>
        <v>0</v>
      </c>
      <c r="CP4" s="27">
        <f>'3.General Assumptions'!CP4</f>
        <v>0</v>
      </c>
    </row>
    <row r="5" spans="5:120" s="32" customFormat="1" x14ac:dyDescent="0.3">
      <c r="E5" s="11" t="s">
        <v>34</v>
      </c>
      <c r="G5" s="1" t="s">
        <v>8</v>
      </c>
      <c r="H5" s="1" t="s">
        <v>9</v>
      </c>
      <c r="I5" s="1" t="s">
        <v>10</v>
      </c>
      <c r="J5" s="1" t="s">
        <v>11</v>
      </c>
      <c r="K5" s="1" t="s">
        <v>12</v>
      </c>
      <c r="L5" s="1" t="s">
        <v>13</v>
      </c>
      <c r="M5" s="1" t="s">
        <v>14</v>
      </c>
      <c r="N5" s="1" t="s">
        <v>15</v>
      </c>
      <c r="O5" s="1" t="s">
        <v>16</v>
      </c>
      <c r="P5" s="1" t="s">
        <v>17</v>
      </c>
      <c r="Q5" s="1" t="s">
        <v>18</v>
      </c>
      <c r="R5" s="1" t="s">
        <v>19</v>
      </c>
      <c r="S5" s="1" t="s">
        <v>20</v>
      </c>
      <c r="T5" s="1" t="s">
        <v>21</v>
      </c>
      <c r="U5" s="1" t="s">
        <v>22</v>
      </c>
      <c r="V5" s="1" t="s">
        <v>23</v>
      </c>
      <c r="W5" s="1" t="s">
        <v>24</v>
      </c>
      <c r="X5" s="1" t="s">
        <v>25</v>
      </c>
      <c r="Y5" s="1" t="s">
        <v>26</v>
      </c>
      <c r="Z5" s="1" t="s">
        <v>27</v>
      </c>
      <c r="AA5" s="1" t="s">
        <v>28</v>
      </c>
      <c r="AB5" s="1" t="s">
        <v>29</v>
      </c>
      <c r="AC5" s="1" t="s">
        <v>48</v>
      </c>
      <c r="AD5" s="1" t="s">
        <v>49</v>
      </c>
      <c r="AE5" s="1" t="s">
        <v>50</v>
      </c>
      <c r="AF5" s="1" t="s">
        <v>51</v>
      </c>
      <c r="AG5" s="1" t="s">
        <v>52</v>
      </c>
      <c r="AH5" s="1" t="s">
        <v>53</v>
      </c>
      <c r="AI5" s="1" t="s">
        <v>54</v>
      </c>
      <c r="AJ5" s="1" t="s">
        <v>55</v>
      </c>
      <c r="AK5" s="1" t="s">
        <v>56</v>
      </c>
      <c r="AL5" s="1" t="s">
        <v>57</v>
      </c>
      <c r="AM5" s="1" t="s">
        <v>58</v>
      </c>
      <c r="AN5" s="1" t="s">
        <v>59</v>
      </c>
      <c r="AO5" s="1" t="s">
        <v>60</v>
      </c>
      <c r="AP5" s="1" t="s">
        <v>61</v>
      </c>
      <c r="AQ5" s="1" t="s">
        <v>62</v>
      </c>
      <c r="AR5" s="1" t="s">
        <v>63</v>
      </c>
      <c r="AS5" s="1" t="s">
        <v>64</v>
      </c>
      <c r="AT5" s="1" t="s">
        <v>65</v>
      </c>
      <c r="AU5" s="1" t="s">
        <v>66</v>
      </c>
      <c r="AV5" s="1" t="s">
        <v>67</v>
      </c>
      <c r="AW5" s="1" t="s">
        <v>68</v>
      </c>
      <c r="AX5" s="1" t="s">
        <v>69</v>
      </c>
      <c r="AY5" s="1" t="s">
        <v>70</v>
      </c>
      <c r="AZ5" s="1" t="s">
        <v>71</v>
      </c>
      <c r="BA5" s="1" t="s">
        <v>72</v>
      </c>
      <c r="BB5" s="1" t="s">
        <v>73</v>
      </c>
      <c r="BC5" s="1" t="s">
        <v>74</v>
      </c>
      <c r="BD5" s="1" t="s">
        <v>75</v>
      </c>
      <c r="BE5" s="1" t="s">
        <v>76</v>
      </c>
      <c r="BF5" s="1" t="s">
        <v>77</v>
      </c>
      <c r="BG5" s="1" t="s">
        <v>78</v>
      </c>
      <c r="BH5" s="1" t="s">
        <v>79</v>
      </c>
      <c r="BI5" s="1" t="s">
        <v>80</v>
      </c>
      <c r="BJ5" s="1" t="s">
        <v>81</v>
      </c>
      <c r="BK5" s="1" t="s">
        <v>82</v>
      </c>
      <c r="BL5" s="1" t="s">
        <v>83</v>
      </c>
      <c r="BM5" s="1" t="s">
        <v>84</v>
      </c>
      <c r="BN5" s="1" t="s">
        <v>85</v>
      </c>
      <c r="BO5" s="1" t="s">
        <v>86</v>
      </c>
      <c r="BP5" s="1" t="s">
        <v>87</v>
      </c>
      <c r="BQ5" s="1" t="s">
        <v>88</v>
      </c>
      <c r="BR5" s="1" t="s">
        <v>89</v>
      </c>
      <c r="BS5" s="1" t="s">
        <v>90</v>
      </c>
      <c r="BT5" s="1" t="s">
        <v>91</v>
      </c>
      <c r="BU5" s="1" t="s">
        <v>92</v>
      </c>
      <c r="BV5" s="1" t="s">
        <v>93</v>
      </c>
      <c r="BW5" s="1" t="s">
        <v>94</v>
      </c>
      <c r="BX5" s="1" t="s">
        <v>95</v>
      </c>
      <c r="BY5" s="1" t="s">
        <v>96</v>
      </c>
      <c r="BZ5" s="1" t="s">
        <v>97</v>
      </c>
      <c r="CA5" s="1" t="s">
        <v>98</v>
      </c>
      <c r="CB5" s="1" t="s">
        <v>99</v>
      </c>
      <c r="CC5" s="1" t="s">
        <v>100</v>
      </c>
      <c r="CD5" s="1" t="s">
        <v>101</v>
      </c>
      <c r="CE5" s="1" t="s">
        <v>102</v>
      </c>
      <c r="CF5" s="1" t="s">
        <v>103</v>
      </c>
      <c r="CG5" s="1" t="s">
        <v>104</v>
      </c>
      <c r="CH5" s="1" t="s">
        <v>105</v>
      </c>
      <c r="CI5" s="1" t="s">
        <v>106</v>
      </c>
      <c r="CJ5" s="1" t="s">
        <v>107</v>
      </c>
      <c r="CK5" t="s">
        <v>108</v>
      </c>
      <c r="CL5" t="s">
        <v>109</v>
      </c>
      <c r="CM5" t="s">
        <v>218</v>
      </c>
      <c r="CN5" t="s">
        <v>219</v>
      </c>
      <c r="CO5" t="s">
        <v>220</v>
      </c>
      <c r="CP5" t="s">
        <v>221</v>
      </c>
      <c r="CR5" s="33" t="s">
        <v>6</v>
      </c>
      <c r="CU5" s="32" t="s">
        <v>171</v>
      </c>
      <c r="CV5" s="32" t="s">
        <v>172</v>
      </c>
      <c r="CW5" s="32" t="s">
        <v>173</v>
      </c>
      <c r="CX5" s="32" t="s">
        <v>174</v>
      </c>
      <c r="CY5" s="32" t="s">
        <v>175</v>
      </c>
      <c r="CZ5" s="32" t="s">
        <v>176</v>
      </c>
      <c r="DA5" s="32" t="s">
        <v>177</v>
      </c>
      <c r="DB5" s="32" t="s">
        <v>178</v>
      </c>
      <c r="DC5" s="32" t="s">
        <v>179</v>
      </c>
      <c r="DD5" s="32" t="s">
        <v>180</v>
      </c>
      <c r="DE5" s="32" t="s">
        <v>181</v>
      </c>
      <c r="DF5" s="32" t="s">
        <v>182</v>
      </c>
      <c r="DG5" s="32" t="s">
        <v>183</v>
      </c>
      <c r="DH5" s="32" t="s">
        <v>184</v>
      </c>
      <c r="DI5" s="32" t="s">
        <v>185</v>
      </c>
      <c r="DJ5" s="32" t="s">
        <v>186</v>
      </c>
      <c r="DK5" s="32" t="s">
        <v>187</v>
      </c>
      <c r="DL5" s="32" t="s">
        <v>188</v>
      </c>
      <c r="DM5" s="32" t="s">
        <v>189</v>
      </c>
      <c r="DN5" s="32" t="s">
        <v>190</v>
      </c>
      <c r="DO5" s="32" t="s">
        <v>191</v>
      </c>
      <c r="DP5" s="32" t="s">
        <v>192</v>
      </c>
    </row>
    <row r="6" spans="5:120" s="1" customFormat="1" x14ac:dyDescent="0.3">
      <c r="E6" s="32" t="s">
        <v>112</v>
      </c>
      <c r="G6" s="27" t="str">
        <f>TEXT('7. Network vols'!G6,)</f>
        <v/>
      </c>
      <c r="H6" s="27" t="str">
        <f>TEXT('7. Network vols'!H6,)</f>
        <v/>
      </c>
      <c r="I6" s="27" t="str">
        <f>TEXT('7. Network vols'!I6,)</f>
        <v>D</v>
      </c>
      <c r="J6" s="27" t="str">
        <f>TEXT('7. Network vols'!J6,)</f>
        <v>D</v>
      </c>
      <c r="K6" s="27" t="str">
        <f>TEXT('7. Network vols'!K6,)</f>
        <v>D</v>
      </c>
      <c r="L6" s="27" t="str">
        <f>TEXT('7. Network vols'!L6,)</f>
        <v>D</v>
      </c>
      <c r="M6" s="27" t="str">
        <f>TEXT('7. Network vols'!M6,)</f>
        <v>D</v>
      </c>
      <c r="N6" s="27" t="str">
        <f>TEXT('7. Network vols'!N6,)</f>
        <v>D</v>
      </c>
      <c r="O6" s="27" t="str">
        <f>TEXT('7. Network vols'!O6,)</f>
        <v>PD</v>
      </c>
      <c r="P6" s="27" t="str">
        <f>TEXT('7. Network vols'!P6,)</f>
        <v>PD</v>
      </c>
      <c r="Q6" s="27" t="str">
        <f>TEXT('7. Network vols'!Q6,)</f>
        <v>PD</v>
      </c>
      <c r="R6" s="27" t="str">
        <f>TEXT('7. Network vols'!R6,)</f>
        <v>PD</v>
      </c>
      <c r="S6" s="27" t="str">
        <f>TEXT('7. Network vols'!S6,)</f>
        <v>PD</v>
      </c>
      <c r="T6" s="27" t="str">
        <f>TEXT('7. Network vols'!T6,)</f>
        <v>PD</v>
      </c>
      <c r="U6" s="27" t="str">
        <f>TEXT('7. Network vols'!U6,)</f>
        <v>PD</v>
      </c>
      <c r="V6" s="27" t="str">
        <f>TEXT('7. Network vols'!V6,)</f>
        <v>PD</v>
      </c>
      <c r="W6" s="27" t="str">
        <f>TEXT('7. Network vols'!W6,)</f>
        <v>PD</v>
      </c>
      <c r="X6" s="27" t="str">
        <f>TEXT('7. Network vols'!X6,)</f>
        <v>PD</v>
      </c>
      <c r="Y6" s="27" t="str">
        <f>TEXT('7. Network vols'!Y6,)</f>
        <v>PD</v>
      </c>
      <c r="Z6" s="27" t="str">
        <f>TEXT('7. Network vols'!Z6,)</f>
        <v>PD</v>
      </c>
      <c r="AA6" s="27" t="str">
        <f>TEXT('7. Network vols'!AA6,)</f>
        <v>PD</v>
      </c>
      <c r="AB6" s="27" t="str">
        <f>TEXT('7. Network vols'!AB6,)</f>
        <v>PD</v>
      </c>
      <c r="AC6" s="27" t="str">
        <f>TEXT('7. Network vols'!AC6,)</f>
        <v>PD</v>
      </c>
      <c r="AD6" s="27" t="str">
        <f>TEXT('7. Network vols'!AD6,)</f>
        <v>PD</v>
      </c>
      <c r="AE6" s="27" t="str">
        <f>TEXT('7. Network vols'!AE6,)</f>
        <v>PD</v>
      </c>
      <c r="AF6" s="27" t="str">
        <f>TEXT('7. Network vols'!AF6,)</f>
        <v>PD</v>
      </c>
      <c r="AG6" s="27" t="str">
        <f>TEXT('7. Network vols'!AG6,)</f>
        <v>PD</v>
      </c>
      <c r="AH6" s="27" t="str">
        <f>TEXT('7. Network vols'!AH6,)</f>
        <v>PD</v>
      </c>
      <c r="AI6" s="27" t="str">
        <f>TEXT('7. Network vols'!AI6,)</f>
        <v>PD</v>
      </c>
      <c r="AJ6" s="27" t="str">
        <f>TEXT('7. Network vols'!AJ6,)</f>
        <v>PD</v>
      </c>
      <c r="AK6" s="27" t="str">
        <f>TEXT('7. Network vols'!AK6,)</f>
        <v>PD</v>
      </c>
      <c r="AL6" s="27" t="str">
        <f>TEXT('7. Network vols'!AL6,)</f>
        <v>PD</v>
      </c>
      <c r="AM6" s="27" t="str">
        <f>TEXT('7. Network vols'!AM6,)</f>
        <v>PD</v>
      </c>
      <c r="AN6" s="27" t="str">
        <f>TEXT('7. Network vols'!AN6,)</f>
        <v>PD</v>
      </c>
      <c r="AO6" s="27" t="str">
        <f>TEXT('7. Network vols'!AO6,)</f>
        <v>PD</v>
      </c>
      <c r="AP6" s="27" t="str">
        <f>TEXT('7. Network vols'!AP6,)</f>
        <v>PD</v>
      </c>
      <c r="AQ6" s="27" t="str">
        <f>TEXT('7. Network vols'!AQ6,)</f>
        <v>PT</v>
      </c>
      <c r="AR6" s="27" t="str">
        <f>TEXT('7. Network vols'!AR6,)</f>
        <v>PT</v>
      </c>
      <c r="AS6" s="27" t="str">
        <f>TEXT('7. Network vols'!AS6,)</f>
        <v>PT</v>
      </c>
      <c r="AT6" s="27" t="str">
        <f>TEXT('7. Network vols'!AT6,)</f>
        <v>PT</v>
      </c>
      <c r="AU6" s="27" t="str">
        <f>TEXT('7. Network vols'!AU6,)</f>
        <v>PT</v>
      </c>
      <c r="AV6" s="27" t="str">
        <f>TEXT('7. Network vols'!AV6,)</f>
        <v>PT</v>
      </c>
      <c r="AW6" s="27" t="str">
        <f>TEXT('7. Network vols'!AW6,)</f>
        <v>PT</v>
      </c>
      <c r="AX6" s="27" t="str">
        <f>TEXT('7. Network vols'!AX6,)</f>
        <v>PT</v>
      </c>
      <c r="AY6" s="27" t="str">
        <f>TEXT('7. Network vols'!AY6,)</f>
        <v>PT</v>
      </c>
      <c r="AZ6" s="27" t="str">
        <f>TEXT('7. Network vols'!AZ6,)</f>
        <v>PT</v>
      </c>
      <c r="BA6" s="27" t="str">
        <f>TEXT('7. Network vols'!BA6,)</f>
        <v>PT</v>
      </c>
      <c r="BB6" s="27" t="str">
        <f>TEXT('7. Network vols'!BB6,)</f>
        <v>PT</v>
      </c>
      <c r="BC6" s="27" t="str">
        <f>TEXT('7. Network vols'!BC6,)</f>
        <v>PT</v>
      </c>
      <c r="BD6" s="27" t="str">
        <f>TEXT('7. Network vols'!BD6,)</f>
        <v>PT</v>
      </c>
      <c r="BE6" s="27" t="str">
        <f>TEXT('7. Network vols'!BE6,)</f>
        <v>PT</v>
      </c>
      <c r="BF6" s="27" t="str">
        <f>TEXT('7. Network vols'!BF6,)</f>
        <v>PT</v>
      </c>
      <c r="BG6" s="27" t="str">
        <f>TEXT('7. Network vols'!BG6,)</f>
        <v>PT</v>
      </c>
      <c r="BH6" s="27" t="str">
        <f>TEXT('7. Network vols'!BH6,)</f>
        <v>PT</v>
      </c>
      <c r="BI6" s="27" t="str">
        <f>TEXT('7. Network vols'!BI6,)</f>
        <v>PT</v>
      </c>
      <c r="BJ6" s="27" t="str">
        <f>TEXT('7. Network vols'!BJ6,)</f>
        <v>PT</v>
      </c>
      <c r="BK6" s="27" t="str">
        <f>TEXT('7. Network vols'!BK6,)</f>
        <v>PT</v>
      </c>
      <c r="BL6" s="27" t="str">
        <f>TEXT('7. Network vols'!BL6,)</f>
        <v>PT</v>
      </c>
      <c r="BM6" s="27" t="str">
        <f>TEXT('7. Network vols'!BM6,)</f>
        <v>PT</v>
      </c>
      <c r="BN6" s="27" t="str">
        <f>TEXT('7. Network vols'!BN6,)</f>
        <v>PT</v>
      </c>
      <c r="BO6" s="27" t="str">
        <f>TEXT('7. Network vols'!BO6,)</f>
        <v>PT</v>
      </c>
      <c r="BP6" s="27" t="str">
        <f>TEXT('7. Network vols'!BP6,)</f>
        <v>PT</v>
      </c>
      <c r="BQ6" s="27" t="str">
        <f>TEXT('7. Network vols'!BQ6,)</f>
        <v>PT</v>
      </c>
      <c r="BR6" s="27" t="str">
        <f>TEXT('7. Network vols'!BR6,)</f>
        <v>PT</v>
      </c>
      <c r="BS6" s="27" t="str">
        <f>TEXT('7. Network vols'!BS6,)</f>
        <v>PT</v>
      </c>
      <c r="BT6" s="27" t="str">
        <f>TEXT('7. Network vols'!BT6,)</f>
        <v>PT</v>
      </c>
      <c r="BU6" s="27" t="str">
        <f>TEXT('7. Network vols'!BU6,)</f>
        <v>PT</v>
      </c>
      <c r="BV6" s="27" t="str">
        <f>TEXT('7. Network vols'!BV6,)</f>
        <v>PT</v>
      </c>
      <c r="BW6" s="27" t="str">
        <f>TEXT('7. Network vols'!BW6,)</f>
        <v>PT</v>
      </c>
      <c r="BX6" s="27" t="str">
        <f>TEXT('7. Network vols'!BX6,)</f>
        <v>PT</v>
      </c>
      <c r="BY6" s="27" t="str">
        <f>TEXT('7. Network vols'!BY6,)</f>
        <v>PT</v>
      </c>
      <c r="BZ6" s="27" t="str">
        <f>TEXT('7. Network vols'!BZ6,)</f>
        <v>PT</v>
      </c>
      <c r="CA6" s="27" t="str">
        <f>TEXT('7. Network vols'!CA6,)</f>
        <v>PT</v>
      </c>
      <c r="CB6" s="27" t="str">
        <f>TEXT('7. Network vols'!CB6,)</f>
        <v>PT</v>
      </c>
      <c r="CC6" s="27" t="str">
        <f>TEXT('7. Network vols'!CC6,)</f>
        <v>PT</v>
      </c>
      <c r="CD6" s="27" t="str">
        <f>TEXT('7. Network vols'!CD6,)</f>
        <v>PT</v>
      </c>
      <c r="CE6" s="27" t="str">
        <f>TEXT('7. Network vols'!CE6,)</f>
        <v>PT</v>
      </c>
      <c r="CF6" s="27" t="str">
        <f>TEXT('7. Network vols'!CF6,)</f>
        <v>PT</v>
      </c>
      <c r="CG6" s="27" t="str">
        <f>TEXT('7. Network vols'!CG6,)</f>
        <v>PT</v>
      </c>
      <c r="CH6" s="27" t="str">
        <f>TEXT('7. Network vols'!CH6,)</f>
        <v>PT</v>
      </c>
      <c r="CI6" s="27" t="str">
        <f>TEXT('7. Network vols'!CI6,)</f>
        <v>PT</v>
      </c>
      <c r="CJ6" s="27" t="str">
        <f>TEXT('7. Network vols'!CJ6,)</f>
        <v>PT</v>
      </c>
      <c r="CK6" s="27" t="str">
        <f>TEXT('7. Network vols'!CK6,)</f>
        <v/>
      </c>
      <c r="CL6" s="27" t="str">
        <f>TEXT('7. Network vols'!CL6,)</f>
        <v/>
      </c>
      <c r="CM6" s="27" t="str">
        <f>TEXT('7. Network vols'!CM6,)</f>
        <v/>
      </c>
      <c r="CN6" s="27" t="str">
        <f>TEXT('7. Network vols'!CN6,)</f>
        <v/>
      </c>
      <c r="CO6" s="27" t="str">
        <f>TEXT('7. Network vols'!CO6,)</f>
        <v/>
      </c>
      <c r="CP6" s="27" t="str">
        <f>TEXT('7. Network vols'!CP6,)</f>
        <v/>
      </c>
    </row>
    <row r="7" spans="5:120" s="1" customFormat="1" x14ac:dyDescent="0.3"/>
    <row r="8" spans="5:120" s="1" customFormat="1" x14ac:dyDescent="0.3">
      <c r="E8" s="30" t="s">
        <v>164</v>
      </c>
      <c r="F8"/>
      <c r="G8" s="35">
        <f>'17. Cashflow'!G24</f>
        <v>0</v>
      </c>
      <c r="H8" s="35">
        <f>'17. Cashflow'!H24</f>
        <v>0</v>
      </c>
      <c r="I8" s="35">
        <f>'17. Cashflow'!I24</f>
        <v>-144767</v>
      </c>
      <c r="J8" s="35">
        <f>'17. Cashflow'!J24</f>
        <v>-381026</v>
      </c>
      <c r="K8" s="35">
        <f>'17. Cashflow'!K24</f>
        <v>-757462</v>
      </c>
      <c r="L8" s="35">
        <f>'17. Cashflow'!L24</f>
        <v>-319350.5060109375</v>
      </c>
      <c r="M8" s="35">
        <f>'17. Cashflow'!M24</f>
        <v>-253656.27895861608</v>
      </c>
      <c r="N8" s="35">
        <f>'17. Cashflow'!N24</f>
        <v>-278816.7477438107</v>
      </c>
      <c r="O8" s="35">
        <f>'17. Cashflow'!O24</f>
        <v>-7122.7821332716012</v>
      </c>
      <c r="P8" s="35">
        <f>'17. Cashflow'!P24</f>
        <v>10618.609761811178</v>
      </c>
      <c r="Q8" s="35">
        <f>'17. Cashflow'!Q24</f>
        <v>20983.772640502139</v>
      </c>
      <c r="R8" s="35">
        <f>'17. Cashflow'!R24</f>
        <v>31474.196066931272</v>
      </c>
      <c r="S8" s="35">
        <f>'17. Cashflow'!S24</f>
        <v>40963.814478006258</v>
      </c>
      <c r="T8" s="35">
        <f>'17. Cashflow'!T24</f>
        <v>50344.671013050429</v>
      </c>
      <c r="U8" s="35">
        <f>'17. Cashflow'!U24</f>
        <v>59617.174814328901</v>
      </c>
      <c r="V8" s="35">
        <f>'17. Cashflow'!V24</f>
        <v>91246.182808640995</v>
      </c>
      <c r="W8" s="35">
        <f>'17. Cashflow'!W24</f>
        <v>90701.339351619419</v>
      </c>
      <c r="X8" s="35">
        <f>'17. Cashflow'!X24</f>
        <v>90157.858003240341</v>
      </c>
      <c r="Y8" s="35">
        <f>'17. Cashflow'!Y24</f>
        <v>89615.735358232254</v>
      </c>
      <c r="Z8" s="35">
        <f>'17. Cashflow'!Z24</f>
        <v>89074.968019836699</v>
      </c>
      <c r="AA8" s="35">
        <f>'17. Cashflow'!AA24</f>
        <v>88535.552599787101</v>
      </c>
      <c r="AB8" s="35">
        <f>'17. Cashflow'!AB24</f>
        <v>87997.485718287615</v>
      </c>
      <c r="AC8" s="35">
        <f>'17. Cashflow'!AC24</f>
        <v>87460.764003991964</v>
      </c>
      <c r="AD8" s="35">
        <f>'17. Cashflow'!AD24</f>
        <v>86925.384093981964</v>
      </c>
      <c r="AE8" s="35">
        <f>'17. Cashflow'!AE24</f>
        <v>86391.34263374703</v>
      </c>
      <c r="AF8" s="35">
        <f>'17. Cashflow'!AF24</f>
        <v>85858.636277162615</v>
      </c>
      <c r="AG8" s="35">
        <f>'17. Cashflow'!AG24</f>
        <v>85327.261686469748</v>
      </c>
      <c r="AH8" s="35">
        <f>'17. Cashflow'!AH24</f>
        <v>84797.215532253613</v>
      </c>
      <c r="AI8" s="35">
        <f>'17. Cashflow'!AI24</f>
        <v>84268.494493422942</v>
      </c>
      <c r="AJ8" s="35">
        <f>'17. Cashflow'!AJ24</f>
        <v>83741.095257189416</v>
      </c>
      <c r="AK8" s="35">
        <f>'17. Cashflow'!AK24</f>
        <v>83215.014519046468</v>
      </c>
      <c r="AL8" s="35">
        <f>'17. Cashflow'!AL24</f>
        <v>82690.248982748861</v>
      </c>
      <c r="AM8" s="35">
        <f>'17. Cashflow'!AM24</f>
        <v>82166.795360291988</v>
      </c>
      <c r="AN8" s="35">
        <f>'17. Cashflow'!AN24</f>
        <v>81644.650371891214</v>
      </c>
      <c r="AO8" s="35">
        <f>'17. Cashflow'!AO24</f>
        <v>81123.810745961586</v>
      </c>
      <c r="AP8" s="35">
        <f>'17. Cashflow'!AP24</f>
        <v>80604.273219096649</v>
      </c>
      <c r="AQ8" s="35">
        <f>'17. Cashflow'!AQ24</f>
        <v>80086.034536048974</v>
      </c>
      <c r="AR8" s="35">
        <f>'17. Cashflow'!AR24</f>
        <v>79569.091449708794</v>
      </c>
      <c r="AS8" s="35">
        <f>'17. Cashflow'!AS24</f>
        <v>79053.440721084597</v>
      </c>
      <c r="AT8" s="35">
        <f>'17. Cashflow'!AT24</f>
        <v>78539.079119281902</v>
      </c>
      <c r="AU8" s="35">
        <f>'17. Cashflow'!AU24</f>
        <v>78026.003421483707</v>
      </c>
      <c r="AV8" s="35">
        <f>'17. Cashflow'!AV24</f>
        <v>77514.210412929999</v>
      </c>
      <c r="AW8" s="35">
        <f>'17. Cashflow'!AW24</f>
        <v>77003.696886897727</v>
      </c>
      <c r="AX8" s="35">
        <f>'17. Cashflow'!AX24</f>
        <v>76494.459644680435</v>
      </c>
      <c r="AY8" s="35">
        <f>'17. Cashflow'!AY24</f>
        <v>75986.495495568757</v>
      </c>
      <c r="AZ8" s="35">
        <f>'17. Cashflow'!AZ24</f>
        <v>75479.801256829815</v>
      </c>
      <c r="BA8" s="35">
        <f>'17. Cashflow'!BA24</f>
        <v>74974.373753687803</v>
      </c>
      <c r="BB8" s="35">
        <f>'17. Cashflow'!BB24</f>
        <v>74470.209819303564</v>
      </c>
      <c r="BC8" s="35">
        <f>'17. Cashflow'!BC24</f>
        <v>73967.306294755399</v>
      </c>
      <c r="BD8" s="35">
        <f>'17. Cashflow'!BD24</f>
        <v>73465.660029018472</v>
      </c>
      <c r="BE8" s="35">
        <f>'17. Cashflow'!BE24</f>
        <v>72965.267878945946</v>
      </c>
      <c r="BF8" s="35">
        <f>'17. Cashflow'!BF24</f>
        <v>72466.12670924855</v>
      </c>
      <c r="BG8" s="35">
        <f>'17. Cashflow'!BG24</f>
        <v>71968.233392475435</v>
      </c>
      <c r="BH8" s="35">
        <f>'17. Cashflow'!BH24</f>
        <v>71471.584808994288</v>
      </c>
      <c r="BI8" s="35">
        <f>'17. Cashflow'!BI24</f>
        <v>70976.177846971783</v>
      </c>
      <c r="BJ8" s="35">
        <f>'17. Cashflow'!BJ24</f>
        <v>70482.009402354393</v>
      </c>
      <c r="BK8" s="35">
        <f>'17. Cashflow'!BK24</f>
        <v>69989.07637884852</v>
      </c>
      <c r="BL8" s="35">
        <f>'17. Cashflow'!BL24</f>
        <v>69497.375687901455</v>
      </c>
      <c r="BM8" s="35">
        <f>'17. Cashflow'!BM24</f>
        <v>69006.904248681647</v>
      </c>
      <c r="BN8" s="35">
        <f>'17. Cashflow'!BN24</f>
        <v>68517.658988059964</v>
      </c>
      <c r="BO8" s="35">
        <f>'17. Cashflow'!BO24</f>
        <v>68029.636840589781</v>
      </c>
      <c r="BP8" s="35">
        <f>'17. Cashflow'!BP24</f>
        <v>67542.834748488356</v>
      </c>
      <c r="BQ8" s="35">
        <f>'17. Cashflow'!BQ24</f>
        <v>67057.249661617127</v>
      </c>
      <c r="BR8" s="35">
        <f>'17. Cashflow'!BR24</f>
        <v>66572.878537463082</v>
      </c>
      <c r="BS8" s="35">
        <f>'17. Cashflow'!BS24</f>
        <v>66089.718341119442</v>
      </c>
      <c r="BT8" s="35">
        <f>'17. Cashflow'!BT24</f>
        <v>65607.766045266675</v>
      </c>
      <c r="BU8" s="35">
        <f>'17. Cashflow'!BU24</f>
        <v>65127.0186301535</v>
      </c>
      <c r="BV8" s="35">
        <f>'17. Cashflow'!BV24</f>
        <v>64647.473083578108</v>
      </c>
      <c r="BW8" s="35">
        <f>'17. Cashflow'!BW24</f>
        <v>64169.126400869194</v>
      </c>
      <c r="BX8" s="35">
        <f>'17. Cashflow'!BX24</f>
        <v>63691.975584867032</v>
      </c>
      <c r="BY8" s="35">
        <f>'17. Cashflow'!BY24</f>
        <v>63216.017645904853</v>
      </c>
      <c r="BZ8" s="35">
        <f>'17. Cashflow'!BZ24</f>
        <v>62741.249601790099</v>
      </c>
      <c r="CA8" s="35">
        <f>'17. Cashflow'!CA24</f>
        <v>62267.668477785628</v>
      </c>
      <c r="CB8" s="35">
        <f>'17. Cashflow'!CB24</f>
        <v>61795.271306591254</v>
      </c>
      <c r="CC8" s="35">
        <f>'17. Cashflow'!CC24</f>
        <v>61324.055128324748</v>
      </c>
      <c r="CD8" s="35">
        <f>'17. Cashflow'!CD24</f>
        <v>60854.016990503995</v>
      </c>
      <c r="CE8" s="35">
        <f>'17. Cashflow'!CE24</f>
        <v>60385.15394802767</v>
      </c>
      <c r="CF8" s="35">
        <f>'17. Cashflow'!CF24</f>
        <v>59917.463063157658</v>
      </c>
      <c r="CG8" s="35">
        <f>'17. Cashflow'!CG24</f>
        <v>59450.941405499703</v>
      </c>
      <c r="CH8" s="35">
        <f>'17. Cashflow'!CH24</f>
        <v>58985.586051986058</v>
      </c>
      <c r="CI8" s="35">
        <f>'17. Cashflow'!CI24</f>
        <v>58521.394086856075</v>
      </c>
      <c r="CJ8" s="35">
        <f>'17. Cashflow'!CJ24</f>
        <v>58058.362601638946</v>
      </c>
      <c r="CK8" s="35">
        <f>'17. Cashflow'!CK24</f>
        <v>0</v>
      </c>
      <c r="CL8" s="35">
        <f>'17. Cashflow'!CL24</f>
        <v>0</v>
      </c>
      <c r="CM8" s="35">
        <f>'17. Cashflow'!CM24</f>
        <v>0</v>
      </c>
      <c r="CN8" s="35">
        <f>'17. Cashflow'!CN24</f>
        <v>0</v>
      </c>
      <c r="CO8" s="35">
        <f>'17. Cashflow'!CO24</f>
        <v>0</v>
      </c>
      <c r="CP8" s="35">
        <f>'17. Cashflow'!CP24</f>
        <v>0</v>
      </c>
      <c r="CR8" s="35">
        <f>SUM(G8:CP8)</f>
        <v>3043368.1693307357</v>
      </c>
      <c r="CU8" s="35">
        <f>SUM(G8:H8)</f>
        <v>0</v>
      </c>
      <c r="CV8" s="35">
        <f>SUM(I8:L8)</f>
        <v>-1602605.5060109375</v>
      </c>
      <c r="CW8" s="35">
        <f>SUM(M8:P8)</f>
        <v>-528977.1990738872</v>
      </c>
      <c r="CX8" s="35">
        <f>SUM(Q8:T8)</f>
        <v>143766.4541984901</v>
      </c>
      <c r="CY8" s="35">
        <f>SUM(U8:X8)</f>
        <v>331722.55497782968</v>
      </c>
      <c r="CZ8" s="35">
        <f>SUM(Y8:AB8)</f>
        <v>355223.74169614364</v>
      </c>
      <c r="DA8" s="35">
        <f>SUM(AC8:AF8)</f>
        <v>346636.12700888357</v>
      </c>
      <c r="DB8" s="35">
        <f>SUM(AG8:AJ8)</f>
        <v>338134.06696933572</v>
      </c>
      <c r="DC8" s="35">
        <f>SUM(AK8:AN8)</f>
        <v>329716.70923397853</v>
      </c>
      <c r="DD8" s="35">
        <f>SUM(AO8:AR8)</f>
        <v>321383.209950816</v>
      </c>
      <c r="DE8" s="35">
        <f>SUM(AS8:AV8)</f>
        <v>313132.73367478023</v>
      </c>
      <c r="DF8" s="35">
        <f>SUM(AW8:AZ8)</f>
        <v>304964.45328397676</v>
      </c>
      <c r="DG8" s="35">
        <f>SUM(BA8:BD8)</f>
        <v>296877.54989676527</v>
      </c>
      <c r="DH8" s="35">
        <f>SUM(BE8:BH8)</f>
        <v>288871.21278966422</v>
      </c>
      <c r="DI8" s="35">
        <f>SUM(BI8:BL8)</f>
        <v>280944.63931607618</v>
      </c>
      <c r="DJ8" s="35">
        <f>SUM(BM8:BP8)</f>
        <v>273097.03482581978</v>
      </c>
      <c r="DK8" s="35">
        <f>SUM(BQ8:BT8)</f>
        <v>265327.61258546636</v>
      </c>
      <c r="DL8" s="35">
        <f>SUM(BU8:BX8)</f>
        <v>257635.59369946783</v>
      </c>
      <c r="DM8" s="35">
        <f>SUM(BY8:CB8)</f>
        <v>250020.20703207183</v>
      </c>
      <c r="DN8" s="35">
        <f>SUM(CC8:CF8)</f>
        <v>242480.68913001407</v>
      </c>
      <c r="DO8" s="35">
        <f>SUM(CG8:CJ8)</f>
        <v>235016.28414598078</v>
      </c>
      <c r="DP8" s="35">
        <f>SUM(CO8:CP8)</f>
        <v>0</v>
      </c>
    </row>
    <row r="10" spans="5:120" s="16" customFormat="1" x14ac:dyDescent="0.3">
      <c r="E10" s="16" t="s">
        <v>165</v>
      </c>
      <c r="G10" s="16">
        <f>'18. MPT'!G15</f>
        <v>0</v>
      </c>
      <c r="H10" s="16">
        <f>'18. MPT'!H15</f>
        <v>0</v>
      </c>
      <c r="I10" s="16">
        <f>'18. MPT'!I15</f>
        <v>50000</v>
      </c>
      <c r="J10" s="16">
        <f>'18. MPT'!J15</f>
        <v>170000</v>
      </c>
      <c r="K10" s="16">
        <f>'18. MPT'!K15</f>
        <v>240000</v>
      </c>
      <c r="L10" s="16">
        <f>'18. MPT'!L15</f>
        <v>0</v>
      </c>
      <c r="M10" s="16">
        <f>'18. MPT'!M15</f>
        <v>100000</v>
      </c>
      <c r="N10" s="16">
        <f>'18. MPT'!N15</f>
        <v>0</v>
      </c>
      <c r="O10" s="16">
        <f>'18. MPT'!O15</f>
        <v>0</v>
      </c>
      <c r="P10" s="16">
        <f>'18. MPT'!P15</f>
        <v>0</v>
      </c>
      <c r="Q10" s="16">
        <f>'18. MPT'!Q15</f>
        <v>0</v>
      </c>
      <c r="R10" s="16">
        <f>'18. MPT'!R15</f>
        <v>0</v>
      </c>
      <c r="S10" s="16">
        <f>'18. MPT'!S15</f>
        <v>0</v>
      </c>
      <c r="T10" s="16">
        <f>'18. MPT'!T15</f>
        <v>0</v>
      </c>
      <c r="U10" s="16">
        <f>'18. MPT'!U15</f>
        <v>0</v>
      </c>
      <c r="V10" s="16">
        <f>'18. MPT'!V15</f>
        <v>0</v>
      </c>
      <c r="W10" s="16">
        <f>'18. MPT'!W15</f>
        <v>0</v>
      </c>
      <c r="X10" s="16">
        <f>'18. MPT'!X15</f>
        <v>0</v>
      </c>
      <c r="Y10" s="16">
        <f>'18. MPT'!Y15</f>
        <v>0</v>
      </c>
      <c r="Z10" s="16">
        <f>'18. MPT'!Z15</f>
        <v>0</v>
      </c>
      <c r="AA10" s="16">
        <f>'18. MPT'!AA15</f>
        <v>0</v>
      </c>
      <c r="AB10" s="16">
        <f>'18. MPT'!AB15</f>
        <v>0</v>
      </c>
      <c r="AC10" s="16">
        <f>'18. MPT'!AC15</f>
        <v>0</v>
      </c>
      <c r="AD10" s="16">
        <f>'18. MPT'!AD15</f>
        <v>0</v>
      </c>
      <c r="AE10" s="16">
        <f>'18. MPT'!AE15</f>
        <v>0</v>
      </c>
      <c r="AF10" s="16">
        <f>'18. MPT'!AF15</f>
        <v>0</v>
      </c>
      <c r="AG10" s="16">
        <f>'18. MPT'!AG15</f>
        <v>0</v>
      </c>
      <c r="AH10" s="16">
        <f>'18. MPT'!AH15</f>
        <v>0</v>
      </c>
      <c r="AI10" s="16">
        <f>'18. MPT'!AI15</f>
        <v>0</v>
      </c>
      <c r="AJ10" s="16">
        <f>'18. MPT'!AJ15</f>
        <v>0</v>
      </c>
      <c r="AK10" s="16">
        <f>'18. MPT'!AK15</f>
        <v>0</v>
      </c>
      <c r="AL10" s="16">
        <f>'18. MPT'!AL15</f>
        <v>0</v>
      </c>
      <c r="AM10" s="16">
        <f>'18. MPT'!AM15</f>
        <v>0</v>
      </c>
      <c r="AN10" s="16">
        <f>'18. MPT'!AN15</f>
        <v>0</v>
      </c>
      <c r="AO10" s="16">
        <f>'18. MPT'!AO15</f>
        <v>0</v>
      </c>
      <c r="AP10" s="16">
        <f>'18. MPT'!AP15</f>
        <v>0</v>
      </c>
      <c r="AQ10" s="16">
        <f>'18. MPT'!AQ15</f>
        <v>0</v>
      </c>
      <c r="AR10" s="16">
        <f>'18. MPT'!AR15</f>
        <v>0</v>
      </c>
      <c r="AS10" s="16">
        <f>'18. MPT'!AS15</f>
        <v>0</v>
      </c>
      <c r="AT10" s="16">
        <f>'18. MPT'!AT15</f>
        <v>0</v>
      </c>
      <c r="AU10" s="16">
        <f>'18. MPT'!AU15</f>
        <v>0</v>
      </c>
      <c r="AV10" s="16">
        <f>'18. MPT'!AV15</f>
        <v>0</v>
      </c>
      <c r="AW10" s="16">
        <f>'18. MPT'!AW15</f>
        <v>0</v>
      </c>
      <c r="AX10" s="16">
        <f>'18. MPT'!AX15</f>
        <v>0</v>
      </c>
      <c r="AY10" s="16">
        <f>'18. MPT'!AY15</f>
        <v>0</v>
      </c>
      <c r="AZ10" s="16">
        <f>'18. MPT'!AZ15</f>
        <v>0</v>
      </c>
      <c r="BA10" s="16">
        <f>'18. MPT'!BA15</f>
        <v>0</v>
      </c>
      <c r="BB10" s="16">
        <f>'18. MPT'!BB15</f>
        <v>0</v>
      </c>
      <c r="BC10" s="16">
        <f>'18. MPT'!BC15</f>
        <v>0</v>
      </c>
      <c r="BD10" s="16">
        <f>'18. MPT'!BD15</f>
        <v>0</v>
      </c>
      <c r="BE10" s="16">
        <f>'18. MPT'!BE15</f>
        <v>0</v>
      </c>
      <c r="BF10" s="16">
        <f>'18. MPT'!BF15</f>
        <v>0</v>
      </c>
      <c r="BG10" s="16">
        <f>'18. MPT'!BG15</f>
        <v>0</v>
      </c>
      <c r="BH10" s="16">
        <f>'18. MPT'!BH15</f>
        <v>0</v>
      </c>
      <c r="BI10" s="16">
        <f>'18. MPT'!BI15</f>
        <v>0</v>
      </c>
      <c r="BJ10" s="16">
        <f>'18. MPT'!BJ15</f>
        <v>0</v>
      </c>
      <c r="BK10" s="16">
        <f>'18. MPT'!BK15</f>
        <v>0</v>
      </c>
      <c r="BL10" s="16">
        <f>'18. MPT'!BL15</f>
        <v>0</v>
      </c>
      <c r="BM10" s="16">
        <f>'18. MPT'!BM15</f>
        <v>0</v>
      </c>
      <c r="BN10" s="16">
        <f>'18. MPT'!BN15</f>
        <v>0</v>
      </c>
      <c r="BO10" s="16">
        <f>'18. MPT'!BO15</f>
        <v>0</v>
      </c>
      <c r="BP10" s="16">
        <f>'18. MPT'!BP15</f>
        <v>0</v>
      </c>
      <c r="BQ10" s="16">
        <f>'18. MPT'!BQ15</f>
        <v>0</v>
      </c>
      <c r="BR10" s="16">
        <f>'18. MPT'!BR15</f>
        <v>0</v>
      </c>
      <c r="BS10" s="16">
        <f>'18. MPT'!BS15</f>
        <v>0</v>
      </c>
      <c r="BT10" s="16">
        <f>'18. MPT'!BT15</f>
        <v>0</v>
      </c>
      <c r="BU10" s="16">
        <f>'18. MPT'!BU15</f>
        <v>0</v>
      </c>
      <c r="BV10" s="16">
        <f>'18. MPT'!BV15</f>
        <v>0</v>
      </c>
      <c r="BW10" s="16">
        <f>'18. MPT'!BW15</f>
        <v>0</v>
      </c>
      <c r="BX10" s="16">
        <f>'18. MPT'!BX15</f>
        <v>0</v>
      </c>
      <c r="BY10" s="16">
        <f>'18. MPT'!BY15</f>
        <v>0</v>
      </c>
      <c r="BZ10" s="16">
        <f>'18. MPT'!BZ15</f>
        <v>0</v>
      </c>
      <c r="CA10" s="16">
        <f>'18. MPT'!CA15</f>
        <v>0</v>
      </c>
      <c r="CB10" s="16">
        <f>'18. MPT'!CB15</f>
        <v>0</v>
      </c>
      <c r="CC10" s="16">
        <f>'18. MPT'!CC15</f>
        <v>0</v>
      </c>
      <c r="CD10" s="16">
        <f>'18. MPT'!CD15</f>
        <v>0</v>
      </c>
      <c r="CE10" s="16">
        <f>'18. MPT'!CE15</f>
        <v>0</v>
      </c>
      <c r="CF10" s="16">
        <f>'18. MPT'!CF15</f>
        <v>0</v>
      </c>
      <c r="CG10" s="16">
        <f>'18. MPT'!CG15</f>
        <v>0</v>
      </c>
      <c r="CH10" s="16">
        <f>'18. MPT'!CH15</f>
        <v>0</v>
      </c>
      <c r="CI10" s="16">
        <f>'18. MPT'!CI15</f>
        <v>0</v>
      </c>
      <c r="CJ10" s="16">
        <f>'18. MPT'!CJ15</f>
        <v>0</v>
      </c>
      <c r="CK10" s="16">
        <f>'18. MPT'!CK15</f>
        <v>0</v>
      </c>
      <c r="CL10" s="16">
        <f>'18. MPT'!CL15</f>
        <v>0</v>
      </c>
      <c r="CM10" s="16">
        <f>'18. MPT'!CM15</f>
        <v>0</v>
      </c>
      <c r="CN10" s="16">
        <f>'18. MPT'!CN15</f>
        <v>0</v>
      </c>
      <c r="CO10" s="16">
        <f>'18. MPT'!CO15</f>
        <v>0</v>
      </c>
      <c r="CP10" s="16">
        <f>'18. MPT'!CP15</f>
        <v>0</v>
      </c>
      <c r="CR10" s="35">
        <f>SUM(G10:CP10)</f>
        <v>560000</v>
      </c>
      <c r="CU10" s="35">
        <f>SUM(G10:H10)</f>
        <v>0</v>
      </c>
      <c r="CV10" s="35">
        <f>SUM(I10:L10)</f>
        <v>460000</v>
      </c>
      <c r="CW10" s="35">
        <f>SUM(M10:P10)</f>
        <v>100000</v>
      </c>
      <c r="CX10" s="35">
        <f>SUM(Q10:T10)</f>
        <v>0</v>
      </c>
      <c r="CY10" s="35">
        <f>SUM(U10:X10)</f>
        <v>0</v>
      </c>
      <c r="CZ10" s="35">
        <f>SUM(Y10:AB10)</f>
        <v>0</v>
      </c>
      <c r="DA10" s="35">
        <f>SUM(AC10:AF10)</f>
        <v>0</v>
      </c>
      <c r="DB10" s="35">
        <f>SUM(AG10:AJ10)</f>
        <v>0</v>
      </c>
      <c r="DC10" s="35">
        <f>SUM(AK10:AN10)</f>
        <v>0</v>
      </c>
      <c r="DD10" s="35">
        <f>SUM(AO10:AR10)</f>
        <v>0</v>
      </c>
      <c r="DE10" s="35">
        <f>SUM(AS10:AV10)</f>
        <v>0</v>
      </c>
      <c r="DF10" s="35">
        <f>SUM(AW10:AZ10)</f>
        <v>0</v>
      </c>
      <c r="DG10" s="35">
        <f>SUM(BA10:BD10)</f>
        <v>0</v>
      </c>
      <c r="DH10" s="35">
        <f>SUM(BE10:BH10)</f>
        <v>0</v>
      </c>
      <c r="DI10" s="35">
        <f>SUM(BI10:BL10)</f>
        <v>0</v>
      </c>
      <c r="DJ10" s="35">
        <f>SUM(BM10:BP10)</f>
        <v>0</v>
      </c>
      <c r="DK10" s="35">
        <f>SUM(BQ10:BT10)</f>
        <v>0</v>
      </c>
      <c r="DL10" s="35">
        <f>SUM(BU10:BX10)</f>
        <v>0</v>
      </c>
      <c r="DM10" s="35">
        <f>SUM(BY10:CB10)</f>
        <v>0</v>
      </c>
      <c r="DN10" s="35">
        <f>SUM(CC10:CF10)</f>
        <v>0</v>
      </c>
      <c r="DO10" s="35">
        <f>SUM(CG10:CJ10)</f>
        <v>0</v>
      </c>
      <c r="DP10" s="35">
        <f>SUM(CO10:CP10)</f>
        <v>0</v>
      </c>
    </row>
    <row r="12" spans="5:120" s="1" customFormat="1" x14ac:dyDescent="0.3">
      <c r="E12" s="32" t="s">
        <v>166</v>
      </c>
      <c r="G12" s="35">
        <f>G8+G10</f>
        <v>0</v>
      </c>
      <c r="H12" s="35">
        <f t="shared" ref="H12:BS12" si="0">H8+H10</f>
        <v>0</v>
      </c>
      <c r="I12" s="35">
        <f t="shared" si="0"/>
        <v>-94767</v>
      </c>
      <c r="J12" s="35">
        <f t="shared" si="0"/>
        <v>-211026</v>
      </c>
      <c r="K12" s="35">
        <f t="shared" si="0"/>
        <v>-517462</v>
      </c>
      <c r="L12" s="35">
        <f t="shared" si="0"/>
        <v>-319350.5060109375</v>
      </c>
      <c r="M12" s="35">
        <f t="shared" si="0"/>
        <v>-153656.27895861608</v>
      </c>
      <c r="N12" s="35">
        <f t="shared" si="0"/>
        <v>-278816.7477438107</v>
      </c>
      <c r="O12" s="35">
        <f t="shared" si="0"/>
        <v>-7122.7821332716012</v>
      </c>
      <c r="P12" s="35">
        <f t="shared" si="0"/>
        <v>10618.609761811178</v>
      </c>
      <c r="Q12" s="35">
        <f t="shared" si="0"/>
        <v>20983.772640502139</v>
      </c>
      <c r="R12" s="35">
        <f t="shared" si="0"/>
        <v>31474.196066931272</v>
      </c>
      <c r="S12" s="35">
        <f t="shared" si="0"/>
        <v>40963.814478006258</v>
      </c>
      <c r="T12" s="35">
        <f t="shared" si="0"/>
        <v>50344.671013050429</v>
      </c>
      <c r="U12" s="35">
        <f t="shared" si="0"/>
        <v>59617.174814328901</v>
      </c>
      <c r="V12" s="35">
        <f t="shared" si="0"/>
        <v>91246.182808640995</v>
      </c>
      <c r="W12" s="35">
        <f t="shared" si="0"/>
        <v>90701.339351619419</v>
      </c>
      <c r="X12" s="35">
        <f t="shared" si="0"/>
        <v>90157.858003240341</v>
      </c>
      <c r="Y12" s="35">
        <f t="shared" si="0"/>
        <v>89615.735358232254</v>
      </c>
      <c r="Z12" s="35">
        <f t="shared" si="0"/>
        <v>89074.968019836699</v>
      </c>
      <c r="AA12" s="35">
        <f t="shared" si="0"/>
        <v>88535.552599787101</v>
      </c>
      <c r="AB12" s="35">
        <f t="shared" si="0"/>
        <v>87997.485718287615</v>
      </c>
      <c r="AC12" s="35">
        <f t="shared" si="0"/>
        <v>87460.764003991964</v>
      </c>
      <c r="AD12" s="35">
        <f t="shared" si="0"/>
        <v>86925.384093981964</v>
      </c>
      <c r="AE12" s="35">
        <f t="shared" si="0"/>
        <v>86391.34263374703</v>
      </c>
      <c r="AF12" s="35">
        <f t="shared" si="0"/>
        <v>85858.636277162615</v>
      </c>
      <c r="AG12" s="35">
        <f t="shared" si="0"/>
        <v>85327.261686469748</v>
      </c>
      <c r="AH12" s="35">
        <f t="shared" si="0"/>
        <v>84797.215532253613</v>
      </c>
      <c r="AI12" s="35">
        <f t="shared" si="0"/>
        <v>84268.494493422942</v>
      </c>
      <c r="AJ12" s="35">
        <f t="shared" si="0"/>
        <v>83741.095257189416</v>
      </c>
      <c r="AK12" s="35">
        <f t="shared" si="0"/>
        <v>83215.014519046468</v>
      </c>
      <c r="AL12" s="35">
        <f t="shared" si="0"/>
        <v>82690.248982748861</v>
      </c>
      <c r="AM12" s="35">
        <f t="shared" si="0"/>
        <v>82166.795360291988</v>
      </c>
      <c r="AN12" s="35">
        <f t="shared" si="0"/>
        <v>81644.650371891214</v>
      </c>
      <c r="AO12" s="35">
        <f t="shared" si="0"/>
        <v>81123.810745961586</v>
      </c>
      <c r="AP12" s="35">
        <f t="shared" si="0"/>
        <v>80604.273219096649</v>
      </c>
      <c r="AQ12" s="35">
        <f t="shared" si="0"/>
        <v>80086.034536048974</v>
      </c>
      <c r="AR12" s="35">
        <f t="shared" si="0"/>
        <v>79569.091449708794</v>
      </c>
      <c r="AS12" s="35">
        <f t="shared" si="0"/>
        <v>79053.440721084597</v>
      </c>
      <c r="AT12" s="35">
        <f t="shared" si="0"/>
        <v>78539.079119281902</v>
      </c>
      <c r="AU12" s="35">
        <f t="shared" si="0"/>
        <v>78026.003421483707</v>
      </c>
      <c r="AV12" s="35">
        <f t="shared" si="0"/>
        <v>77514.210412929999</v>
      </c>
      <c r="AW12" s="35">
        <f t="shared" si="0"/>
        <v>77003.696886897727</v>
      </c>
      <c r="AX12" s="35">
        <f t="shared" si="0"/>
        <v>76494.459644680435</v>
      </c>
      <c r="AY12" s="35">
        <f t="shared" si="0"/>
        <v>75986.495495568757</v>
      </c>
      <c r="AZ12" s="35">
        <f t="shared" si="0"/>
        <v>75479.801256829815</v>
      </c>
      <c r="BA12" s="35">
        <f t="shared" si="0"/>
        <v>74974.373753687803</v>
      </c>
      <c r="BB12" s="35">
        <f t="shared" si="0"/>
        <v>74470.209819303564</v>
      </c>
      <c r="BC12" s="35">
        <f t="shared" si="0"/>
        <v>73967.306294755399</v>
      </c>
      <c r="BD12" s="35">
        <f t="shared" si="0"/>
        <v>73465.660029018472</v>
      </c>
      <c r="BE12" s="35">
        <f t="shared" si="0"/>
        <v>72965.267878945946</v>
      </c>
      <c r="BF12" s="35">
        <f t="shared" si="0"/>
        <v>72466.12670924855</v>
      </c>
      <c r="BG12" s="35">
        <f t="shared" si="0"/>
        <v>71968.233392475435</v>
      </c>
      <c r="BH12" s="35">
        <f t="shared" si="0"/>
        <v>71471.584808994288</v>
      </c>
      <c r="BI12" s="35">
        <f t="shared" si="0"/>
        <v>70976.177846971783</v>
      </c>
      <c r="BJ12" s="35">
        <f t="shared" si="0"/>
        <v>70482.009402354393</v>
      </c>
      <c r="BK12" s="35">
        <f t="shared" si="0"/>
        <v>69989.07637884852</v>
      </c>
      <c r="BL12" s="35">
        <f t="shared" si="0"/>
        <v>69497.375687901455</v>
      </c>
      <c r="BM12" s="35">
        <f t="shared" si="0"/>
        <v>69006.904248681647</v>
      </c>
      <c r="BN12" s="35">
        <f t="shared" si="0"/>
        <v>68517.658988059964</v>
      </c>
      <c r="BO12" s="35">
        <f t="shared" si="0"/>
        <v>68029.636840589781</v>
      </c>
      <c r="BP12" s="35">
        <f t="shared" si="0"/>
        <v>67542.834748488356</v>
      </c>
      <c r="BQ12" s="35">
        <f t="shared" si="0"/>
        <v>67057.249661617127</v>
      </c>
      <c r="BR12" s="35">
        <f t="shared" si="0"/>
        <v>66572.878537463082</v>
      </c>
      <c r="BS12" s="35">
        <f t="shared" si="0"/>
        <v>66089.718341119442</v>
      </c>
      <c r="BT12" s="35">
        <f t="shared" ref="BT12:CJ12" si="1">BT8+BT10</f>
        <v>65607.766045266675</v>
      </c>
      <c r="BU12" s="35">
        <f t="shared" si="1"/>
        <v>65127.0186301535</v>
      </c>
      <c r="BV12" s="35">
        <f t="shared" si="1"/>
        <v>64647.473083578108</v>
      </c>
      <c r="BW12" s="35">
        <f t="shared" si="1"/>
        <v>64169.126400869194</v>
      </c>
      <c r="BX12" s="35">
        <f t="shared" si="1"/>
        <v>63691.975584867032</v>
      </c>
      <c r="BY12" s="35">
        <f t="shared" si="1"/>
        <v>63216.017645904853</v>
      </c>
      <c r="BZ12" s="35">
        <f t="shared" si="1"/>
        <v>62741.249601790099</v>
      </c>
      <c r="CA12" s="35">
        <f t="shared" si="1"/>
        <v>62267.668477785628</v>
      </c>
      <c r="CB12" s="35">
        <f t="shared" si="1"/>
        <v>61795.271306591254</v>
      </c>
      <c r="CC12" s="35">
        <f t="shared" si="1"/>
        <v>61324.055128324748</v>
      </c>
      <c r="CD12" s="35">
        <f t="shared" si="1"/>
        <v>60854.016990503995</v>
      </c>
      <c r="CE12" s="35">
        <f t="shared" si="1"/>
        <v>60385.15394802767</v>
      </c>
      <c r="CF12" s="35">
        <f t="shared" si="1"/>
        <v>59917.463063157658</v>
      </c>
      <c r="CG12" s="35">
        <f t="shared" si="1"/>
        <v>59450.941405499703</v>
      </c>
      <c r="CH12" s="35">
        <f t="shared" si="1"/>
        <v>58985.586051986058</v>
      </c>
      <c r="CI12" s="35">
        <f t="shared" si="1"/>
        <v>58521.394086856075</v>
      </c>
      <c r="CJ12" s="35">
        <f t="shared" si="1"/>
        <v>58058.362601638946</v>
      </c>
      <c r="CK12" s="35">
        <f t="shared" ref="CK12:CP12" si="2">CK8+CK10</f>
        <v>0</v>
      </c>
      <c r="CL12" s="35">
        <f t="shared" si="2"/>
        <v>0</v>
      </c>
      <c r="CM12" s="35">
        <f t="shared" si="2"/>
        <v>0</v>
      </c>
      <c r="CN12" s="35">
        <f t="shared" si="2"/>
        <v>0</v>
      </c>
      <c r="CO12" s="35">
        <f t="shared" si="2"/>
        <v>0</v>
      </c>
      <c r="CP12" s="35">
        <f t="shared" si="2"/>
        <v>0</v>
      </c>
      <c r="CR12" s="35">
        <f>SUM(G12:CP12)</f>
        <v>3603368.1693307357</v>
      </c>
      <c r="CU12" s="35">
        <f>SUM(G12:H12)</f>
        <v>0</v>
      </c>
      <c r="CV12" s="35">
        <f>SUM(I12:L12)</f>
        <v>-1142605.5060109375</v>
      </c>
      <c r="CW12" s="35">
        <f>SUM(M12:P12)</f>
        <v>-428977.19907388726</v>
      </c>
      <c r="CX12" s="35">
        <f>SUM(Q12:T12)</f>
        <v>143766.4541984901</v>
      </c>
      <c r="CY12" s="35">
        <f>SUM(U12:X12)</f>
        <v>331722.55497782968</v>
      </c>
      <c r="CZ12" s="35">
        <f>SUM(Y12:AB12)</f>
        <v>355223.74169614364</v>
      </c>
      <c r="DA12" s="35">
        <f>SUM(AC12:AF12)</f>
        <v>346636.12700888357</v>
      </c>
      <c r="DB12" s="35">
        <f>SUM(AG12:AJ12)</f>
        <v>338134.06696933572</v>
      </c>
      <c r="DC12" s="35">
        <f>SUM(AK12:AN12)</f>
        <v>329716.70923397853</v>
      </c>
      <c r="DD12" s="35">
        <f>SUM(AO12:AR12)</f>
        <v>321383.209950816</v>
      </c>
      <c r="DE12" s="35">
        <f>SUM(AS12:AV12)</f>
        <v>313132.73367478023</v>
      </c>
      <c r="DF12" s="35">
        <f>SUM(AW12:AZ12)</f>
        <v>304964.45328397676</v>
      </c>
      <c r="DG12" s="35">
        <f>SUM(BA12:BD12)</f>
        <v>296877.54989676527</v>
      </c>
      <c r="DH12" s="35">
        <f>SUM(BE12:BH12)</f>
        <v>288871.21278966422</v>
      </c>
      <c r="DI12" s="35">
        <f>SUM(BI12:BL12)</f>
        <v>280944.63931607618</v>
      </c>
      <c r="DJ12" s="35">
        <f>SUM(BM12:BP12)</f>
        <v>273097.03482581978</v>
      </c>
      <c r="DK12" s="35">
        <f>SUM(BQ12:BT12)</f>
        <v>265327.61258546636</v>
      </c>
      <c r="DL12" s="35">
        <f>SUM(BU12:BX12)</f>
        <v>257635.59369946783</v>
      </c>
      <c r="DM12" s="35">
        <f>SUM(BY12:CB12)</f>
        <v>250020.20703207183</v>
      </c>
      <c r="DN12" s="35">
        <f>SUM(CC12:CF12)</f>
        <v>242480.68913001407</v>
      </c>
      <c r="DO12" s="35">
        <f>SUM(CG12:CJ12)</f>
        <v>235016.28414598078</v>
      </c>
      <c r="DP12" s="35">
        <f>SUM(CO12:CP12)</f>
        <v>0</v>
      </c>
    </row>
    <row r="13" spans="5:120" s="1" customFormat="1" x14ac:dyDescent="0.3">
      <c r="E13" s="32"/>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R13" s="35"/>
      <c r="CU13" s="35"/>
      <c r="CV13" s="35"/>
      <c r="CW13" s="35"/>
      <c r="CX13" s="35"/>
      <c r="CY13" s="35"/>
      <c r="CZ13" s="35"/>
      <c r="DA13" s="35"/>
      <c r="DB13" s="35"/>
      <c r="DC13" s="35"/>
      <c r="DD13" s="35"/>
      <c r="DE13" s="35"/>
      <c r="DF13" s="35"/>
      <c r="DG13" s="35"/>
      <c r="DH13" s="35"/>
      <c r="DI13" s="35"/>
      <c r="DJ13" s="35"/>
      <c r="DK13" s="35"/>
      <c r="DL13" s="35"/>
      <c r="DM13" s="35"/>
      <c r="DN13" s="35"/>
      <c r="DO13" s="35"/>
      <c r="DP13" s="35"/>
    </row>
    <row r="14" spans="5:120" x14ac:dyDescent="0.3">
      <c r="E14" s="10" t="s">
        <v>167</v>
      </c>
      <c r="G14" s="16">
        <f t="shared" ref="G14:AL14" si="3">G12-G16</f>
        <v>0</v>
      </c>
      <c r="H14" s="16">
        <f t="shared" si="3"/>
        <v>0</v>
      </c>
      <c r="I14" s="16">
        <f t="shared" si="3"/>
        <v>-94767</v>
      </c>
      <c r="J14" s="16">
        <f t="shared" si="3"/>
        <v>-211026</v>
      </c>
      <c r="K14" s="16">
        <f t="shared" si="3"/>
        <v>-517462</v>
      </c>
      <c r="L14" s="16">
        <f t="shared" si="3"/>
        <v>-319350.5060109375</v>
      </c>
      <c r="M14" s="16">
        <f t="shared" si="3"/>
        <v>-153656.27895861608</v>
      </c>
      <c r="N14" s="16">
        <f t="shared" si="3"/>
        <v>-278816.7477438107</v>
      </c>
      <c r="O14" s="16">
        <f t="shared" si="3"/>
        <v>-7122.7821332716012</v>
      </c>
      <c r="P14" s="16">
        <f t="shared" si="3"/>
        <v>10618.609761811178</v>
      </c>
      <c r="Q14" s="16">
        <f t="shared" si="3"/>
        <v>20983.772640502139</v>
      </c>
      <c r="R14" s="16">
        <f t="shared" si="3"/>
        <v>31474.196066931272</v>
      </c>
      <c r="S14" s="16">
        <f t="shared" si="3"/>
        <v>40963.814478006258</v>
      </c>
      <c r="T14" s="16">
        <f t="shared" si="3"/>
        <v>50344.671013050429</v>
      </c>
      <c r="U14" s="16">
        <f t="shared" si="3"/>
        <v>59617.174814328901</v>
      </c>
      <c r="V14" s="16">
        <f t="shared" si="3"/>
        <v>91246.182808640995</v>
      </c>
      <c r="W14" s="16">
        <f t="shared" si="3"/>
        <v>90701.339351619419</v>
      </c>
      <c r="X14" s="16">
        <f t="shared" si="3"/>
        <v>90157.858003240341</v>
      </c>
      <c r="Y14" s="16">
        <f t="shared" si="3"/>
        <v>89615.735358232254</v>
      </c>
      <c r="Z14" s="16">
        <f t="shared" si="3"/>
        <v>89074.968019836699</v>
      </c>
      <c r="AA14" s="16">
        <f t="shared" si="3"/>
        <v>88535.552599787101</v>
      </c>
      <c r="AB14" s="16">
        <f t="shared" si="3"/>
        <v>87997.485718287615</v>
      </c>
      <c r="AC14" s="16">
        <f t="shared" si="3"/>
        <v>87460.764003991964</v>
      </c>
      <c r="AD14" s="16">
        <f t="shared" si="3"/>
        <v>86925.384093981964</v>
      </c>
      <c r="AE14" s="16">
        <f t="shared" si="3"/>
        <v>86391.34263374703</v>
      </c>
      <c r="AF14" s="16">
        <f t="shared" si="3"/>
        <v>85858.636277162615</v>
      </c>
      <c r="AG14" s="16">
        <f t="shared" si="3"/>
        <v>85327.261686469748</v>
      </c>
      <c r="AH14" s="16">
        <f t="shared" si="3"/>
        <v>84797.215532253613</v>
      </c>
      <c r="AI14" s="16">
        <f t="shared" si="3"/>
        <v>84268.494493422942</v>
      </c>
      <c r="AJ14" s="16">
        <f t="shared" si="3"/>
        <v>83741.095257189416</v>
      </c>
      <c r="AK14" s="16">
        <f t="shared" si="3"/>
        <v>83215.014519046468</v>
      </c>
      <c r="AL14" s="16">
        <f t="shared" si="3"/>
        <v>82690.248982748861</v>
      </c>
      <c r="AM14" s="16">
        <f t="shared" ref="AM14:BR14" si="4">AM12-AM16</f>
        <v>82166.795360291988</v>
      </c>
      <c r="AN14" s="16">
        <f t="shared" si="4"/>
        <v>81644.650371891214</v>
      </c>
      <c r="AO14" s="16">
        <f t="shared" si="4"/>
        <v>81123.810745961586</v>
      </c>
      <c r="AP14" s="16">
        <f t="shared" si="4"/>
        <v>80604.273219096649</v>
      </c>
      <c r="AQ14" s="16">
        <f t="shared" si="4"/>
        <v>0</v>
      </c>
      <c r="AR14" s="16">
        <f t="shared" si="4"/>
        <v>0</v>
      </c>
      <c r="AS14" s="16">
        <f t="shared" si="4"/>
        <v>0</v>
      </c>
      <c r="AT14" s="16">
        <f t="shared" si="4"/>
        <v>0</v>
      </c>
      <c r="AU14" s="16">
        <f t="shared" si="4"/>
        <v>0</v>
      </c>
      <c r="AV14" s="16">
        <f t="shared" si="4"/>
        <v>0</v>
      </c>
      <c r="AW14" s="16">
        <f t="shared" si="4"/>
        <v>0</v>
      </c>
      <c r="AX14" s="16">
        <f t="shared" si="4"/>
        <v>0</v>
      </c>
      <c r="AY14" s="16">
        <f t="shared" si="4"/>
        <v>0</v>
      </c>
      <c r="AZ14" s="16">
        <f t="shared" si="4"/>
        <v>0</v>
      </c>
      <c r="BA14" s="16">
        <f t="shared" si="4"/>
        <v>0</v>
      </c>
      <c r="BB14" s="16">
        <f t="shared" si="4"/>
        <v>0</v>
      </c>
      <c r="BC14" s="16">
        <f t="shared" si="4"/>
        <v>0</v>
      </c>
      <c r="BD14" s="16">
        <f t="shared" si="4"/>
        <v>0</v>
      </c>
      <c r="BE14" s="16">
        <f t="shared" si="4"/>
        <v>0</v>
      </c>
      <c r="BF14" s="16">
        <f t="shared" si="4"/>
        <v>0</v>
      </c>
      <c r="BG14" s="16">
        <f t="shared" si="4"/>
        <v>0</v>
      </c>
      <c r="BH14" s="16">
        <f t="shared" si="4"/>
        <v>0</v>
      </c>
      <c r="BI14" s="16">
        <f t="shared" si="4"/>
        <v>0</v>
      </c>
      <c r="BJ14" s="16">
        <f t="shared" si="4"/>
        <v>0</v>
      </c>
      <c r="BK14" s="16">
        <f t="shared" si="4"/>
        <v>0</v>
      </c>
      <c r="BL14" s="16">
        <f t="shared" si="4"/>
        <v>0</v>
      </c>
      <c r="BM14" s="16">
        <f t="shared" si="4"/>
        <v>0</v>
      </c>
      <c r="BN14" s="16">
        <f t="shared" si="4"/>
        <v>0</v>
      </c>
      <c r="BO14" s="16">
        <f t="shared" si="4"/>
        <v>0</v>
      </c>
      <c r="BP14" s="16">
        <f t="shared" si="4"/>
        <v>0</v>
      </c>
      <c r="BQ14" s="16">
        <f t="shared" si="4"/>
        <v>0</v>
      </c>
      <c r="BR14" s="16">
        <f t="shared" si="4"/>
        <v>0</v>
      </c>
      <c r="BS14" s="16">
        <f t="shared" ref="BS14:CJ14" si="5">BS12-BS16</f>
        <v>0</v>
      </c>
      <c r="BT14" s="16">
        <f t="shared" si="5"/>
        <v>0</v>
      </c>
      <c r="BU14" s="16">
        <f t="shared" si="5"/>
        <v>0</v>
      </c>
      <c r="BV14" s="16">
        <f t="shared" si="5"/>
        <v>0</v>
      </c>
      <c r="BW14" s="16">
        <f t="shared" si="5"/>
        <v>0</v>
      </c>
      <c r="BX14" s="16">
        <f t="shared" si="5"/>
        <v>0</v>
      </c>
      <c r="BY14" s="16">
        <f t="shared" si="5"/>
        <v>0</v>
      </c>
      <c r="BZ14" s="16">
        <f t="shared" si="5"/>
        <v>0</v>
      </c>
      <c r="CA14" s="16">
        <f t="shared" si="5"/>
        <v>0</v>
      </c>
      <c r="CB14" s="16">
        <f t="shared" si="5"/>
        <v>0</v>
      </c>
      <c r="CC14" s="16">
        <f t="shared" si="5"/>
        <v>0</v>
      </c>
      <c r="CD14" s="16">
        <f t="shared" si="5"/>
        <v>0</v>
      </c>
      <c r="CE14" s="16">
        <f t="shared" si="5"/>
        <v>0</v>
      </c>
      <c r="CF14" s="16">
        <f t="shared" si="5"/>
        <v>0</v>
      </c>
      <c r="CG14" s="16">
        <f t="shared" si="5"/>
        <v>0</v>
      </c>
      <c r="CH14" s="16">
        <f t="shared" si="5"/>
        <v>0</v>
      </c>
      <c r="CI14" s="16">
        <f t="shared" si="5"/>
        <v>0</v>
      </c>
      <c r="CJ14" s="16">
        <f t="shared" si="5"/>
        <v>0</v>
      </c>
      <c r="CK14" s="16">
        <f t="shared" ref="CK14:CP14" si="6">CK12-CK16</f>
        <v>0</v>
      </c>
      <c r="CL14" s="16">
        <f t="shared" si="6"/>
        <v>0</v>
      </c>
      <c r="CM14" s="16">
        <f t="shared" si="6"/>
        <v>0</v>
      </c>
      <c r="CN14" s="16">
        <f t="shared" si="6"/>
        <v>0</v>
      </c>
      <c r="CO14" s="16">
        <f t="shared" si="6"/>
        <v>0</v>
      </c>
      <c r="CP14" s="16">
        <f t="shared" si="6"/>
        <v>0</v>
      </c>
      <c r="CR14" s="35">
        <f>SUM(G14:CP14)</f>
        <v>435345.03296489437</v>
      </c>
      <c r="CU14" s="35">
        <f>SUM(G14:H14)</f>
        <v>0</v>
      </c>
      <c r="CV14" s="35">
        <f>SUM(I14:L14)</f>
        <v>-1142605.5060109375</v>
      </c>
      <c r="CW14" s="35">
        <f>SUM(M14:P14)</f>
        <v>-428977.19907388726</v>
      </c>
      <c r="CX14" s="35">
        <f>SUM(Q14:T14)</f>
        <v>143766.4541984901</v>
      </c>
      <c r="CY14" s="35">
        <f>SUM(U14:X14)</f>
        <v>331722.55497782968</v>
      </c>
      <c r="CZ14" s="35">
        <f>SUM(Y14:AB14)</f>
        <v>355223.74169614364</v>
      </c>
      <c r="DA14" s="35">
        <f>SUM(AC14:AF14)</f>
        <v>346636.12700888357</v>
      </c>
      <c r="DB14" s="35">
        <f>SUM(AG14:AJ14)</f>
        <v>338134.06696933572</v>
      </c>
      <c r="DC14" s="35">
        <f>SUM(AK14:AN14)</f>
        <v>329716.70923397853</v>
      </c>
      <c r="DD14" s="35">
        <f>SUM(AO14:AR14)</f>
        <v>161728.08396505823</v>
      </c>
      <c r="DE14" s="35">
        <f>SUM(AS14:AV14)</f>
        <v>0</v>
      </c>
      <c r="DF14" s="35">
        <f>SUM(AW14:AZ14)</f>
        <v>0</v>
      </c>
      <c r="DG14" s="35">
        <f>SUM(BA14:BD14)</f>
        <v>0</v>
      </c>
      <c r="DH14" s="35">
        <f>SUM(BE14:BH14)</f>
        <v>0</v>
      </c>
      <c r="DI14" s="35">
        <f>SUM(BI14:BL14)</f>
        <v>0</v>
      </c>
      <c r="DJ14" s="35">
        <f>SUM(BM14:BP14)</f>
        <v>0</v>
      </c>
      <c r="DK14" s="35">
        <f>SUM(BQ14:BT14)</f>
        <v>0</v>
      </c>
      <c r="DL14" s="35">
        <f>SUM(BU14:BX14)</f>
        <v>0</v>
      </c>
      <c r="DM14" s="35">
        <f>SUM(BY14:CB14)</f>
        <v>0</v>
      </c>
      <c r="DN14" s="35">
        <f>SUM(CC14:CF14)</f>
        <v>0</v>
      </c>
      <c r="DO14" s="35">
        <f>SUM(CG14:CJ14)</f>
        <v>0</v>
      </c>
      <c r="DP14" s="35">
        <f>SUM(CO14:CP14)</f>
        <v>0</v>
      </c>
    </row>
    <row r="16" spans="5:120" x14ac:dyDescent="0.3">
      <c r="E16" s="10" t="s">
        <v>170</v>
      </c>
      <c r="G16" s="16">
        <f>IF(G6="PT",G12,0)</f>
        <v>0</v>
      </c>
      <c r="H16" s="16">
        <f t="shared" ref="H16:BS16" si="7">IF(H6="PT",H12,0)</f>
        <v>0</v>
      </c>
      <c r="I16" s="16">
        <f t="shared" si="7"/>
        <v>0</v>
      </c>
      <c r="J16" s="16">
        <f t="shared" si="7"/>
        <v>0</v>
      </c>
      <c r="K16" s="16">
        <f t="shared" si="7"/>
        <v>0</v>
      </c>
      <c r="L16" s="16">
        <f t="shared" si="7"/>
        <v>0</v>
      </c>
      <c r="M16" s="16">
        <f t="shared" si="7"/>
        <v>0</v>
      </c>
      <c r="N16" s="16">
        <f t="shared" si="7"/>
        <v>0</v>
      </c>
      <c r="O16" s="16">
        <f t="shared" si="7"/>
        <v>0</v>
      </c>
      <c r="P16" s="16">
        <f t="shared" si="7"/>
        <v>0</v>
      </c>
      <c r="Q16" s="16">
        <f t="shared" si="7"/>
        <v>0</v>
      </c>
      <c r="R16" s="16">
        <f t="shared" si="7"/>
        <v>0</v>
      </c>
      <c r="S16" s="16">
        <f t="shared" si="7"/>
        <v>0</v>
      </c>
      <c r="T16" s="16">
        <f t="shared" si="7"/>
        <v>0</v>
      </c>
      <c r="U16" s="16">
        <f t="shared" si="7"/>
        <v>0</v>
      </c>
      <c r="V16" s="16">
        <f t="shared" si="7"/>
        <v>0</v>
      </c>
      <c r="W16" s="16">
        <f t="shared" si="7"/>
        <v>0</v>
      </c>
      <c r="X16" s="16">
        <f t="shared" si="7"/>
        <v>0</v>
      </c>
      <c r="Y16" s="16">
        <f t="shared" si="7"/>
        <v>0</v>
      </c>
      <c r="Z16" s="16">
        <f t="shared" si="7"/>
        <v>0</v>
      </c>
      <c r="AA16" s="16">
        <f t="shared" si="7"/>
        <v>0</v>
      </c>
      <c r="AB16" s="16">
        <f t="shared" si="7"/>
        <v>0</v>
      </c>
      <c r="AC16" s="16">
        <f t="shared" si="7"/>
        <v>0</v>
      </c>
      <c r="AD16" s="16">
        <f t="shared" si="7"/>
        <v>0</v>
      </c>
      <c r="AE16" s="16">
        <f t="shared" si="7"/>
        <v>0</v>
      </c>
      <c r="AF16" s="16">
        <f t="shared" si="7"/>
        <v>0</v>
      </c>
      <c r="AG16" s="16">
        <f t="shared" si="7"/>
        <v>0</v>
      </c>
      <c r="AH16" s="16">
        <f t="shared" si="7"/>
        <v>0</v>
      </c>
      <c r="AI16" s="16">
        <f t="shared" si="7"/>
        <v>0</v>
      </c>
      <c r="AJ16" s="16">
        <f t="shared" si="7"/>
        <v>0</v>
      </c>
      <c r="AK16" s="16">
        <f t="shared" si="7"/>
        <v>0</v>
      </c>
      <c r="AL16" s="16">
        <f t="shared" si="7"/>
        <v>0</v>
      </c>
      <c r="AM16" s="16">
        <f t="shared" si="7"/>
        <v>0</v>
      </c>
      <c r="AN16" s="16">
        <f t="shared" si="7"/>
        <v>0</v>
      </c>
      <c r="AO16" s="16">
        <f t="shared" si="7"/>
        <v>0</v>
      </c>
      <c r="AP16" s="16">
        <f t="shared" si="7"/>
        <v>0</v>
      </c>
      <c r="AQ16" s="16">
        <f t="shared" si="7"/>
        <v>80086.034536048974</v>
      </c>
      <c r="AR16" s="16">
        <f t="shared" si="7"/>
        <v>79569.091449708794</v>
      </c>
      <c r="AS16" s="16">
        <f t="shared" si="7"/>
        <v>79053.440721084597</v>
      </c>
      <c r="AT16" s="16">
        <f t="shared" si="7"/>
        <v>78539.079119281902</v>
      </c>
      <c r="AU16" s="16">
        <f t="shared" si="7"/>
        <v>78026.003421483707</v>
      </c>
      <c r="AV16" s="16">
        <f t="shared" si="7"/>
        <v>77514.210412929999</v>
      </c>
      <c r="AW16" s="16">
        <f t="shared" si="7"/>
        <v>77003.696886897727</v>
      </c>
      <c r="AX16" s="16">
        <f t="shared" si="7"/>
        <v>76494.459644680435</v>
      </c>
      <c r="AY16" s="16">
        <f t="shared" si="7"/>
        <v>75986.495495568757</v>
      </c>
      <c r="AZ16" s="16">
        <f t="shared" si="7"/>
        <v>75479.801256829815</v>
      </c>
      <c r="BA16" s="16">
        <f t="shared" si="7"/>
        <v>74974.373753687803</v>
      </c>
      <c r="BB16" s="16">
        <f t="shared" si="7"/>
        <v>74470.209819303564</v>
      </c>
      <c r="BC16" s="16">
        <f t="shared" si="7"/>
        <v>73967.306294755399</v>
      </c>
      <c r="BD16" s="16">
        <f t="shared" si="7"/>
        <v>73465.660029018472</v>
      </c>
      <c r="BE16" s="16">
        <f t="shared" si="7"/>
        <v>72965.267878945946</v>
      </c>
      <c r="BF16" s="16">
        <f t="shared" si="7"/>
        <v>72466.12670924855</v>
      </c>
      <c r="BG16" s="16">
        <f t="shared" si="7"/>
        <v>71968.233392475435</v>
      </c>
      <c r="BH16" s="16">
        <f t="shared" si="7"/>
        <v>71471.584808994288</v>
      </c>
      <c r="BI16" s="16">
        <f t="shared" si="7"/>
        <v>70976.177846971783</v>
      </c>
      <c r="BJ16" s="16">
        <f t="shared" si="7"/>
        <v>70482.009402354393</v>
      </c>
      <c r="BK16" s="16">
        <f t="shared" si="7"/>
        <v>69989.07637884852</v>
      </c>
      <c r="BL16" s="16">
        <f t="shared" si="7"/>
        <v>69497.375687901455</v>
      </c>
      <c r="BM16" s="16">
        <f t="shared" si="7"/>
        <v>69006.904248681647</v>
      </c>
      <c r="BN16" s="16">
        <f t="shared" si="7"/>
        <v>68517.658988059964</v>
      </c>
      <c r="BO16" s="16">
        <f t="shared" si="7"/>
        <v>68029.636840589781</v>
      </c>
      <c r="BP16" s="16">
        <f t="shared" si="7"/>
        <v>67542.834748488356</v>
      </c>
      <c r="BQ16" s="16">
        <f t="shared" si="7"/>
        <v>67057.249661617127</v>
      </c>
      <c r="BR16" s="16">
        <f t="shared" si="7"/>
        <v>66572.878537463082</v>
      </c>
      <c r="BS16" s="16">
        <f t="shared" si="7"/>
        <v>66089.718341119442</v>
      </c>
      <c r="BT16" s="16">
        <f t="shared" ref="BT16:CJ16" si="8">IF(BT6="PT",BT12,0)</f>
        <v>65607.766045266675</v>
      </c>
      <c r="BU16" s="16">
        <f t="shared" si="8"/>
        <v>65127.0186301535</v>
      </c>
      <c r="BV16" s="16">
        <f t="shared" si="8"/>
        <v>64647.473083578108</v>
      </c>
      <c r="BW16" s="16">
        <f t="shared" si="8"/>
        <v>64169.126400869194</v>
      </c>
      <c r="BX16" s="16">
        <f t="shared" si="8"/>
        <v>63691.975584867032</v>
      </c>
      <c r="BY16" s="16">
        <f t="shared" si="8"/>
        <v>63216.017645904853</v>
      </c>
      <c r="BZ16" s="16">
        <f t="shared" si="8"/>
        <v>62741.249601790099</v>
      </c>
      <c r="CA16" s="16">
        <f t="shared" si="8"/>
        <v>62267.668477785628</v>
      </c>
      <c r="CB16" s="16">
        <f t="shared" si="8"/>
        <v>61795.271306591254</v>
      </c>
      <c r="CC16" s="16">
        <f t="shared" si="8"/>
        <v>61324.055128324748</v>
      </c>
      <c r="CD16" s="16">
        <f t="shared" si="8"/>
        <v>60854.016990503995</v>
      </c>
      <c r="CE16" s="16">
        <f t="shared" si="8"/>
        <v>60385.15394802767</v>
      </c>
      <c r="CF16" s="16">
        <f t="shared" si="8"/>
        <v>59917.463063157658</v>
      </c>
      <c r="CG16" s="16">
        <f t="shared" si="8"/>
        <v>59450.941405499703</v>
      </c>
      <c r="CH16" s="16">
        <f t="shared" si="8"/>
        <v>58985.586051986058</v>
      </c>
      <c r="CI16" s="16">
        <f t="shared" si="8"/>
        <v>58521.394086856075</v>
      </c>
      <c r="CJ16" s="16">
        <f t="shared" si="8"/>
        <v>58058.362601638946</v>
      </c>
      <c r="CK16" s="16">
        <f t="shared" ref="CK16:CP16" si="9">IF(CK6="PT",CK12,0)</f>
        <v>0</v>
      </c>
      <c r="CL16" s="16">
        <f t="shared" si="9"/>
        <v>0</v>
      </c>
      <c r="CM16" s="16">
        <f t="shared" si="9"/>
        <v>0</v>
      </c>
      <c r="CN16" s="16">
        <f t="shared" si="9"/>
        <v>0</v>
      </c>
      <c r="CO16" s="16">
        <f t="shared" si="9"/>
        <v>0</v>
      </c>
      <c r="CP16" s="16">
        <f t="shared" si="9"/>
        <v>0</v>
      </c>
      <c r="CR16" s="35">
        <f>SUM(G16:CP16)</f>
        <v>3168023.1363658411</v>
      </c>
      <c r="CU16" s="35">
        <f>SUM(G16:H16)</f>
        <v>0</v>
      </c>
      <c r="CV16" s="35">
        <f>SUM(I16:L16)</f>
        <v>0</v>
      </c>
      <c r="CW16" s="35">
        <f>SUM(M16:P16)</f>
        <v>0</v>
      </c>
      <c r="CX16" s="35">
        <f>SUM(Q16:T16)</f>
        <v>0</v>
      </c>
      <c r="CY16" s="35">
        <f>SUM(U16:X16)</f>
        <v>0</v>
      </c>
      <c r="CZ16" s="35">
        <f>SUM(Y16:AB16)</f>
        <v>0</v>
      </c>
      <c r="DA16" s="35">
        <f>SUM(AC16:AF16)</f>
        <v>0</v>
      </c>
      <c r="DB16" s="35">
        <f>SUM(AG16:AJ16)</f>
        <v>0</v>
      </c>
      <c r="DC16" s="35">
        <f>SUM(AK16:AN16)</f>
        <v>0</v>
      </c>
      <c r="DD16" s="35">
        <f>SUM(AO16:AR16)</f>
        <v>159655.12598575777</v>
      </c>
      <c r="DE16" s="35">
        <f>SUM(AS16:AV16)</f>
        <v>313132.73367478023</v>
      </c>
      <c r="DF16" s="35">
        <f>SUM(AW16:AZ16)</f>
        <v>304964.45328397676</v>
      </c>
      <c r="DG16" s="35">
        <f>SUM(BA16:BD16)</f>
        <v>296877.54989676527</v>
      </c>
      <c r="DH16" s="35">
        <f>SUM(BE16:BH16)</f>
        <v>288871.21278966422</v>
      </c>
      <c r="DI16" s="35">
        <f>SUM(BI16:BL16)</f>
        <v>280944.63931607618</v>
      </c>
      <c r="DJ16" s="35">
        <f>SUM(BM16:BP16)</f>
        <v>273097.03482581978</v>
      </c>
      <c r="DK16" s="35">
        <f>SUM(BQ16:BT16)</f>
        <v>265327.61258546636</v>
      </c>
      <c r="DL16" s="35">
        <f>SUM(BU16:BX16)</f>
        <v>257635.59369946783</v>
      </c>
      <c r="DM16" s="35">
        <f>SUM(BY16:CB16)</f>
        <v>250020.20703207183</v>
      </c>
      <c r="DN16" s="35">
        <f>SUM(CC16:CF16)</f>
        <v>242480.68913001407</v>
      </c>
      <c r="DO16" s="35">
        <f>SUM(CG16:CJ16)</f>
        <v>235016.28414598078</v>
      </c>
      <c r="DP16" s="35">
        <f>SUM(CO16:CP16)</f>
        <v>0</v>
      </c>
    </row>
    <row r="18" spans="5:96" x14ac:dyDescent="0.3">
      <c r="E18" t="s">
        <v>168</v>
      </c>
      <c r="F18" s="45">
        <f>IRR(CU14:DP14)</f>
        <v>5.3764712368042478E-2</v>
      </c>
    </row>
    <row r="19" spans="5:96" x14ac:dyDescent="0.3">
      <c r="F19" s="45"/>
    </row>
    <row r="20" spans="5:96" x14ac:dyDescent="0.3">
      <c r="E20" t="s">
        <v>169</v>
      </c>
      <c r="F20" s="45">
        <f>IRR(CU12:DP12)</f>
        <v>0.15521810772938704</v>
      </c>
    </row>
    <row r="22" spans="5:96" s="16" customFormat="1" x14ac:dyDescent="0.3">
      <c r="E22" s="16" t="s">
        <v>193</v>
      </c>
      <c r="G22" s="16">
        <f>G12/G2</f>
        <v>0</v>
      </c>
      <c r="H22" s="16">
        <f t="shared" ref="H22:BS22" si="10">H12/H2</f>
        <v>0</v>
      </c>
      <c r="I22" s="16">
        <f t="shared" si="10"/>
        <v>-92535.624716354927</v>
      </c>
      <c r="J22" s="16">
        <f t="shared" si="10"/>
        <v>-201205.3963581404</v>
      </c>
      <c r="K22" s="16">
        <f t="shared" si="10"/>
        <v>-481763.56161910476</v>
      </c>
      <c r="L22" s="16">
        <f t="shared" si="10"/>
        <v>-290318.64182812511</v>
      </c>
      <c r="M22" s="16">
        <f t="shared" si="10"/>
        <v>-136398.45635780433</v>
      </c>
      <c r="N22" s="16">
        <f t="shared" si="10"/>
        <v>-241673.9438444082</v>
      </c>
      <c r="O22" s="16">
        <f t="shared" si="10"/>
        <v>-6028.5443694624446</v>
      </c>
      <c r="P22" s="16">
        <f t="shared" si="10"/>
        <v>8775.7105469513917</v>
      </c>
      <c r="Q22" s="16">
        <f t="shared" si="10"/>
        <v>16933.628604674544</v>
      </c>
      <c r="R22" s="16">
        <f t="shared" si="10"/>
        <v>24801.213616859299</v>
      </c>
      <c r="S22" s="16">
        <f t="shared" si="10"/>
        <v>31518.86037869408</v>
      </c>
      <c r="T22" s="16">
        <f t="shared" si="10"/>
        <v>37824.696478625447</v>
      </c>
      <c r="U22" s="16">
        <f t="shared" si="10"/>
        <v>43736.614697519952</v>
      </c>
      <c r="V22" s="16">
        <f t="shared" si="10"/>
        <v>65364.253733661593</v>
      </c>
      <c r="W22" s="16">
        <f t="shared" si="10"/>
        <v>63444.083907033149</v>
      </c>
      <c r="X22" s="16">
        <f t="shared" si="10"/>
        <v>61579.030123106648</v>
      </c>
      <c r="Y22" s="16">
        <f t="shared" si="10"/>
        <v>59767.537251482776</v>
      </c>
      <c r="Z22" s="16">
        <f t="shared" si="10"/>
        <v>58008.093467086903</v>
      </c>
      <c r="AA22" s="16">
        <f t="shared" si="10"/>
        <v>56299.229056695098</v>
      </c>
      <c r="AB22" s="16">
        <f t="shared" si="10"/>
        <v>54639.51525807834</v>
      </c>
      <c r="AC22" s="16">
        <f t="shared" si="10"/>
        <v>53027.563130879491</v>
      </c>
      <c r="AD22" s="16">
        <f t="shared" si="10"/>
        <v>51462.022458361513</v>
      </c>
      <c r="AE22" s="16">
        <f t="shared" si="10"/>
        <v>49941.580679189217</v>
      </c>
      <c r="AF22" s="16">
        <f t="shared" si="10"/>
        <v>48464.961848427891</v>
      </c>
      <c r="AG22" s="16">
        <f t="shared" si="10"/>
        <v>47030.92562696644</v>
      </c>
      <c r="AH22" s="16">
        <f t="shared" si="10"/>
        <v>45638.266298591603</v>
      </c>
      <c r="AI22" s="16">
        <f t="shared" si="10"/>
        <v>44285.811813963031</v>
      </c>
      <c r="AJ22" s="16">
        <f t="shared" si="10"/>
        <v>42972.422860757768</v>
      </c>
      <c r="AK22" s="16">
        <f t="shared" si="10"/>
        <v>41696.991959272411</v>
      </c>
      <c r="AL22" s="16">
        <f t="shared" si="10"/>
        <v>40458.442582791824</v>
      </c>
      <c r="AM22" s="16">
        <f t="shared" si="10"/>
        <v>39255.728302050382</v>
      </c>
      <c r="AN22" s="16">
        <f t="shared" si="10"/>
        <v>38087.831953130692</v>
      </c>
      <c r="AO22" s="16">
        <f t="shared" si="10"/>
        <v>36953.764828162821</v>
      </c>
      <c r="AP22" s="16">
        <f t="shared" si="10"/>
        <v>35852.565888202793</v>
      </c>
      <c r="AQ22" s="16">
        <f t="shared" si="10"/>
        <v>34783.300997688501</v>
      </c>
      <c r="AR22" s="16">
        <f t="shared" si="10"/>
        <v>33745.062179884044</v>
      </c>
      <c r="AS22" s="16">
        <f t="shared" si="10"/>
        <v>32736.966892743101</v>
      </c>
      <c r="AT22" s="16">
        <f t="shared" si="10"/>
        <v>31758.157324633859</v>
      </c>
      <c r="AU22" s="16">
        <f t="shared" si="10"/>
        <v>30807.799709386203</v>
      </c>
      <c r="AV22" s="16">
        <f t="shared" si="10"/>
        <v>29885.083660133976</v>
      </c>
      <c r="AW22" s="16">
        <f t="shared" si="10"/>
        <v>28989.221521441094</v>
      </c>
      <c r="AX22" s="16">
        <f t="shared" si="10"/>
        <v>28119.447739212992</v>
      </c>
      <c r="AY22" s="16">
        <f t="shared" si="10"/>
        <v>27275.018247909506</v>
      </c>
      <c r="AZ22" s="16">
        <f t="shared" si="10"/>
        <v>26455.209874586872</v>
      </c>
      <c r="BA22" s="16">
        <f t="shared" si="10"/>
        <v>25659.3197593111</v>
      </c>
      <c r="BB22" s="16">
        <f t="shared" si="10"/>
        <v>24886.664791495703</v>
      </c>
      <c r="BC22" s="16">
        <f t="shared" si="10"/>
        <v>24136.58106173038</v>
      </c>
      <c r="BD22" s="16">
        <f t="shared" si="10"/>
        <v>23408.423328677309</v>
      </c>
      <c r="BE22" s="16">
        <f t="shared" si="10"/>
        <v>22701.564500625303</v>
      </c>
      <c r="BF22" s="16">
        <f t="shared" si="10"/>
        <v>22015.395131300724</v>
      </c>
      <c r="BG22" s="16">
        <f t="shared" si="10"/>
        <v>21349.322929547277</v>
      </c>
      <c r="BH22" s="16">
        <f t="shared" si="10"/>
        <v>20702.772282495498</v>
      </c>
      <c r="BI22" s="16">
        <f t="shared" si="10"/>
        <v>20075.18379185415</v>
      </c>
      <c r="BJ22" s="16">
        <f t="shared" si="10"/>
        <v>19466.013822965288</v>
      </c>
      <c r="BK22" s="16">
        <f t="shared" si="10"/>
        <v>18874.734066274268</v>
      </c>
      <c r="BL22" s="16">
        <f t="shared" si="10"/>
        <v>18300.831110876032</v>
      </c>
      <c r="BM22" s="16">
        <f t="shared" si="10"/>
        <v>17743.806029807489</v>
      </c>
      <c r="BN22" s="16">
        <f t="shared" si="10"/>
        <v>17203.173976765509</v>
      </c>
      <c r="BO22" s="16">
        <f t="shared" si="10"/>
        <v>16678.463793937768</v>
      </c>
      <c r="BP22" s="16">
        <f t="shared" si="10"/>
        <v>16169.217630643456</v>
      </c>
      <c r="BQ22" s="16">
        <f t="shared" si="10"/>
        <v>15674.990572487672</v>
      </c>
      <c r="BR22" s="16">
        <f t="shared" si="10"/>
        <v>15195.350280742721</v>
      </c>
      <c r="BS22" s="16">
        <f t="shared" si="10"/>
        <v>14729.876641676148</v>
      </c>
      <c r="BT22" s="16">
        <f t="shared" ref="BT22:CJ22" si="11">BT12/BT2</f>
        <v>14278.161425553715</v>
      </c>
      <c r="BU22" s="16">
        <f t="shared" si="11"/>
        <v>13839.807955052715</v>
      </c>
      <c r="BV22" s="16">
        <f t="shared" si="11"/>
        <v>13414.430782828011</v>
      </c>
      <c r="BW22" s="16">
        <f t="shared" si="11"/>
        <v>13001.655377980391</v>
      </c>
      <c r="BX22" s="16">
        <f t="shared" si="11"/>
        <v>12601.117821183576</v>
      </c>
      <c r="BY22" s="16">
        <f t="shared" si="11"/>
        <v>12212.464508232864</v>
      </c>
      <c r="BZ22" s="16">
        <f t="shared" si="11"/>
        <v>11835.351861784789</v>
      </c>
      <c r="CA22" s="16">
        <f t="shared" si="11"/>
        <v>11469.446051063413</v>
      </c>
      <c r="CB22" s="16">
        <f t="shared" si="11"/>
        <v>11114.422719315122</v>
      </c>
      <c r="CC22" s="16">
        <f t="shared" si="11"/>
        <v>10769.966718799511</v>
      </c>
      <c r="CD22" s="16">
        <f t="shared" si="11"/>
        <v>10435.771853110055</v>
      </c>
      <c r="CE22" s="16">
        <f t="shared" si="11"/>
        <v>10111.540626623269</v>
      </c>
      <c r="CF22" s="16">
        <f t="shared" si="11"/>
        <v>9796.9840008814645</v>
      </c>
      <c r="CG22" s="16">
        <f t="shared" si="11"/>
        <v>9491.8211577183592</v>
      </c>
      <c r="CH22" s="16">
        <f t="shared" si="11"/>
        <v>9195.779268943259</v>
      </c>
      <c r="CI22" s="16">
        <f t="shared" si="11"/>
        <v>8908.5932724032336</v>
      </c>
      <c r="CJ22" s="16">
        <f t="shared" si="11"/>
        <v>8630.0056542489219</v>
      </c>
      <c r="CK22" s="16">
        <f t="shared" ref="CK22:CP22" si="12">CK12/CK2</f>
        <v>0</v>
      </c>
      <c r="CL22" s="16">
        <f t="shared" si="12"/>
        <v>0</v>
      </c>
      <c r="CM22" s="16">
        <f t="shared" si="12"/>
        <v>0</v>
      </c>
      <c r="CN22" s="16">
        <f t="shared" si="12"/>
        <v>0</v>
      </c>
      <c r="CO22" s="16">
        <f t="shared" si="12"/>
        <v>0</v>
      </c>
      <c r="CP22" s="16">
        <f t="shared" si="12"/>
        <v>0</v>
      </c>
      <c r="CR22" s="35">
        <f>SUM(G22:CP22)</f>
        <v>618531.45296437328</v>
      </c>
    </row>
    <row r="23" spans="5:96" s="16" customFormat="1" x14ac:dyDescent="0.3">
      <c r="E23" s="16" t="s">
        <v>194</v>
      </c>
      <c r="G23" s="16">
        <f>G22</f>
        <v>0</v>
      </c>
      <c r="H23" s="16">
        <f>G23+H22</f>
        <v>0</v>
      </c>
      <c r="I23" s="16">
        <f t="shared" ref="I23:BT23" si="13">H23+I22</f>
        <v>-92535.624716354927</v>
      </c>
      <c r="J23" s="16">
        <f t="shared" si="13"/>
        <v>-293741.02107449534</v>
      </c>
      <c r="K23" s="16">
        <f t="shared" si="13"/>
        <v>-775504.5826936001</v>
      </c>
      <c r="L23" s="16">
        <f t="shared" si="13"/>
        <v>-1065823.2245217252</v>
      </c>
      <c r="M23" s="16">
        <f t="shared" si="13"/>
        <v>-1202221.6808795296</v>
      </c>
      <c r="N23" s="16">
        <f t="shared" si="13"/>
        <v>-1443895.6247239378</v>
      </c>
      <c r="O23" s="16">
        <f t="shared" si="13"/>
        <v>-1449924.1690934002</v>
      </c>
      <c r="P23" s="16">
        <f t="shared" si="13"/>
        <v>-1441148.458546449</v>
      </c>
      <c r="Q23" s="16">
        <f t="shared" si="13"/>
        <v>-1424214.8299417745</v>
      </c>
      <c r="R23" s="16">
        <f t="shared" si="13"/>
        <v>-1399413.6163249151</v>
      </c>
      <c r="S23" s="16">
        <f t="shared" si="13"/>
        <v>-1367894.7559462211</v>
      </c>
      <c r="T23" s="16">
        <f t="shared" si="13"/>
        <v>-1330070.0594675955</v>
      </c>
      <c r="U23" s="16">
        <f t="shared" si="13"/>
        <v>-1286333.4447700756</v>
      </c>
      <c r="V23" s="16">
        <f t="shared" si="13"/>
        <v>-1220969.1910364141</v>
      </c>
      <c r="W23" s="16">
        <f t="shared" si="13"/>
        <v>-1157525.107129381</v>
      </c>
      <c r="X23" s="16">
        <f t="shared" si="13"/>
        <v>-1095946.0770062744</v>
      </c>
      <c r="Y23" s="16">
        <f t="shared" si="13"/>
        <v>-1036178.5397547917</v>
      </c>
      <c r="Z23" s="16">
        <f t="shared" si="13"/>
        <v>-978170.44628770475</v>
      </c>
      <c r="AA23" s="16">
        <f t="shared" si="13"/>
        <v>-921871.21723100962</v>
      </c>
      <c r="AB23" s="16">
        <f t="shared" si="13"/>
        <v>-867231.70197293127</v>
      </c>
      <c r="AC23" s="16">
        <f t="shared" si="13"/>
        <v>-814204.13884205173</v>
      </c>
      <c r="AD23" s="16">
        <f t="shared" si="13"/>
        <v>-762742.11638369027</v>
      </c>
      <c r="AE23" s="16">
        <f t="shared" si="13"/>
        <v>-712800.53570450109</v>
      </c>
      <c r="AF23" s="16">
        <f t="shared" si="13"/>
        <v>-664335.5738560732</v>
      </c>
      <c r="AG23" s="16">
        <f t="shared" si="13"/>
        <v>-617304.6482291068</v>
      </c>
      <c r="AH23" s="16">
        <f t="shared" si="13"/>
        <v>-571666.38193051517</v>
      </c>
      <c r="AI23" s="16">
        <f t="shared" si="13"/>
        <v>-527380.57011655218</v>
      </c>
      <c r="AJ23" s="16">
        <f t="shared" si="13"/>
        <v>-484408.14725579438</v>
      </c>
      <c r="AK23" s="16">
        <f t="shared" si="13"/>
        <v>-442711.15529652196</v>
      </c>
      <c r="AL23" s="16">
        <f t="shared" si="13"/>
        <v>-402252.71271373011</v>
      </c>
      <c r="AM23" s="16">
        <f t="shared" si="13"/>
        <v>-362996.98441167973</v>
      </c>
      <c r="AN23" s="16">
        <f t="shared" si="13"/>
        <v>-324909.15245854901</v>
      </c>
      <c r="AO23" s="16">
        <f t="shared" si="13"/>
        <v>-287955.38763038616</v>
      </c>
      <c r="AP23" s="16">
        <f t="shared" si="13"/>
        <v>-252102.82174218335</v>
      </c>
      <c r="AQ23" s="16">
        <f t="shared" si="13"/>
        <v>-217319.52074449486</v>
      </c>
      <c r="AR23" s="16">
        <f t="shared" si="13"/>
        <v>-183574.4585646108</v>
      </c>
      <c r="AS23" s="16">
        <f t="shared" si="13"/>
        <v>-150837.4916718677</v>
      </c>
      <c r="AT23" s="16">
        <f t="shared" si="13"/>
        <v>-119079.33434723385</v>
      </c>
      <c r="AU23" s="16">
        <f t="shared" si="13"/>
        <v>-88271.534637847639</v>
      </c>
      <c r="AV23" s="16">
        <f t="shared" si="13"/>
        <v>-58386.450977713663</v>
      </c>
      <c r="AW23" s="16">
        <f t="shared" si="13"/>
        <v>-29397.229456272569</v>
      </c>
      <c r="AX23" s="16">
        <f t="shared" si="13"/>
        <v>-1277.7817170595772</v>
      </c>
      <c r="AY23" s="16">
        <f t="shared" si="13"/>
        <v>25997.236530849928</v>
      </c>
      <c r="AZ23" s="16">
        <f t="shared" si="13"/>
        <v>52452.4464054368</v>
      </c>
      <c r="BA23" s="16">
        <f t="shared" si="13"/>
        <v>78111.766164747896</v>
      </c>
      <c r="BB23" s="16">
        <f t="shared" si="13"/>
        <v>102998.4309562436</v>
      </c>
      <c r="BC23" s="16">
        <f t="shared" si="13"/>
        <v>127135.01201797398</v>
      </c>
      <c r="BD23" s="16">
        <f t="shared" si="13"/>
        <v>150543.4353466513</v>
      </c>
      <c r="BE23" s="16">
        <f t="shared" si="13"/>
        <v>173244.9998472766</v>
      </c>
      <c r="BF23" s="16">
        <f t="shared" si="13"/>
        <v>195260.39497857733</v>
      </c>
      <c r="BG23" s="16">
        <f t="shared" si="13"/>
        <v>216609.71790812461</v>
      </c>
      <c r="BH23" s="16">
        <f t="shared" si="13"/>
        <v>237312.49019062013</v>
      </c>
      <c r="BI23" s="16">
        <f t="shared" si="13"/>
        <v>257387.67398247428</v>
      </c>
      <c r="BJ23" s="16">
        <f t="shared" si="13"/>
        <v>276853.68780543958</v>
      </c>
      <c r="BK23" s="16">
        <f t="shared" si="13"/>
        <v>295728.42187171383</v>
      </c>
      <c r="BL23" s="16">
        <f t="shared" si="13"/>
        <v>314029.25298258988</v>
      </c>
      <c r="BM23" s="16">
        <f t="shared" si="13"/>
        <v>331773.05901239737</v>
      </c>
      <c r="BN23" s="16">
        <f t="shared" si="13"/>
        <v>348976.23298916291</v>
      </c>
      <c r="BO23" s="16">
        <f t="shared" si="13"/>
        <v>365654.69678310066</v>
      </c>
      <c r="BP23" s="16">
        <f t="shared" si="13"/>
        <v>381823.91441374412</v>
      </c>
      <c r="BQ23" s="16">
        <f t="shared" si="13"/>
        <v>397498.90498623176</v>
      </c>
      <c r="BR23" s="16">
        <f t="shared" si="13"/>
        <v>412694.25526697451</v>
      </c>
      <c r="BS23" s="16">
        <f t="shared" si="13"/>
        <v>427424.13190865063</v>
      </c>
      <c r="BT23" s="16">
        <f t="shared" si="13"/>
        <v>441702.29333420435</v>
      </c>
      <c r="BU23" s="16">
        <f t="shared" ref="BU23:CJ23" si="14">BT23+BU22</f>
        <v>455542.10128925706</v>
      </c>
      <c r="BV23" s="16">
        <f t="shared" si="14"/>
        <v>468956.53207208507</v>
      </c>
      <c r="BW23" s="16">
        <f t="shared" si="14"/>
        <v>481958.18745006545</v>
      </c>
      <c r="BX23" s="16">
        <f t="shared" si="14"/>
        <v>494559.30527124903</v>
      </c>
      <c r="BY23" s="16">
        <f t="shared" si="14"/>
        <v>506771.76977948193</v>
      </c>
      <c r="BZ23" s="16">
        <f t="shared" si="14"/>
        <v>518607.12164126674</v>
      </c>
      <c r="CA23" s="16">
        <f t="shared" si="14"/>
        <v>530076.56769233011</v>
      </c>
      <c r="CB23" s="16">
        <f t="shared" si="14"/>
        <v>541190.99041164527</v>
      </c>
      <c r="CC23" s="16">
        <f t="shared" si="14"/>
        <v>551960.95713044482</v>
      </c>
      <c r="CD23" s="16">
        <f t="shared" si="14"/>
        <v>562396.72898355487</v>
      </c>
      <c r="CE23" s="16">
        <f t="shared" si="14"/>
        <v>572508.26961017819</v>
      </c>
      <c r="CF23" s="16">
        <f t="shared" si="14"/>
        <v>582305.25361105963</v>
      </c>
      <c r="CG23" s="16">
        <f t="shared" si="14"/>
        <v>591797.07476877794</v>
      </c>
      <c r="CH23" s="16">
        <f t="shared" si="14"/>
        <v>600992.85403772118</v>
      </c>
      <c r="CI23" s="16">
        <f t="shared" si="14"/>
        <v>609901.44731012441</v>
      </c>
      <c r="CJ23" s="16">
        <f t="shared" si="14"/>
        <v>618531.45296437328</v>
      </c>
      <c r="CK23" s="16">
        <f t="shared" ref="CK23" si="15">CJ23+CK22</f>
        <v>618531.45296437328</v>
      </c>
      <c r="CL23" s="16">
        <f t="shared" ref="CL23" si="16">CK23+CL22</f>
        <v>618531.45296437328</v>
      </c>
      <c r="CM23" s="16">
        <f t="shared" ref="CM23" si="17">CL23+CM22</f>
        <v>618531.45296437328</v>
      </c>
      <c r="CN23" s="16">
        <f t="shared" ref="CN23" si="18">CM23+CN22</f>
        <v>618531.45296437328</v>
      </c>
      <c r="CO23" s="16">
        <f t="shared" ref="CO23" si="19">CN23+CO22</f>
        <v>618531.45296437328</v>
      </c>
      <c r="CP23" s="16">
        <f t="shared" ref="CP23" si="20">CO23+CP22</f>
        <v>618531.45296437328</v>
      </c>
      <c r="CR23" s="35"/>
    </row>
    <row r="24" spans="5:96" x14ac:dyDescent="0.3">
      <c r="E24" t="s">
        <v>195</v>
      </c>
      <c r="G24">
        <f>IF(G23&gt;0,1,0)</f>
        <v>0</v>
      </c>
      <c r="H24">
        <f t="shared" ref="H24:BS24" si="21">IF(H23&gt;0,1,0)</f>
        <v>0</v>
      </c>
      <c r="I24">
        <f t="shared" si="21"/>
        <v>0</v>
      </c>
      <c r="J24">
        <f t="shared" si="21"/>
        <v>0</v>
      </c>
      <c r="K24">
        <f t="shared" si="21"/>
        <v>0</v>
      </c>
      <c r="L24">
        <f t="shared" si="21"/>
        <v>0</v>
      </c>
      <c r="M24">
        <f t="shared" si="21"/>
        <v>0</v>
      </c>
      <c r="N24">
        <f t="shared" si="21"/>
        <v>0</v>
      </c>
      <c r="O24">
        <f t="shared" si="21"/>
        <v>0</v>
      </c>
      <c r="P24">
        <f t="shared" si="21"/>
        <v>0</v>
      </c>
      <c r="Q24">
        <f t="shared" si="21"/>
        <v>0</v>
      </c>
      <c r="R24">
        <f t="shared" si="21"/>
        <v>0</v>
      </c>
      <c r="S24">
        <f t="shared" si="21"/>
        <v>0</v>
      </c>
      <c r="T24">
        <f t="shared" si="21"/>
        <v>0</v>
      </c>
      <c r="U24">
        <f t="shared" si="21"/>
        <v>0</v>
      </c>
      <c r="V24">
        <f t="shared" si="21"/>
        <v>0</v>
      </c>
      <c r="W24">
        <f t="shared" si="21"/>
        <v>0</v>
      </c>
      <c r="X24">
        <f t="shared" si="21"/>
        <v>0</v>
      </c>
      <c r="Y24">
        <f t="shared" si="21"/>
        <v>0</v>
      </c>
      <c r="Z24">
        <f t="shared" si="21"/>
        <v>0</v>
      </c>
      <c r="AA24">
        <f t="shared" si="21"/>
        <v>0</v>
      </c>
      <c r="AB24">
        <f t="shared" si="21"/>
        <v>0</v>
      </c>
      <c r="AC24">
        <f t="shared" si="21"/>
        <v>0</v>
      </c>
      <c r="AD24">
        <f t="shared" si="21"/>
        <v>0</v>
      </c>
      <c r="AE24">
        <f t="shared" si="21"/>
        <v>0</v>
      </c>
      <c r="AF24">
        <f t="shared" si="21"/>
        <v>0</v>
      </c>
      <c r="AG24">
        <f t="shared" si="21"/>
        <v>0</v>
      </c>
      <c r="AH24">
        <f t="shared" si="21"/>
        <v>0</v>
      </c>
      <c r="AI24">
        <f t="shared" si="21"/>
        <v>0</v>
      </c>
      <c r="AJ24">
        <f t="shared" si="21"/>
        <v>0</v>
      </c>
      <c r="AK24">
        <f t="shared" si="21"/>
        <v>0</v>
      </c>
      <c r="AL24">
        <f t="shared" si="21"/>
        <v>0</v>
      </c>
      <c r="AM24">
        <f t="shared" si="21"/>
        <v>0</v>
      </c>
      <c r="AN24">
        <f t="shared" si="21"/>
        <v>0</v>
      </c>
      <c r="AO24">
        <f t="shared" si="21"/>
        <v>0</v>
      </c>
      <c r="AP24">
        <f t="shared" si="21"/>
        <v>0</v>
      </c>
      <c r="AQ24">
        <f t="shared" si="21"/>
        <v>0</v>
      </c>
      <c r="AR24">
        <f t="shared" si="21"/>
        <v>0</v>
      </c>
      <c r="AS24">
        <f t="shared" si="21"/>
        <v>0</v>
      </c>
      <c r="AT24">
        <f t="shared" si="21"/>
        <v>0</v>
      </c>
      <c r="AU24">
        <f t="shared" si="21"/>
        <v>0</v>
      </c>
      <c r="AV24">
        <f t="shared" si="21"/>
        <v>0</v>
      </c>
      <c r="AW24">
        <f t="shared" si="21"/>
        <v>0</v>
      </c>
      <c r="AX24">
        <f t="shared" si="21"/>
        <v>0</v>
      </c>
      <c r="AY24">
        <f t="shared" si="21"/>
        <v>1</v>
      </c>
      <c r="AZ24">
        <f t="shared" si="21"/>
        <v>1</v>
      </c>
      <c r="BA24">
        <f t="shared" si="21"/>
        <v>1</v>
      </c>
      <c r="BB24">
        <f t="shared" si="21"/>
        <v>1</v>
      </c>
      <c r="BC24">
        <f t="shared" si="21"/>
        <v>1</v>
      </c>
      <c r="BD24">
        <f t="shared" si="21"/>
        <v>1</v>
      </c>
      <c r="BE24">
        <f t="shared" si="21"/>
        <v>1</v>
      </c>
      <c r="BF24">
        <f t="shared" si="21"/>
        <v>1</v>
      </c>
      <c r="BG24">
        <f t="shared" si="21"/>
        <v>1</v>
      </c>
      <c r="BH24">
        <f t="shared" si="21"/>
        <v>1</v>
      </c>
      <c r="BI24">
        <f t="shared" si="21"/>
        <v>1</v>
      </c>
      <c r="BJ24">
        <f t="shared" si="21"/>
        <v>1</v>
      </c>
      <c r="BK24">
        <f t="shared" si="21"/>
        <v>1</v>
      </c>
      <c r="BL24">
        <f t="shared" si="21"/>
        <v>1</v>
      </c>
      <c r="BM24">
        <f t="shared" si="21"/>
        <v>1</v>
      </c>
      <c r="BN24">
        <f t="shared" si="21"/>
        <v>1</v>
      </c>
      <c r="BO24">
        <f t="shared" si="21"/>
        <v>1</v>
      </c>
      <c r="BP24">
        <f t="shared" si="21"/>
        <v>1</v>
      </c>
      <c r="BQ24">
        <f t="shared" si="21"/>
        <v>1</v>
      </c>
      <c r="BR24">
        <f t="shared" si="21"/>
        <v>1</v>
      </c>
      <c r="BS24">
        <f t="shared" si="21"/>
        <v>1</v>
      </c>
      <c r="BT24">
        <f t="shared" ref="BT24:CJ24" si="22">IF(BT23&gt;0,1,0)</f>
        <v>1</v>
      </c>
      <c r="BU24">
        <f t="shared" si="22"/>
        <v>1</v>
      </c>
      <c r="BV24">
        <f t="shared" si="22"/>
        <v>1</v>
      </c>
      <c r="BW24">
        <f t="shared" si="22"/>
        <v>1</v>
      </c>
      <c r="BX24">
        <f t="shared" si="22"/>
        <v>1</v>
      </c>
      <c r="BY24">
        <f t="shared" si="22"/>
        <v>1</v>
      </c>
      <c r="BZ24">
        <f t="shared" si="22"/>
        <v>1</v>
      </c>
      <c r="CA24">
        <f t="shared" si="22"/>
        <v>1</v>
      </c>
      <c r="CB24">
        <f t="shared" si="22"/>
        <v>1</v>
      </c>
      <c r="CC24">
        <f t="shared" si="22"/>
        <v>1</v>
      </c>
      <c r="CD24">
        <f t="shared" si="22"/>
        <v>1</v>
      </c>
      <c r="CE24">
        <f t="shared" si="22"/>
        <v>1</v>
      </c>
      <c r="CF24">
        <f t="shared" si="22"/>
        <v>1</v>
      </c>
      <c r="CG24">
        <f t="shared" si="22"/>
        <v>1</v>
      </c>
      <c r="CH24">
        <f t="shared" si="22"/>
        <v>1</v>
      </c>
      <c r="CI24">
        <f t="shared" si="22"/>
        <v>1</v>
      </c>
      <c r="CJ24">
        <f t="shared" si="22"/>
        <v>1</v>
      </c>
      <c r="CK24">
        <f t="shared" ref="CK24:CP24" si="23">IF(CK23&gt;0,1,0)</f>
        <v>1</v>
      </c>
      <c r="CL24">
        <f t="shared" si="23"/>
        <v>1</v>
      </c>
      <c r="CM24">
        <f t="shared" si="23"/>
        <v>1</v>
      </c>
      <c r="CN24">
        <f t="shared" si="23"/>
        <v>1</v>
      </c>
      <c r="CO24">
        <f t="shared" si="23"/>
        <v>1</v>
      </c>
      <c r="CP24">
        <f t="shared" si="23"/>
        <v>1</v>
      </c>
    </row>
    <row r="25" spans="5:96" ht="11.4" customHeight="1" x14ac:dyDescent="0.3">
      <c r="G25">
        <f>G24</f>
        <v>0</v>
      </c>
      <c r="H25">
        <f>G25+H24</f>
        <v>0</v>
      </c>
      <c r="I25">
        <f t="shared" ref="I25:BT25" si="24">H25+I24</f>
        <v>0</v>
      </c>
      <c r="J25">
        <f t="shared" si="24"/>
        <v>0</v>
      </c>
      <c r="K25">
        <f t="shared" si="24"/>
        <v>0</v>
      </c>
      <c r="L25">
        <f t="shared" si="24"/>
        <v>0</v>
      </c>
      <c r="M25">
        <f t="shared" si="24"/>
        <v>0</v>
      </c>
      <c r="N25">
        <f t="shared" si="24"/>
        <v>0</v>
      </c>
      <c r="O25">
        <f t="shared" si="24"/>
        <v>0</v>
      </c>
      <c r="P25">
        <f t="shared" si="24"/>
        <v>0</v>
      </c>
      <c r="Q25">
        <f t="shared" si="24"/>
        <v>0</v>
      </c>
      <c r="R25">
        <f t="shared" si="24"/>
        <v>0</v>
      </c>
      <c r="S25">
        <f t="shared" si="24"/>
        <v>0</v>
      </c>
      <c r="T25">
        <f t="shared" si="24"/>
        <v>0</v>
      </c>
      <c r="U25">
        <f t="shared" si="24"/>
        <v>0</v>
      </c>
      <c r="V25">
        <f t="shared" si="24"/>
        <v>0</v>
      </c>
      <c r="W25">
        <f t="shared" si="24"/>
        <v>0</v>
      </c>
      <c r="X25">
        <f t="shared" si="24"/>
        <v>0</v>
      </c>
      <c r="Y25">
        <f t="shared" si="24"/>
        <v>0</v>
      </c>
      <c r="Z25">
        <f t="shared" si="24"/>
        <v>0</v>
      </c>
      <c r="AA25">
        <f t="shared" si="24"/>
        <v>0</v>
      </c>
      <c r="AB25">
        <f t="shared" si="24"/>
        <v>0</v>
      </c>
      <c r="AC25">
        <f t="shared" si="24"/>
        <v>0</v>
      </c>
      <c r="AD25">
        <f t="shared" si="24"/>
        <v>0</v>
      </c>
      <c r="AE25">
        <f t="shared" si="24"/>
        <v>0</v>
      </c>
      <c r="AF25">
        <f t="shared" si="24"/>
        <v>0</v>
      </c>
      <c r="AG25">
        <f t="shared" si="24"/>
        <v>0</v>
      </c>
      <c r="AH25">
        <f t="shared" si="24"/>
        <v>0</v>
      </c>
      <c r="AI25">
        <f t="shared" si="24"/>
        <v>0</v>
      </c>
      <c r="AJ25">
        <f t="shared" si="24"/>
        <v>0</v>
      </c>
      <c r="AK25">
        <f t="shared" si="24"/>
        <v>0</v>
      </c>
      <c r="AL25">
        <f t="shared" si="24"/>
        <v>0</v>
      </c>
      <c r="AM25">
        <f t="shared" si="24"/>
        <v>0</v>
      </c>
      <c r="AN25">
        <f t="shared" si="24"/>
        <v>0</v>
      </c>
      <c r="AO25">
        <f t="shared" si="24"/>
        <v>0</v>
      </c>
      <c r="AP25">
        <f t="shared" si="24"/>
        <v>0</v>
      </c>
      <c r="AQ25">
        <f t="shared" si="24"/>
        <v>0</v>
      </c>
      <c r="AR25">
        <f t="shared" si="24"/>
        <v>0</v>
      </c>
      <c r="AS25">
        <f t="shared" si="24"/>
        <v>0</v>
      </c>
      <c r="AT25">
        <f t="shared" si="24"/>
        <v>0</v>
      </c>
      <c r="AU25">
        <f t="shared" si="24"/>
        <v>0</v>
      </c>
      <c r="AV25">
        <f t="shared" si="24"/>
        <v>0</v>
      </c>
      <c r="AW25">
        <f t="shared" si="24"/>
        <v>0</v>
      </c>
      <c r="AX25">
        <f t="shared" si="24"/>
        <v>0</v>
      </c>
      <c r="AY25">
        <f t="shared" si="24"/>
        <v>1</v>
      </c>
      <c r="AZ25">
        <f t="shared" si="24"/>
        <v>2</v>
      </c>
      <c r="BA25">
        <f t="shared" si="24"/>
        <v>3</v>
      </c>
      <c r="BB25">
        <f t="shared" si="24"/>
        <v>4</v>
      </c>
      <c r="BC25">
        <f t="shared" si="24"/>
        <v>5</v>
      </c>
      <c r="BD25">
        <f t="shared" si="24"/>
        <v>6</v>
      </c>
      <c r="BE25">
        <f t="shared" si="24"/>
        <v>7</v>
      </c>
      <c r="BF25">
        <f t="shared" si="24"/>
        <v>8</v>
      </c>
      <c r="BG25">
        <f t="shared" si="24"/>
        <v>9</v>
      </c>
      <c r="BH25">
        <f t="shared" si="24"/>
        <v>10</v>
      </c>
      <c r="BI25">
        <f t="shared" si="24"/>
        <v>11</v>
      </c>
      <c r="BJ25">
        <f t="shared" si="24"/>
        <v>12</v>
      </c>
      <c r="BK25">
        <f t="shared" si="24"/>
        <v>13</v>
      </c>
      <c r="BL25">
        <f t="shared" si="24"/>
        <v>14</v>
      </c>
      <c r="BM25">
        <f t="shared" si="24"/>
        <v>15</v>
      </c>
      <c r="BN25">
        <f t="shared" si="24"/>
        <v>16</v>
      </c>
      <c r="BO25">
        <f t="shared" si="24"/>
        <v>17</v>
      </c>
      <c r="BP25">
        <f t="shared" si="24"/>
        <v>18</v>
      </c>
      <c r="BQ25">
        <f t="shared" si="24"/>
        <v>19</v>
      </c>
      <c r="BR25">
        <f t="shared" si="24"/>
        <v>20</v>
      </c>
      <c r="BS25">
        <f t="shared" si="24"/>
        <v>21</v>
      </c>
      <c r="BT25">
        <f t="shared" si="24"/>
        <v>22</v>
      </c>
      <c r="BU25">
        <f t="shared" ref="BU25:CJ25" si="25">BT25+BU24</f>
        <v>23</v>
      </c>
      <c r="BV25">
        <f t="shared" si="25"/>
        <v>24</v>
      </c>
      <c r="BW25">
        <f t="shared" si="25"/>
        <v>25</v>
      </c>
      <c r="BX25">
        <f t="shared" si="25"/>
        <v>26</v>
      </c>
      <c r="BY25">
        <f t="shared" si="25"/>
        <v>27</v>
      </c>
      <c r="BZ25">
        <f t="shared" si="25"/>
        <v>28</v>
      </c>
      <c r="CA25">
        <f t="shared" si="25"/>
        <v>29</v>
      </c>
      <c r="CB25">
        <f t="shared" si="25"/>
        <v>30</v>
      </c>
      <c r="CC25">
        <f t="shared" si="25"/>
        <v>31</v>
      </c>
      <c r="CD25">
        <f t="shared" si="25"/>
        <v>32</v>
      </c>
      <c r="CE25">
        <f t="shared" si="25"/>
        <v>33</v>
      </c>
      <c r="CF25">
        <f t="shared" si="25"/>
        <v>34</v>
      </c>
      <c r="CG25">
        <f t="shared" si="25"/>
        <v>35</v>
      </c>
      <c r="CH25">
        <f t="shared" si="25"/>
        <v>36</v>
      </c>
      <c r="CI25">
        <f t="shared" si="25"/>
        <v>37</v>
      </c>
      <c r="CJ25">
        <f t="shared" si="25"/>
        <v>38</v>
      </c>
      <c r="CK25">
        <f t="shared" ref="CK25" si="26">CJ25+CK24</f>
        <v>39</v>
      </c>
      <c r="CL25">
        <f t="shared" ref="CL25" si="27">CK25+CL24</f>
        <v>40</v>
      </c>
      <c r="CM25">
        <f t="shared" ref="CM25" si="28">CL25+CM24</f>
        <v>41</v>
      </c>
      <c r="CN25">
        <f t="shared" ref="CN25" si="29">CM25+CN24</f>
        <v>42</v>
      </c>
      <c r="CO25">
        <f t="shared" ref="CO25" si="30">CN25+CO24</f>
        <v>43</v>
      </c>
      <c r="CP25">
        <f t="shared" ref="CP25" si="31">CO25+CP24</f>
        <v>44</v>
      </c>
    </row>
    <row r="26" spans="5:96" ht="11.4" customHeight="1" x14ac:dyDescent="0.3">
      <c r="E26" t="s">
        <v>197</v>
      </c>
      <c r="G26">
        <f>G4</f>
        <v>0</v>
      </c>
      <c r="H26">
        <f t="shared" ref="H26:BS26" si="32">H4</f>
        <v>0</v>
      </c>
      <c r="I26">
        <f t="shared" si="32"/>
        <v>1</v>
      </c>
      <c r="J26">
        <f t="shared" si="32"/>
        <v>2</v>
      </c>
      <c r="K26">
        <f t="shared" si="32"/>
        <v>3</v>
      </c>
      <c r="L26">
        <f t="shared" si="32"/>
        <v>4</v>
      </c>
      <c r="M26">
        <f t="shared" si="32"/>
        <v>5</v>
      </c>
      <c r="N26">
        <f t="shared" si="32"/>
        <v>6</v>
      </c>
      <c r="O26">
        <f t="shared" si="32"/>
        <v>7</v>
      </c>
      <c r="P26">
        <f t="shared" si="32"/>
        <v>8</v>
      </c>
      <c r="Q26">
        <f t="shared" si="32"/>
        <v>9</v>
      </c>
      <c r="R26">
        <f t="shared" si="32"/>
        <v>10</v>
      </c>
      <c r="S26">
        <f t="shared" si="32"/>
        <v>11</v>
      </c>
      <c r="T26">
        <f t="shared" si="32"/>
        <v>12</v>
      </c>
      <c r="U26">
        <f t="shared" si="32"/>
        <v>13</v>
      </c>
      <c r="V26">
        <f t="shared" si="32"/>
        <v>14</v>
      </c>
      <c r="W26">
        <f t="shared" si="32"/>
        <v>15</v>
      </c>
      <c r="X26">
        <f t="shared" si="32"/>
        <v>16</v>
      </c>
      <c r="Y26">
        <f t="shared" si="32"/>
        <v>17</v>
      </c>
      <c r="Z26">
        <f t="shared" si="32"/>
        <v>18</v>
      </c>
      <c r="AA26">
        <f t="shared" si="32"/>
        <v>19</v>
      </c>
      <c r="AB26">
        <f t="shared" si="32"/>
        <v>20</v>
      </c>
      <c r="AC26">
        <f t="shared" si="32"/>
        <v>21</v>
      </c>
      <c r="AD26">
        <f t="shared" si="32"/>
        <v>22</v>
      </c>
      <c r="AE26">
        <f t="shared" si="32"/>
        <v>23</v>
      </c>
      <c r="AF26">
        <f t="shared" si="32"/>
        <v>24</v>
      </c>
      <c r="AG26">
        <f t="shared" si="32"/>
        <v>25</v>
      </c>
      <c r="AH26">
        <f t="shared" si="32"/>
        <v>26</v>
      </c>
      <c r="AI26">
        <f t="shared" si="32"/>
        <v>27</v>
      </c>
      <c r="AJ26">
        <f t="shared" si="32"/>
        <v>28</v>
      </c>
      <c r="AK26">
        <f t="shared" si="32"/>
        <v>29</v>
      </c>
      <c r="AL26">
        <f t="shared" si="32"/>
        <v>30</v>
      </c>
      <c r="AM26">
        <f t="shared" si="32"/>
        <v>31</v>
      </c>
      <c r="AN26">
        <f t="shared" si="32"/>
        <v>32</v>
      </c>
      <c r="AO26">
        <f t="shared" si="32"/>
        <v>33</v>
      </c>
      <c r="AP26">
        <f t="shared" si="32"/>
        <v>34</v>
      </c>
      <c r="AQ26">
        <f t="shared" si="32"/>
        <v>35</v>
      </c>
      <c r="AR26">
        <f t="shared" si="32"/>
        <v>36</v>
      </c>
      <c r="AS26">
        <f t="shared" si="32"/>
        <v>37</v>
      </c>
      <c r="AT26">
        <f t="shared" si="32"/>
        <v>38</v>
      </c>
      <c r="AU26">
        <f t="shared" si="32"/>
        <v>39</v>
      </c>
      <c r="AV26">
        <f t="shared" si="32"/>
        <v>40</v>
      </c>
      <c r="AW26">
        <f t="shared" si="32"/>
        <v>41</v>
      </c>
      <c r="AX26">
        <f t="shared" si="32"/>
        <v>42</v>
      </c>
      <c r="AY26">
        <f t="shared" si="32"/>
        <v>43</v>
      </c>
      <c r="AZ26">
        <f t="shared" si="32"/>
        <v>44</v>
      </c>
      <c r="BA26">
        <f t="shared" si="32"/>
        <v>45</v>
      </c>
      <c r="BB26">
        <f t="shared" si="32"/>
        <v>46</v>
      </c>
      <c r="BC26">
        <f t="shared" si="32"/>
        <v>47</v>
      </c>
      <c r="BD26">
        <f t="shared" si="32"/>
        <v>48</v>
      </c>
      <c r="BE26">
        <f t="shared" si="32"/>
        <v>49</v>
      </c>
      <c r="BF26">
        <f t="shared" si="32"/>
        <v>50</v>
      </c>
      <c r="BG26">
        <f t="shared" si="32"/>
        <v>51</v>
      </c>
      <c r="BH26">
        <f t="shared" si="32"/>
        <v>52</v>
      </c>
      <c r="BI26">
        <f t="shared" si="32"/>
        <v>53</v>
      </c>
      <c r="BJ26">
        <f t="shared" si="32"/>
        <v>54</v>
      </c>
      <c r="BK26">
        <f t="shared" si="32"/>
        <v>55</v>
      </c>
      <c r="BL26">
        <f t="shared" si="32"/>
        <v>56</v>
      </c>
      <c r="BM26">
        <f t="shared" si="32"/>
        <v>57</v>
      </c>
      <c r="BN26">
        <f t="shared" si="32"/>
        <v>58</v>
      </c>
      <c r="BO26">
        <f t="shared" si="32"/>
        <v>59</v>
      </c>
      <c r="BP26">
        <f t="shared" si="32"/>
        <v>60</v>
      </c>
      <c r="BQ26">
        <f t="shared" si="32"/>
        <v>61</v>
      </c>
      <c r="BR26">
        <f t="shared" si="32"/>
        <v>62</v>
      </c>
      <c r="BS26">
        <f t="shared" si="32"/>
        <v>63</v>
      </c>
      <c r="BT26">
        <f t="shared" ref="BT26:CJ26" si="33">BT4</f>
        <v>64</v>
      </c>
      <c r="BU26">
        <f t="shared" si="33"/>
        <v>65</v>
      </c>
      <c r="BV26">
        <f t="shared" si="33"/>
        <v>66</v>
      </c>
      <c r="BW26">
        <f t="shared" si="33"/>
        <v>67</v>
      </c>
      <c r="BX26">
        <f t="shared" si="33"/>
        <v>68</v>
      </c>
      <c r="BY26">
        <f t="shared" si="33"/>
        <v>69</v>
      </c>
      <c r="BZ26">
        <f t="shared" si="33"/>
        <v>70</v>
      </c>
      <c r="CA26">
        <f t="shared" si="33"/>
        <v>71</v>
      </c>
      <c r="CB26">
        <f t="shared" si="33"/>
        <v>72</v>
      </c>
      <c r="CC26">
        <f t="shared" si="33"/>
        <v>73</v>
      </c>
      <c r="CD26">
        <f t="shared" si="33"/>
        <v>74</v>
      </c>
      <c r="CE26">
        <f t="shared" si="33"/>
        <v>75</v>
      </c>
      <c r="CF26">
        <f t="shared" si="33"/>
        <v>76</v>
      </c>
      <c r="CG26">
        <f t="shared" si="33"/>
        <v>77</v>
      </c>
      <c r="CH26">
        <f t="shared" si="33"/>
        <v>78</v>
      </c>
      <c r="CI26">
        <f t="shared" si="33"/>
        <v>79</v>
      </c>
      <c r="CJ26">
        <f t="shared" si="33"/>
        <v>80</v>
      </c>
      <c r="CK26">
        <f t="shared" ref="CK26:CP26" si="34">CK4</f>
        <v>0</v>
      </c>
      <c r="CL26">
        <f t="shared" si="34"/>
        <v>0</v>
      </c>
      <c r="CM26">
        <f t="shared" si="34"/>
        <v>0</v>
      </c>
      <c r="CN26">
        <f t="shared" si="34"/>
        <v>0</v>
      </c>
      <c r="CO26">
        <f t="shared" si="34"/>
        <v>0</v>
      </c>
      <c r="CP26">
        <f t="shared" si="34"/>
        <v>0</v>
      </c>
    </row>
    <row r="28" spans="5:96" x14ac:dyDescent="0.3">
      <c r="E28" s="16" t="s">
        <v>196</v>
      </c>
      <c r="G28" s="16">
        <f>G14/G2</f>
        <v>0</v>
      </c>
      <c r="H28" s="16">
        <f>H14/H2</f>
        <v>0</v>
      </c>
      <c r="I28" s="16">
        <f t="shared" ref="I28:BT28" si="35">I14/I2</f>
        <v>-92535.624716354927</v>
      </c>
      <c r="J28" s="16">
        <f t="shared" si="35"/>
        <v>-201205.3963581404</v>
      </c>
      <c r="K28" s="16">
        <f t="shared" si="35"/>
        <v>-481763.56161910476</v>
      </c>
      <c r="L28" s="16">
        <f t="shared" si="35"/>
        <v>-290318.64182812511</v>
      </c>
      <c r="M28" s="16">
        <f t="shared" si="35"/>
        <v>-136398.45635780433</v>
      </c>
      <c r="N28" s="16">
        <f t="shared" si="35"/>
        <v>-241673.9438444082</v>
      </c>
      <c r="O28" s="16">
        <f t="shared" si="35"/>
        <v>-6028.5443694624446</v>
      </c>
      <c r="P28" s="16">
        <f t="shared" si="35"/>
        <v>8775.7105469513917</v>
      </c>
      <c r="Q28" s="16">
        <f t="shared" si="35"/>
        <v>16933.628604674544</v>
      </c>
      <c r="R28" s="16">
        <f t="shared" si="35"/>
        <v>24801.213616859299</v>
      </c>
      <c r="S28" s="16">
        <f t="shared" si="35"/>
        <v>31518.86037869408</v>
      </c>
      <c r="T28" s="16">
        <f t="shared" si="35"/>
        <v>37824.696478625447</v>
      </c>
      <c r="U28" s="16">
        <f t="shared" si="35"/>
        <v>43736.614697519952</v>
      </c>
      <c r="V28" s="16">
        <f t="shared" si="35"/>
        <v>65364.253733661593</v>
      </c>
      <c r="W28" s="16">
        <f t="shared" si="35"/>
        <v>63444.083907033149</v>
      </c>
      <c r="X28" s="16">
        <f t="shared" si="35"/>
        <v>61579.030123106648</v>
      </c>
      <c r="Y28" s="16">
        <f t="shared" si="35"/>
        <v>59767.537251482776</v>
      </c>
      <c r="Z28" s="16">
        <f t="shared" si="35"/>
        <v>58008.093467086903</v>
      </c>
      <c r="AA28" s="16">
        <f t="shared" si="35"/>
        <v>56299.229056695098</v>
      </c>
      <c r="AB28" s="16">
        <f t="shared" si="35"/>
        <v>54639.51525807834</v>
      </c>
      <c r="AC28" s="16">
        <f t="shared" si="35"/>
        <v>53027.563130879491</v>
      </c>
      <c r="AD28" s="16">
        <f t="shared" si="35"/>
        <v>51462.022458361513</v>
      </c>
      <c r="AE28" s="16">
        <f t="shared" si="35"/>
        <v>49941.580679189217</v>
      </c>
      <c r="AF28" s="16">
        <f t="shared" si="35"/>
        <v>48464.961848427891</v>
      </c>
      <c r="AG28" s="16">
        <f t="shared" si="35"/>
        <v>47030.92562696644</v>
      </c>
      <c r="AH28" s="16">
        <f t="shared" si="35"/>
        <v>45638.266298591603</v>
      </c>
      <c r="AI28" s="16">
        <f t="shared" si="35"/>
        <v>44285.811813963031</v>
      </c>
      <c r="AJ28" s="16">
        <f t="shared" si="35"/>
        <v>42972.422860757768</v>
      </c>
      <c r="AK28" s="16">
        <f t="shared" si="35"/>
        <v>41696.991959272411</v>
      </c>
      <c r="AL28" s="16">
        <f t="shared" si="35"/>
        <v>40458.442582791824</v>
      </c>
      <c r="AM28" s="16">
        <f t="shared" si="35"/>
        <v>39255.728302050382</v>
      </c>
      <c r="AN28" s="16">
        <f t="shared" si="35"/>
        <v>38087.831953130692</v>
      </c>
      <c r="AO28" s="16">
        <f t="shared" si="35"/>
        <v>36953.764828162821</v>
      </c>
      <c r="AP28" s="16">
        <f t="shared" si="35"/>
        <v>35852.565888202793</v>
      </c>
      <c r="AQ28" s="16">
        <f t="shared" si="35"/>
        <v>0</v>
      </c>
      <c r="AR28" s="16">
        <f t="shared" si="35"/>
        <v>0</v>
      </c>
      <c r="AS28" s="16">
        <f t="shared" si="35"/>
        <v>0</v>
      </c>
      <c r="AT28" s="16">
        <f t="shared" si="35"/>
        <v>0</v>
      </c>
      <c r="AU28" s="16">
        <f t="shared" si="35"/>
        <v>0</v>
      </c>
      <c r="AV28" s="16">
        <f t="shared" si="35"/>
        <v>0</v>
      </c>
      <c r="AW28" s="16">
        <f t="shared" si="35"/>
        <v>0</v>
      </c>
      <c r="AX28" s="16">
        <f t="shared" si="35"/>
        <v>0</v>
      </c>
      <c r="AY28" s="16">
        <f t="shared" si="35"/>
        <v>0</v>
      </c>
      <c r="AZ28" s="16">
        <f t="shared" si="35"/>
        <v>0</v>
      </c>
      <c r="BA28" s="16">
        <f t="shared" si="35"/>
        <v>0</v>
      </c>
      <c r="BB28" s="16">
        <f t="shared" si="35"/>
        <v>0</v>
      </c>
      <c r="BC28" s="16">
        <f t="shared" si="35"/>
        <v>0</v>
      </c>
      <c r="BD28" s="16">
        <f t="shared" si="35"/>
        <v>0</v>
      </c>
      <c r="BE28" s="16">
        <f t="shared" si="35"/>
        <v>0</v>
      </c>
      <c r="BF28" s="16">
        <f t="shared" si="35"/>
        <v>0</v>
      </c>
      <c r="BG28" s="16">
        <f t="shared" si="35"/>
        <v>0</v>
      </c>
      <c r="BH28" s="16">
        <f t="shared" si="35"/>
        <v>0</v>
      </c>
      <c r="BI28" s="16">
        <f t="shared" si="35"/>
        <v>0</v>
      </c>
      <c r="BJ28" s="16">
        <f t="shared" si="35"/>
        <v>0</v>
      </c>
      <c r="BK28" s="16">
        <f t="shared" si="35"/>
        <v>0</v>
      </c>
      <c r="BL28" s="16">
        <f t="shared" si="35"/>
        <v>0</v>
      </c>
      <c r="BM28" s="16">
        <f t="shared" si="35"/>
        <v>0</v>
      </c>
      <c r="BN28" s="16">
        <f t="shared" si="35"/>
        <v>0</v>
      </c>
      <c r="BO28" s="16">
        <f t="shared" si="35"/>
        <v>0</v>
      </c>
      <c r="BP28" s="16">
        <f t="shared" si="35"/>
        <v>0</v>
      </c>
      <c r="BQ28" s="16">
        <f t="shared" si="35"/>
        <v>0</v>
      </c>
      <c r="BR28" s="16">
        <f t="shared" si="35"/>
        <v>0</v>
      </c>
      <c r="BS28" s="16">
        <f t="shared" si="35"/>
        <v>0</v>
      </c>
      <c r="BT28" s="16">
        <f t="shared" si="35"/>
        <v>0</v>
      </c>
      <c r="BU28" s="16">
        <f t="shared" ref="BU28:CJ28" si="36">BU14/BU2</f>
        <v>0</v>
      </c>
      <c r="BV28" s="16">
        <f t="shared" si="36"/>
        <v>0</v>
      </c>
      <c r="BW28" s="16">
        <f t="shared" si="36"/>
        <v>0</v>
      </c>
      <c r="BX28" s="16">
        <f t="shared" si="36"/>
        <v>0</v>
      </c>
      <c r="BY28" s="16">
        <f t="shared" si="36"/>
        <v>0</v>
      </c>
      <c r="BZ28" s="16">
        <f t="shared" si="36"/>
        <v>0</v>
      </c>
      <c r="CA28" s="16">
        <f t="shared" si="36"/>
        <v>0</v>
      </c>
      <c r="CB28" s="16">
        <f t="shared" si="36"/>
        <v>0</v>
      </c>
      <c r="CC28" s="16">
        <f t="shared" si="36"/>
        <v>0</v>
      </c>
      <c r="CD28" s="16">
        <f t="shared" si="36"/>
        <v>0</v>
      </c>
      <c r="CE28" s="16">
        <f t="shared" si="36"/>
        <v>0</v>
      </c>
      <c r="CF28" s="16">
        <f t="shared" si="36"/>
        <v>0</v>
      </c>
      <c r="CG28" s="16">
        <f t="shared" si="36"/>
        <v>0</v>
      </c>
      <c r="CH28" s="16">
        <f t="shared" si="36"/>
        <v>0</v>
      </c>
      <c r="CI28" s="16">
        <f t="shared" si="36"/>
        <v>0</v>
      </c>
      <c r="CJ28" s="16">
        <f t="shared" si="36"/>
        <v>0</v>
      </c>
      <c r="CK28" s="16">
        <f t="shared" ref="CK28:CP28" si="37">CK14/CK2</f>
        <v>0</v>
      </c>
      <c r="CL28" s="16">
        <f t="shared" si="37"/>
        <v>0</v>
      </c>
      <c r="CM28" s="16">
        <f t="shared" si="37"/>
        <v>0</v>
      </c>
      <c r="CN28" s="16">
        <f t="shared" si="37"/>
        <v>0</v>
      </c>
      <c r="CO28" s="16">
        <f t="shared" si="37"/>
        <v>0</v>
      </c>
      <c r="CP28" s="16">
        <f t="shared" si="37"/>
        <v>0</v>
      </c>
      <c r="CR28" s="35">
        <f>SUM(G28:CP28)</f>
        <v>-252102.82174218335</v>
      </c>
    </row>
    <row r="29" spans="5:96" x14ac:dyDescent="0.3">
      <c r="E29" s="16" t="s">
        <v>194</v>
      </c>
      <c r="G29" s="16">
        <f>G28</f>
        <v>0</v>
      </c>
      <c r="H29" s="16">
        <f>G29+H28</f>
        <v>0</v>
      </c>
      <c r="I29" s="16">
        <f t="shared" ref="I29:BT29" si="38">H29+I28</f>
        <v>-92535.624716354927</v>
      </c>
      <c r="J29" s="16">
        <f t="shared" si="38"/>
        <v>-293741.02107449534</v>
      </c>
      <c r="K29" s="16">
        <f t="shared" si="38"/>
        <v>-775504.5826936001</v>
      </c>
      <c r="L29" s="16">
        <f t="shared" si="38"/>
        <v>-1065823.2245217252</v>
      </c>
      <c r="M29" s="16">
        <f t="shared" si="38"/>
        <v>-1202221.6808795296</v>
      </c>
      <c r="N29" s="16">
        <f t="shared" si="38"/>
        <v>-1443895.6247239378</v>
      </c>
      <c r="O29" s="16">
        <f t="shared" si="38"/>
        <v>-1449924.1690934002</v>
      </c>
      <c r="P29" s="16">
        <f t="shared" si="38"/>
        <v>-1441148.458546449</v>
      </c>
      <c r="Q29" s="16">
        <f t="shared" si="38"/>
        <v>-1424214.8299417745</v>
      </c>
      <c r="R29" s="16">
        <f t="shared" si="38"/>
        <v>-1399413.6163249151</v>
      </c>
      <c r="S29" s="16">
        <f t="shared" si="38"/>
        <v>-1367894.7559462211</v>
      </c>
      <c r="T29" s="16">
        <f t="shared" si="38"/>
        <v>-1330070.0594675955</v>
      </c>
      <c r="U29" s="16">
        <f t="shared" si="38"/>
        <v>-1286333.4447700756</v>
      </c>
      <c r="V29" s="16">
        <f t="shared" si="38"/>
        <v>-1220969.1910364141</v>
      </c>
      <c r="W29" s="16">
        <f t="shared" si="38"/>
        <v>-1157525.107129381</v>
      </c>
      <c r="X29" s="16">
        <f t="shared" si="38"/>
        <v>-1095946.0770062744</v>
      </c>
      <c r="Y29" s="16">
        <f t="shared" si="38"/>
        <v>-1036178.5397547917</v>
      </c>
      <c r="Z29" s="16">
        <f t="shared" si="38"/>
        <v>-978170.44628770475</v>
      </c>
      <c r="AA29" s="16">
        <f t="shared" si="38"/>
        <v>-921871.21723100962</v>
      </c>
      <c r="AB29" s="16">
        <f t="shared" si="38"/>
        <v>-867231.70197293127</v>
      </c>
      <c r="AC29" s="16">
        <f t="shared" si="38"/>
        <v>-814204.13884205173</v>
      </c>
      <c r="AD29" s="16">
        <f t="shared" si="38"/>
        <v>-762742.11638369027</v>
      </c>
      <c r="AE29" s="16">
        <f t="shared" si="38"/>
        <v>-712800.53570450109</v>
      </c>
      <c r="AF29" s="16">
        <f t="shared" si="38"/>
        <v>-664335.5738560732</v>
      </c>
      <c r="AG29" s="16">
        <f t="shared" si="38"/>
        <v>-617304.6482291068</v>
      </c>
      <c r="AH29" s="16">
        <f t="shared" si="38"/>
        <v>-571666.38193051517</v>
      </c>
      <c r="AI29" s="16">
        <f t="shared" si="38"/>
        <v>-527380.57011655218</v>
      </c>
      <c r="AJ29" s="16">
        <f t="shared" si="38"/>
        <v>-484408.14725579438</v>
      </c>
      <c r="AK29" s="16">
        <f t="shared" si="38"/>
        <v>-442711.15529652196</v>
      </c>
      <c r="AL29" s="16">
        <f t="shared" si="38"/>
        <v>-402252.71271373011</v>
      </c>
      <c r="AM29" s="16">
        <f t="shared" si="38"/>
        <v>-362996.98441167973</v>
      </c>
      <c r="AN29" s="16">
        <f t="shared" si="38"/>
        <v>-324909.15245854901</v>
      </c>
      <c r="AO29" s="16">
        <f t="shared" si="38"/>
        <v>-287955.38763038616</v>
      </c>
      <c r="AP29" s="16">
        <f t="shared" si="38"/>
        <v>-252102.82174218335</v>
      </c>
      <c r="AQ29" s="16">
        <f t="shared" si="38"/>
        <v>-252102.82174218335</v>
      </c>
      <c r="AR29" s="16">
        <f t="shared" si="38"/>
        <v>-252102.82174218335</v>
      </c>
      <c r="AS29" s="16">
        <f t="shared" si="38"/>
        <v>-252102.82174218335</v>
      </c>
      <c r="AT29" s="16">
        <f t="shared" si="38"/>
        <v>-252102.82174218335</v>
      </c>
      <c r="AU29" s="16">
        <f t="shared" si="38"/>
        <v>-252102.82174218335</v>
      </c>
      <c r="AV29" s="16">
        <f t="shared" si="38"/>
        <v>-252102.82174218335</v>
      </c>
      <c r="AW29" s="16">
        <f t="shared" si="38"/>
        <v>-252102.82174218335</v>
      </c>
      <c r="AX29" s="16">
        <f t="shared" si="38"/>
        <v>-252102.82174218335</v>
      </c>
      <c r="AY29" s="16">
        <f t="shared" si="38"/>
        <v>-252102.82174218335</v>
      </c>
      <c r="AZ29" s="16">
        <f t="shared" si="38"/>
        <v>-252102.82174218335</v>
      </c>
      <c r="BA29" s="16">
        <f t="shared" si="38"/>
        <v>-252102.82174218335</v>
      </c>
      <c r="BB29" s="16">
        <f t="shared" si="38"/>
        <v>-252102.82174218335</v>
      </c>
      <c r="BC29" s="16">
        <f t="shared" si="38"/>
        <v>-252102.82174218335</v>
      </c>
      <c r="BD29" s="16">
        <f t="shared" si="38"/>
        <v>-252102.82174218335</v>
      </c>
      <c r="BE29" s="16">
        <f t="shared" si="38"/>
        <v>-252102.82174218335</v>
      </c>
      <c r="BF29" s="16">
        <f t="shared" si="38"/>
        <v>-252102.82174218335</v>
      </c>
      <c r="BG29" s="16">
        <f t="shared" si="38"/>
        <v>-252102.82174218335</v>
      </c>
      <c r="BH29" s="16">
        <f t="shared" si="38"/>
        <v>-252102.82174218335</v>
      </c>
      <c r="BI29" s="16">
        <f t="shared" si="38"/>
        <v>-252102.82174218335</v>
      </c>
      <c r="BJ29" s="16">
        <f t="shared" si="38"/>
        <v>-252102.82174218335</v>
      </c>
      <c r="BK29" s="16">
        <f t="shared" si="38"/>
        <v>-252102.82174218335</v>
      </c>
      <c r="BL29" s="16">
        <f t="shared" si="38"/>
        <v>-252102.82174218335</v>
      </c>
      <c r="BM29" s="16">
        <f t="shared" si="38"/>
        <v>-252102.82174218335</v>
      </c>
      <c r="BN29" s="16">
        <f t="shared" si="38"/>
        <v>-252102.82174218335</v>
      </c>
      <c r="BO29" s="16">
        <f t="shared" si="38"/>
        <v>-252102.82174218335</v>
      </c>
      <c r="BP29" s="16">
        <f t="shared" si="38"/>
        <v>-252102.82174218335</v>
      </c>
      <c r="BQ29" s="16">
        <f t="shared" si="38"/>
        <v>-252102.82174218335</v>
      </c>
      <c r="BR29" s="16">
        <f t="shared" si="38"/>
        <v>-252102.82174218335</v>
      </c>
      <c r="BS29" s="16">
        <f t="shared" si="38"/>
        <v>-252102.82174218335</v>
      </c>
      <c r="BT29" s="16">
        <f t="shared" si="38"/>
        <v>-252102.82174218335</v>
      </c>
      <c r="BU29" s="16">
        <f t="shared" ref="BU29:CJ29" si="39">BT29+BU28</f>
        <v>-252102.82174218335</v>
      </c>
      <c r="BV29" s="16">
        <f t="shared" si="39"/>
        <v>-252102.82174218335</v>
      </c>
      <c r="BW29" s="16">
        <f t="shared" si="39"/>
        <v>-252102.82174218335</v>
      </c>
      <c r="BX29" s="16">
        <f t="shared" si="39"/>
        <v>-252102.82174218335</v>
      </c>
      <c r="BY29" s="16">
        <f t="shared" si="39"/>
        <v>-252102.82174218335</v>
      </c>
      <c r="BZ29" s="16">
        <f t="shared" si="39"/>
        <v>-252102.82174218335</v>
      </c>
      <c r="CA29" s="16">
        <f t="shared" si="39"/>
        <v>-252102.82174218335</v>
      </c>
      <c r="CB29" s="16">
        <f t="shared" si="39"/>
        <v>-252102.82174218335</v>
      </c>
      <c r="CC29" s="16">
        <f t="shared" si="39"/>
        <v>-252102.82174218335</v>
      </c>
      <c r="CD29" s="16">
        <f t="shared" si="39"/>
        <v>-252102.82174218335</v>
      </c>
      <c r="CE29" s="16">
        <f t="shared" si="39"/>
        <v>-252102.82174218335</v>
      </c>
      <c r="CF29" s="16">
        <f t="shared" si="39"/>
        <v>-252102.82174218335</v>
      </c>
      <c r="CG29" s="16">
        <f t="shared" si="39"/>
        <v>-252102.82174218335</v>
      </c>
      <c r="CH29" s="16">
        <f t="shared" si="39"/>
        <v>-252102.82174218335</v>
      </c>
      <c r="CI29" s="16">
        <f t="shared" si="39"/>
        <v>-252102.82174218335</v>
      </c>
      <c r="CJ29" s="16">
        <f t="shared" si="39"/>
        <v>-252102.82174218335</v>
      </c>
      <c r="CK29" s="16">
        <f t="shared" ref="CK29" si="40">CJ29+CK28</f>
        <v>-252102.82174218335</v>
      </c>
      <c r="CL29" s="16">
        <f t="shared" ref="CL29" si="41">CK29+CL28</f>
        <v>-252102.82174218335</v>
      </c>
      <c r="CM29" s="16">
        <f t="shared" ref="CM29" si="42">CL29+CM28</f>
        <v>-252102.82174218335</v>
      </c>
      <c r="CN29" s="16">
        <f t="shared" ref="CN29" si="43">CM29+CN28</f>
        <v>-252102.82174218335</v>
      </c>
      <c r="CO29" s="16">
        <f t="shared" ref="CO29" si="44">CN29+CO28</f>
        <v>-252102.82174218335</v>
      </c>
      <c r="CP29" s="16">
        <f t="shared" ref="CP29" si="45">CO29+CP28</f>
        <v>-252102.82174218335</v>
      </c>
    </row>
    <row r="30" spans="5:96" x14ac:dyDescent="0.3">
      <c r="E30" t="s">
        <v>195</v>
      </c>
      <c r="G30">
        <f>IF(G29&gt;0,1,0)</f>
        <v>0</v>
      </c>
      <c r="H30">
        <f>IF(H29&gt;0,1,0)</f>
        <v>0</v>
      </c>
      <c r="I30">
        <f t="shared" ref="I30:BT30" si="46">IF(I29&gt;0,1,0)</f>
        <v>0</v>
      </c>
      <c r="J30">
        <f t="shared" si="46"/>
        <v>0</v>
      </c>
      <c r="K30">
        <f t="shared" si="46"/>
        <v>0</v>
      </c>
      <c r="L30">
        <f t="shared" si="46"/>
        <v>0</v>
      </c>
      <c r="M30">
        <f t="shared" si="46"/>
        <v>0</v>
      </c>
      <c r="N30">
        <f t="shared" si="46"/>
        <v>0</v>
      </c>
      <c r="O30">
        <f t="shared" si="46"/>
        <v>0</v>
      </c>
      <c r="P30">
        <f t="shared" si="46"/>
        <v>0</v>
      </c>
      <c r="Q30">
        <f t="shared" si="46"/>
        <v>0</v>
      </c>
      <c r="R30">
        <f t="shared" si="46"/>
        <v>0</v>
      </c>
      <c r="S30">
        <f t="shared" si="46"/>
        <v>0</v>
      </c>
      <c r="T30">
        <f t="shared" si="46"/>
        <v>0</v>
      </c>
      <c r="U30">
        <f t="shared" si="46"/>
        <v>0</v>
      </c>
      <c r="V30">
        <f t="shared" si="46"/>
        <v>0</v>
      </c>
      <c r="W30">
        <f t="shared" si="46"/>
        <v>0</v>
      </c>
      <c r="X30">
        <f t="shared" si="46"/>
        <v>0</v>
      </c>
      <c r="Y30">
        <f t="shared" si="46"/>
        <v>0</v>
      </c>
      <c r="Z30">
        <f t="shared" si="46"/>
        <v>0</v>
      </c>
      <c r="AA30">
        <f t="shared" si="46"/>
        <v>0</v>
      </c>
      <c r="AB30">
        <f t="shared" si="46"/>
        <v>0</v>
      </c>
      <c r="AC30">
        <f t="shared" si="46"/>
        <v>0</v>
      </c>
      <c r="AD30">
        <f t="shared" si="46"/>
        <v>0</v>
      </c>
      <c r="AE30">
        <f t="shared" si="46"/>
        <v>0</v>
      </c>
      <c r="AF30">
        <f t="shared" si="46"/>
        <v>0</v>
      </c>
      <c r="AG30">
        <f t="shared" si="46"/>
        <v>0</v>
      </c>
      <c r="AH30">
        <f t="shared" si="46"/>
        <v>0</v>
      </c>
      <c r="AI30">
        <f t="shared" si="46"/>
        <v>0</v>
      </c>
      <c r="AJ30">
        <f t="shared" si="46"/>
        <v>0</v>
      </c>
      <c r="AK30">
        <f t="shared" si="46"/>
        <v>0</v>
      </c>
      <c r="AL30">
        <f t="shared" si="46"/>
        <v>0</v>
      </c>
      <c r="AM30">
        <f t="shared" si="46"/>
        <v>0</v>
      </c>
      <c r="AN30">
        <f t="shared" si="46"/>
        <v>0</v>
      </c>
      <c r="AO30">
        <f t="shared" si="46"/>
        <v>0</v>
      </c>
      <c r="AP30">
        <f t="shared" si="46"/>
        <v>0</v>
      </c>
      <c r="AQ30">
        <f t="shared" si="46"/>
        <v>0</v>
      </c>
      <c r="AR30">
        <f t="shared" si="46"/>
        <v>0</v>
      </c>
      <c r="AS30">
        <f t="shared" si="46"/>
        <v>0</v>
      </c>
      <c r="AT30">
        <f t="shared" si="46"/>
        <v>0</v>
      </c>
      <c r="AU30">
        <f t="shared" si="46"/>
        <v>0</v>
      </c>
      <c r="AV30">
        <f t="shared" si="46"/>
        <v>0</v>
      </c>
      <c r="AW30">
        <f t="shared" si="46"/>
        <v>0</v>
      </c>
      <c r="AX30">
        <f t="shared" si="46"/>
        <v>0</v>
      </c>
      <c r="AY30">
        <f t="shared" si="46"/>
        <v>0</v>
      </c>
      <c r="AZ30">
        <f t="shared" si="46"/>
        <v>0</v>
      </c>
      <c r="BA30">
        <f t="shared" si="46"/>
        <v>0</v>
      </c>
      <c r="BB30">
        <f t="shared" si="46"/>
        <v>0</v>
      </c>
      <c r="BC30">
        <f t="shared" si="46"/>
        <v>0</v>
      </c>
      <c r="BD30">
        <f t="shared" si="46"/>
        <v>0</v>
      </c>
      <c r="BE30">
        <f t="shared" si="46"/>
        <v>0</v>
      </c>
      <c r="BF30">
        <f t="shared" si="46"/>
        <v>0</v>
      </c>
      <c r="BG30">
        <f t="shared" si="46"/>
        <v>0</v>
      </c>
      <c r="BH30">
        <f t="shared" si="46"/>
        <v>0</v>
      </c>
      <c r="BI30">
        <f t="shared" si="46"/>
        <v>0</v>
      </c>
      <c r="BJ30">
        <f t="shared" si="46"/>
        <v>0</v>
      </c>
      <c r="BK30">
        <f t="shared" si="46"/>
        <v>0</v>
      </c>
      <c r="BL30">
        <f t="shared" si="46"/>
        <v>0</v>
      </c>
      <c r="BM30">
        <f t="shared" si="46"/>
        <v>0</v>
      </c>
      <c r="BN30">
        <f t="shared" si="46"/>
        <v>0</v>
      </c>
      <c r="BO30">
        <f t="shared" si="46"/>
        <v>0</v>
      </c>
      <c r="BP30">
        <f t="shared" si="46"/>
        <v>0</v>
      </c>
      <c r="BQ30">
        <f t="shared" si="46"/>
        <v>0</v>
      </c>
      <c r="BR30">
        <f t="shared" si="46"/>
        <v>0</v>
      </c>
      <c r="BS30">
        <f t="shared" si="46"/>
        <v>0</v>
      </c>
      <c r="BT30">
        <f t="shared" si="46"/>
        <v>0</v>
      </c>
      <c r="BU30">
        <f t="shared" ref="BU30:CJ30" si="47">IF(BU29&gt;0,1,0)</f>
        <v>0</v>
      </c>
      <c r="BV30">
        <f t="shared" si="47"/>
        <v>0</v>
      </c>
      <c r="BW30">
        <f t="shared" si="47"/>
        <v>0</v>
      </c>
      <c r="BX30">
        <f t="shared" si="47"/>
        <v>0</v>
      </c>
      <c r="BY30">
        <f t="shared" si="47"/>
        <v>0</v>
      </c>
      <c r="BZ30">
        <f t="shared" si="47"/>
        <v>0</v>
      </c>
      <c r="CA30">
        <f t="shared" si="47"/>
        <v>0</v>
      </c>
      <c r="CB30">
        <f t="shared" si="47"/>
        <v>0</v>
      </c>
      <c r="CC30">
        <f t="shared" si="47"/>
        <v>0</v>
      </c>
      <c r="CD30">
        <f t="shared" si="47"/>
        <v>0</v>
      </c>
      <c r="CE30">
        <f t="shared" si="47"/>
        <v>0</v>
      </c>
      <c r="CF30">
        <f t="shared" si="47"/>
        <v>0</v>
      </c>
      <c r="CG30">
        <f t="shared" si="47"/>
        <v>0</v>
      </c>
      <c r="CH30">
        <f t="shared" si="47"/>
        <v>0</v>
      </c>
      <c r="CI30">
        <f t="shared" si="47"/>
        <v>0</v>
      </c>
      <c r="CJ30">
        <f t="shared" si="47"/>
        <v>0</v>
      </c>
      <c r="CK30">
        <f t="shared" ref="CK30:CP30" si="48">IF(CK29&gt;0,1,0)</f>
        <v>0</v>
      </c>
      <c r="CL30">
        <f t="shared" si="48"/>
        <v>0</v>
      </c>
      <c r="CM30">
        <f t="shared" si="48"/>
        <v>0</v>
      </c>
      <c r="CN30">
        <f t="shared" si="48"/>
        <v>0</v>
      </c>
      <c r="CO30">
        <f t="shared" si="48"/>
        <v>0</v>
      </c>
      <c r="CP30">
        <f t="shared" si="48"/>
        <v>0</v>
      </c>
    </row>
    <row r="31" spans="5:96" x14ac:dyDescent="0.3">
      <c r="G31">
        <f>G30</f>
        <v>0</v>
      </c>
      <c r="H31">
        <f>G31+H30</f>
        <v>0</v>
      </c>
      <c r="I31">
        <f t="shared" ref="I31:BT31" si="49">H31+I30</f>
        <v>0</v>
      </c>
      <c r="J31">
        <f t="shared" si="49"/>
        <v>0</v>
      </c>
      <c r="K31">
        <f t="shared" si="49"/>
        <v>0</v>
      </c>
      <c r="L31">
        <f t="shared" si="49"/>
        <v>0</v>
      </c>
      <c r="M31">
        <f t="shared" si="49"/>
        <v>0</v>
      </c>
      <c r="N31">
        <f t="shared" si="49"/>
        <v>0</v>
      </c>
      <c r="O31">
        <f t="shared" si="49"/>
        <v>0</v>
      </c>
      <c r="P31">
        <f t="shared" si="49"/>
        <v>0</v>
      </c>
      <c r="Q31">
        <f t="shared" si="49"/>
        <v>0</v>
      </c>
      <c r="R31">
        <f t="shared" si="49"/>
        <v>0</v>
      </c>
      <c r="S31">
        <f t="shared" si="49"/>
        <v>0</v>
      </c>
      <c r="T31">
        <f t="shared" si="49"/>
        <v>0</v>
      </c>
      <c r="U31">
        <f t="shared" si="49"/>
        <v>0</v>
      </c>
      <c r="V31">
        <f t="shared" si="49"/>
        <v>0</v>
      </c>
      <c r="W31">
        <f t="shared" si="49"/>
        <v>0</v>
      </c>
      <c r="X31">
        <f t="shared" si="49"/>
        <v>0</v>
      </c>
      <c r="Y31">
        <f t="shared" si="49"/>
        <v>0</v>
      </c>
      <c r="Z31">
        <f t="shared" si="49"/>
        <v>0</v>
      </c>
      <c r="AA31">
        <f t="shared" si="49"/>
        <v>0</v>
      </c>
      <c r="AB31">
        <f t="shared" si="49"/>
        <v>0</v>
      </c>
      <c r="AC31">
        <f t="shared" si="49"/>
        <v>0</v>
      </c>
      <c r="AD31">
        <f t="shared" si="49"/>
        <v>0</v>
      </c>
      <c r="AE31">
        <f t="shared" si="49"/>
        <v>0</v>
      </c>
      <c r="AF31">
        <f t="shared" si="49"/>
        <v>0</v>
      </c>
      <c r="AG31">
        <f t="shared" si="49"/>
        <v>0</v>
      </c>
      <c r="AH31">
        <f t="shared" si="49"/>
        <v>0</v>
      </c>
      <c r="AI31">
        <f t="shared" si="49"/>
        <v>0</v>
      </c>
      <c r="AJ31">
        <f t="shared" si="49"/>
        <v>0</v>
      </c>
      <c r="AK31">
        <f t="shared" si="49"/>
        <v>0</v>
      </c>
      <c r="AL31">
        <f t="shared" si="49"/>
        <v>0</v>
      </c>
      <c r="AM31">
        <f t="shared" si="49"/>
        <v>0</v>
      </c>
      <c r="AN31">
        <f t="shared" si="49"/>
        <v>0</v>
      </c>
      <c r="AO31">
        <f t="shared" si="49"/>
        <v>0</v>
      </c>
      <c r="AP31">
        <f t="shared" si="49"/>
        <v>0</v>
      </c>
      <c r="AQ31">
        <f t="shared" si="49"/>
        <v>0</v>
      </c>
      <c r="AR31">
        <f t="shared" si="49"/>
        <v>0</v>
      </c>
      <c r="AS31">
        <f t="shared" si="49"/>
        <v>0</v>
      </c>
      <c r="AT31">
        <f t="shared" si="49"/>
        <v>0</v>
      </c>
      <c r="AU31">
        <f t="shared" si="49"/>
        <v>0</v>
      </c>
      <c r="AV31">
        <f t="shared" si="49"/>
        <v>0</v>
      </c>
      <c r="AW31">
        <f t="shared" si="49"/>
        <v>0</v>
      </c>
      <c r="AX31">
        <f t="shared" si="49"/>
        <v>0</v>
      </c>
      <c r="AY31">
        <f t="shared" si="49"/>
        <v>0</v>
      </c>
      <c r="AZ31">
        <f t="shared" si="49"/>
        <v>0</v>
      </c>
      <c r="BA31">
        <f t="shared" si="49"/>
        <v>0</v>
      </c>
      <c r="BB31">
        <f t="shared" si="49"/>
        <v>0</v>
      </c>
      <c r="BC31">
        <f t="shared" si="49"/>
        <v>0</v>
      </c>
      <c r="BD31">
        <f t="shared" si="49"/>
        <v>0</v>
      </c>
      <c r="BE31">
        <f t="shared" si="49"/>
        <v>0</v>
      </c>
      <c r="BF31">
        <f t="shared" si="49"/>
        <v>0</v>
      </c>
      <c r="BG31">
        <f t="shared" si="49"/>
        <v>0</v>
      </c>
      <c r="BH31">
        <f t="shared" si="49"/>
        <v>0</v>
      </c>
      <c r="BI31">
        <f t="shared" si="49"/>
        <v>0</v>
      </c>
      <c r="BJ31">
        <f t="shared" si="49"/>
        <v>0</v>
      </c>
      <c r="BK31">
        <f t="shared" si="49"/>
        <v>0</v>
      </c>
      <c r="BL31">
        <f t="shared" si="49"/>
        <v>0</v>
      </c>
      <c r="BM31">
        <f t="shared" si="49"/>
        <v>0</v>
      </c>
      <c r="BN31">
        <f t="shared" si="49"/>
        <v>0</v>
      </c>
      <c r="BO31">
        <f t="shared" si="49"/>
        <v>0</v>
      </c>
      <c r="BP31">
        <f t="shared" si="49"/>
        <v>0</v>
      </c>
      <c r="BQ31">
        <f t="shared" si="49"/>
        <v>0</v>
      </c>
      <c r="BR31">
        <f t="shared" si="49"/>
        <v>0</v>
      </c>
      <c r="BS31">
        <f t="shared" si="49"/>
        <v>0</v>
      </c>
      <c r="BT31">
        <f t="shared" si="49"/>
        <v>0</v>
      </c>
      <c r="BU31">
        <f t="shared" ref="BU31:CJ31" si="50">BT31+BU30</f>
        <v>0</v>
      </c>
      <c r="BV31">
        <f t="shared" si="50"/>
        <v>0</v>
      </c>
      <c r="BW31">
        <f t="shared" si="50"/>
        <v>0</v>
      </c>
      <c r="BX31">
        <f t="shared" si="50"/>
        <v>0</v>
      </c>
      <c r="BY31">
        <f t="shared" si="50"/>
        <v>0</v>
      </c>
      <c r="BZ31">
        <f t="shared" si="50"/>
        <v>0</v>
      </c>
      <c r="CA31">
        <f t="shared" si="50"/>
        <v>0</v>
      </c>
      <c r="CB31">
        <f t="shared" si="50"/>
        <v>0</v>
      </c>
      <c r="CC31">
        <f t="shared" si="50"/>
        <v>0</v>
      </c>
      <c r="CD31">
        <f t="shared" si="50"/>
        <v>0</v>
      </c>
      <c r="CE31">
        <f t="shared" si="50"/>
        <v>0</v>
      </c>
      <c r="CF31">
        <f t="shared" si="50"/>
        <v>0</v>
      </c>
      <c r="CG31">
        <f t="shared" si="50"/>
        <v>0</v>
      </c>
      <c r="CH31">
        <f t="shared" si="50"/>
        <v>0</v>
      </c>
      <c r="CI31">
        <f t="shared" si="50"/>
        <v>0</v>
      </c>
      <c r="CJ31">
        <f t="shared" si="50"/>
        <v>0</v>
      </c>
      <c r="CK31">
        <f t="shared" ref="CK31" si="51">CJ31+CK30</f>
        <v>0</v>
      </c>
      <c r="CL31">
        <f t="shared" ref="CL31" si="52">CK31+CL30</f>
        <v>0</v>
      </c>
      <c r="CM31">
        <f t="shared" ref="CM31" si="53">CL31+CM30</f>
        <v>0</v>
      </c>
      <c r="CN31">
        <f t="shared" ref="CN31" si="54">CM31+CN30</f>
        <v>0</v>
      </c>
      <c r="CO31">
        <f t="shared" ref="CO31" si="55">CN31+CO30</f>
        <v>0</v>
      </c>
      <c r="CP31">
        <f t="shared" ref="CP31" si="56">CO31+CP30</f>
        <v>0</v>
      </c>
    </row>
    <row r="32" spans="5:96" x14ac:dyDescent="0.3">
      <c r="E32" t="s">
        <v>197</v>
      </c>
      <c r="G32">
        <f>G4</f>
        <v>0</v>
      </c>
      <c r="H32">
        <f t="shared" ref="H32:BS32" si="57">H4</f>
        <v>0</v>
      </c>
      <c r="I32">
        <f t="shared" si="57"/>
        <v>1</v>
      </c>
      <c r="J32">
        <f t="shared" si="57"/>
        <v>2</v>
      </c>
      <c r="K32">
        <f t="shared" si="57"/>
        <v>3</v>
      </c>
      <c r="L32">
        <f t="shared" si="57"/>
        <v>4</v>
      </c>
      <c r="M32">
        <f t="shared" si="57"/>
        <v>5</v>
      </c>
      <c r="N32">
        <f t="shared" si="57"/>
        <v>6</v>
      </c>
      <c r="O32">
        <f t="shared" si="57"/>
        <v>7</v>
      </c>
      <c r="P32">
        <f t="shared" si="57"/>
        <v>8</v>
      </c>
      <c r="Q32">
        <f t="shared" si="57"/>
        <v>9</v>
      </c>
      <c r="R32">
        <f t="shared" si="57"/>
        <v>10</v>
      </c>
      <c r="S32">
        <f t="shared" si="57"/>
        <v>11</v>
      </c>
      <c r="T32">
        <f t="shared" si="57"/>
        <v>12</v>
      </c>
      <c r="U32">
        <f t="shared" si="57"/>
        <v>13</v>
      </c>
      <c r="V32">
        <f t="shared" si="57"/>
        <v>14</v>
      </c>
      <c r="W32">
        <f t="shared" si="57"/>
        <v>15</v>
      </c>
      <c r="X32">
        <f t="shared" si="57"/>
        <v>16</v>
      </c>
      <c r="Y32">
        <f t="shared" si="57"/>
        <v>17</v>
      </c>
      <c r="Z32">
        <f t="shared" si="57"/>
        <v>18</v>
      </c>
      <c r="AA32">
        <f t="shared" si="57"/>
        <v>19</v>
      </c>
      <c r="AB32">
        <f t="shared" si="57"/>
        <v>20</v>
      </c>
      <c r="AC32">
        <f t="shared" si="57"/>
        <v>21</v>
      </c>
      <c r="AD32">
        <f t="shared" si="57"/>
        <v>22</v>
      </c>
      <c r="AE32">
        <f t="shared" si="57"/>
        <v>23</v>
      </c>
      <c r="AF32">
        <f t="shared" si="57"/>
        <v>24</v>
      </c>
      <c r="AG32">
        <f t="shared" si="57"/>
        <v>25</v>
      </c>
      <c r="AH32">
        <f t="shared" si="57"/>
        <v>26</v>
      </c>
      <c r="AI32">
        <f t="shared" si="57"/>
        <v>27</v>
      </c>
      <c r="AJ32">
        <f t="shared" si="57"/>
        <v>28</v>
      </c>
      <c r="AK32">
        <f t="shared" si="57"/>
        <v>29</v>
      </c>
      <c r="AL32">
        <f t="shared" si="57"/>
        <v>30</v>
      </c>
      <c r="AM32">
        <f t="shared" si="57"/>
        <v>31</v>
      </c>
      <c r="AN32">
        <f t="shared" si="57"/>
        <v>32</v>
      </c>
      <c r="AO32">
        <f t="shared" si="57"/>
        <v>33</v>
      </c>
      <c r="AP32">
        <f t="shared" si="57"/>
        <v>34</v>
      </c>
      <c r="AQ32">
        <f t="shared" si="57"/>
        <v>35</v>
      </c>
      <c r="AR32">
        <f t="shared" si="57"/>
        <v>36</v>
      </c>
      <c r="AS32">
        <f t="shared" si="57"/>
        <v>37</v>
      </c>
      <c r="AT32">
        <f t="shared" si="57"/>
        <v>38</v>
      </c>
      <c r="AU32">
        <f t="shared" si="57"/>
        <v>39</v>
      </c>
      <c r="AV32">
        <f t="shared" si="57"/>
        <v>40</v>
      </c>
      <c r="AW32">
        <f t="shared" si="57"/>
        <v>41</v>
      </c>
      <c r="AX32">
        <f t="shared" si="57"/>
        <v>42</v>
      </c>
      <c r="AY32">
        <f t="shared" si="57"/>
        <v>43</v>
      </c>
      <c r="AZ32">
        <f t="shared" si="57"/>
        <v>44</v>
      </c>
      <c r="BA32">
        <f t="shared" si="57"/>
        <v>45</v>
      </c>
      <c r="BB32">
        <f t="shared" si="57"/>
        <v>46</v>
      </c>
      <c r="BC32">
        <f t="shared" si="57"/>
        <v>47</v>
      </c>
      <c r="BD32">
        <f t="shared" si="57"/>
        <v>48</v>
      </c>
      <c r="BE32">
        <f t="shared" si="57"/>
        <v>49</v>
      </c>
      <c r="BF32">
        <f t="shared" si="57"/>
        <v>50</v>
      </c>
      <c r="BG32">
        <f t="shared" si="57"/>
        <v>51</v>
      </c>
      <c r="BH32">
        <f t="shared" si="57"/>
        <v>52</v>
      </c>
      <c r="BI32">
        <f t="shared" si="57"/>
        <v>53</v>
      </c>
      <c r="BJ32">
        <f t="shared" si="57"/>
        <v>54</v>
      </c>
      <c r="BK32">
        <f t="shared" si="57"/>
        <v>55</v>
      </c>
      <c r="BL32">
        <f t="shared" si="57"/>
        <v>56</v>
      </c>
      <c r="BM32">
        <f t="shared" si="57"/>
        <v>57</v>
      </c>
      <c r="BN32">
        <f t="shared" si="57"/>
        <v>58</v>
      </c>
      <c r="BO32">
        <f t="shared" si="57"/>
        <v>59</v>
      </c>
      <c r="BP32">
        <f t="shared" si="57"/>
        <v>60</v>
      </c>
      <c r="BQ32">
        <f t="shared" si="57"/>
        <v>61</v>
      </c>
      <c r="BR32">
        <f t="shared" si="57"/>
        <v>62</v>
      </c>
      <c r="BS32">
        <f t="shared" si="57"/>
        <v>63</v>
      </c>
      <c r="BT32">
        <f t="shared" ref="BT32:CJ32" si="58">BT4</f>
        <v>64</v>
      </c>
      <c r="BU32">
        <f t="shared" si="58"/>
        <v>65</v>
      </c>
      <c r="BV32">
        <f t="shared" si="58"/>
        <v>66</v>
      </c>
      <c r="BW32">
        <f t="shared" si="58"/>
        <v>67</v>
      </c>
      <c r="BX32">
        <f t="shared" si="58"/>
        <v>68</v>
      </c>
      <c r="BY32">
        <f t="shared" si="58"/>
        <v>69</v>
      </c>
      <c r="BZ32">
        <f t="shared" si="58"/>
        <v>70</v>
      </c>
      <c r="CA32">
        <f t="shared" si="58"/>
        <v>71</v>
      </c>
      <c r="CB32">
        <f t="shared" si="58"/>
        <v>72</v>
      </c>
      <c r="CC32">
        <f t="shared" si="58"/>
        <v>73</v>
      </c>
      <c r="CD32">
        <f t="shared" si="58"/>
        <v>74</v>
      </c>
      <c r="CE32">
        <f t="shared" si="58"/>
        <v>75</v>
      </c>
      <c r="CF32">
        <f t="shared" si="58"/>
        <v>76</v>
      </c>
      <c r="CG32">
        <f t="shared" si="58"/>
        <v>77</v>
      </c>
      <c r="CH32">
        <f t="shared" si="58"/>
        <v>78</v>
      </c>
      <c r="CI32">
        <f t="shared" si="58"/>
        <v>79</v>
      </c>
      <c r="CJ32">
        <f t="shared" si="58"/>
        <v>80</v>
      </c>
      <c r="CK32">
        <f t="shared" ref="CK32:CP32" si="59">CK4</f>
        <v>0</v>
      </c>
      <c r="CL32">
        <f t="shared" si="59"/>
        <v>0</v>
      </c>
      <c r="CM32">
        <f t="shared" si="59"/>
        <v>0</v>
      </c>
      <c r="CN32">
        <f t="shared" si="59"/>
        <v>0</v>
      </c>
      <c r="CO32">
        <f t="shared" si="59"/>
        <v>0</v>
      </c>
      <c r="CP32">
        <f t="shared" si="59"/>
        <v>0</v>
      </c>
    </row>
    <row r="34" spans="5:94" x14ac:dyDescent="0.3">
      <c r="E34" t="s">
        <v>291</v>
      </c>
      <c r="G34" s="16">
        <f>'17. Cashflow'!G20</f>
        <v>0</v>
      </c>
      <c r="H34" s="16">
        <f>'17. Cashflow'!H20</f>
        <v>0</v>
      </c>
      <c r="I34" s="16">
        <f>'17. Cashflow'!I20</f>
        <v>0</v>
      </c>
      <c r="J34" s="16">
        <f>'17. Cashflow'!J20</f>
        <v>0</v>
      </c>
      <c r="K34" s="16">
        <f>'17. Cashflow'!K20</f>
        <v>-3672</v>
      </c>
      <c r="L34" s="16">
        <f>'17. Cashflow'!L20</f>
        <v>-7443.5060109375008</v>
      </c>
      <c r="M34" s="16">
        <f>'17. Cashflow'!M20</f>
        <v>-5214.2839586160699</v>
      </c>
      <c r="N34" s="16">
        <f>'17. Cashflow'!N20</f>
        <v>5006.2022561892882</v>
      </c>
      <c r="O34" s="16">
        <f>'17. Cashflow'!O20</f>
        <v>14293.617866728397</v>
      </c>
      <c r="P34" s="16">
        <f>'17. Cashflow'!P20</f>
        <v>28594.309761811179</v>
      </c>
      <c r="Q34" s="16">
        <f>'17. Cashflow'!Q20</f>
        <v>39072.647640502139</v>
      </c>
      <c r="R34" s="16">
        <f>'17. Cashflow'!R20</f>
        <v>49403.546066931274</v>
      </c>
      <c r="S34" s="16">
        <f>'17. Cashflow'!S20</f>
        <v>59176.889478006255</v>
      </c>
      <c r="T34" s="16">
        <f>'17. Cashflow'!T20</f>
        <v>68841.471013050439</v>
      </c>
      <c r="U34" s="16">
        <f>'17. Cashflow'!U20</f>
        <v>78397.699814328924</v>
      </c>
      <c r="V34" s="16">
        <f>'17. Cashflow'!V20</f>
        <v>94083.432808640995</v>
      </c>
      <c r="W34" s="16">
        <f>'17. Cashflow'!W20</f>
        <v>93538.589351619419</v>
      </c>
      <c r="X34" s="16">
        <f>'17. Cashflow'!X20</f>
        <v>92995.108003240341</v>
      </c>
      <c r="Y34" s="16">
        <f>'17. Cashflow'!Y20</f>
        <v>92452.985358232254</v>
      </c>
      <c r="Z34" s="16">
        <f>'17. Cashflow'!Z20</f>
        <v>91912.218019836699</v>
      </c>
      <c r="AA34" s="16">
        <f>'17. Cashflow'!AA20</f>
        <v>91372.802599787101</v>
      </c>
      <c r="AB34" s="16">
        <f>'17. Cashflow'!AB20</f>
        <v>90834.735718287615</v>
      </c>
      <c r="AC34" s="16">
        <f>'17. Cashflow'!AC20</f>
        <v>90298.014003991964</v>
      </c>
      <c r="AD34" s="16">
        <f>'17. Cashflow'!AD20</f>
        <v>89762.634093981964</v>
      </c>
      <c r="AE34" s="16">
        <f>'17. Cashflow'!AE20</f>
        <v>89228.59263374703</v>
      </c>
      <c r="AF34" s="16">
        <f>'17. Cashflow'!AF20</f>
        <v>88695.886277162615</v>
      </c>
      <c r="AG34" s="16">
        <f>'17. Cashflow'!AG20</f>
        <v>88164.511686469748</v>
      </c>
      <c r="AH34" s="16">
        <f>'17. Cashflow'!AH20</f>
        <v>87634.465532253613</v>
      </c>
      <c r="AI34" s="16">
        <f>'17. Cashflow'!AI20</f>
        <v>87105.744493422942</v>
      </c>
      <c r="AJ34" s="16">
        <f>'17. Cashflow'!AJ20</f>
        <v>86578.345257189416</v>
      </c>
      <c r="AK34" s="16">
        <f>'17. Cashflow'!AK20</f>
        <v>86052.264519046468</v>
      </c>
      <c r="AL34" s="16">
        <f>'17. Cashflow'!AL20</f>
        <v>85527.498982748861</v>
      </c>
      <c r="AM34" s="16">
        <f>'17. Cashflow'!AM20</f>
        <v>85004.045360291988</v>
      </c>
      <c r="AN34" s="16">
        <f>'17. Cashflow'!AN20</f>
        <v>84481.900371891214</v>
      </c>
      <c r="AO34" s="16">
        <f>'17. Cashflow'!AO20</f>
        <v>83961.060745961586</v>
      </c>
      <c r="AP34" s="16">
        <f>'17. Cashflow'!AP20</f>
        <v>83441.523219096649</v>
      </c>
      <c r="AQ34" s="16">
        <f>'17. Cashflow'!AQ20</f>
        <v>82923.284536048974</v>
      </c>
      <c r="AR34" s="16">
        <f>'17. Cashflow'!AR20</f>
        <v>82406.341449708794</v>
      </c>
      <c r="AS34" s="16">
        <f>'17. Cashflow'!AS20</f>
        <v>81890.690721084597</v>
      </c>
      <c r="AT34" s="16">
        <f>'17. Cashflow'!AT20</f>
        <v>81376.329119281902</v>
      </c>
      <c r="AU34" s="16">
        <f>'17. Cashflow'!AU20</f>
        <v>80863.253421483707</v>
      </c>
      <c r="AV34" s="16">
        <f>'17. Cashflow'!AV20</f>
        <v>80351.460412929999</v>
      </c>
      <c r="AW34" s="16">
        <f>'17. Cashflow'!AW20</f>
        <v>79840.946886897727</v>
      </c>
      <c r="AX34" s="16">
        <f>'17. Cashflow'!AX20</f>
        <v>79331.709644680435</v>
      </c>
      <c r="AY34" s="16">
        <f>'17. Cashflow'!AY20</f>
        <v>78823.745495568757</v>
      </c>
      <c r="AZ34" s="16">
        <f>'17. Cashflow'!AZ20</f>
        <v>78317.051256829815</v>
      </c>
      <c r="BA34" s="16">
        <f>'17. Cashflow'!BA20</f>
        <v>77811.623753687803</v>
      </c>
      <c r="BB34" s="16">
        <f>'17. Cashflow'!BB20</f>
        <v>77307.459819303564</v>
      </c>
      <c r="BC34" s="16">
        <f>'17. Cashflow'!BC20</f>
        <v>76804.556294755399</v>
      </c>
      <c r="BD34" s="16">
        <f>'17. Cashflow'!BD20</f>
        <v>76302.910029018472</v>
      </c>
      <c r="BE34" s="16">
        <f>'17. Cashflow'!BE20</f>
        <v>75802.517878945946</v>
      </c>
      <c r="BF34" s="16">
        <f>'17. Cashflow'!BF20</f>
        <v>75303.37670924855</v>
      </c>
      <c r="BG34" s="16">
        <f>'17. Cashflow'!BG20</f>
        <v>74805.483392475435</v>
      </c>
      <c r="BH34" s="16">
        <f>'17. Cashflow'!BH20</f>
        <v>74308.834808994288</v>
      </c>
      <c r="BI34" s="16">
        <f>'17. Cashflow'!BI20</f>
        <v>73813.427846971783</v>
      </c>
      <c r="BJ34" s="16">
        <f>'17. Cashflow'!BJ20</f>
        <v>73319.259402354393</v>
      </c>
      <c r="BK34" s="16">
        <f>'17. Cashflow'!BK20</f>
        <v>72826.32637884852</v>
      </c>
      <c r="BL34" s="16">
        <f>'17. Cashflow'!BL20</f>
        <v>72334.625687901455</v>
      </c>
      <c r="BM34" s="16">
        <f>'17. Cashflow'!BM20</f>
        <v>71844.154248681647</v>
      </c>
      <c r="BN34" s="16">
        <f>'17. Cashflow'!BN20</f>
        <v>71354.908988059964</v>
      </c>
      <c r="BO34" s="16">
        <f>'17. Cashflow'!BO20</f>
        <v>70866.886840589781</v>
      </c>
      <c r="BP34" s="16">
        <f>'17. Cashflow'!BP20</f>
        <v>70380.084748488356</v>
      </c>
      <c r="BQ34" s="16">
        <f>'17. Cashflow'!BQ20</f>
        <v>69894.499661617127</v>
      </c>
      <c r="BR34" s="16">
        <f>'17. Cashflow'!BR20</f>
        <v>69410.128537463082</v>
      </c>
      <c r="BS34" s="16">
        <f>'17. Cashflow'!BS20</f>
        <v>68926.968341119442</v>
      </c>
      <c r="BT34" s="16">
        <f>'17. Cashflow'!BT20</f>
        <v>68445.016045266675</v>
      </c>
      <c r="BU34" s="16">
        <f>'17. Cashflow'!BU20</f>
        <v>67964.2686301535</v>
      </c>
      <c r="BV34" s="16">
        <f>'17. Cashflow'!BV20</f>
        <v>67484.723083578108</v>
      </c>
      <c r="BW34" s="16">
        <f>'17. Cashflow'!BW20</f>
        <v>67006.376400869194</v>
      </c>
      <c r="BX34" s="16">
        <f>'17. Cashflow'!BX20</f>
        <v>66529.225584867032</v>
      </c>
      <c r="BY34" s="16">
        <f>'17. Cashflow'!BY20</f>
        <v>66053.267645904853</v>
      </c>
      <c r="BZ34" s="16">
        <f>'17. Cashflow'!BZ20</f>
        <v>65578.499601790099</v>
      </c>
      <c r="CA34" s="16">
        <f>'17. Cashflow'!CA20</f>
        <v>65104.918477785628</v>
      </c>
      <c r="CB34" s="16">
        <f>'17. Cashflow'!CB20</f>
        <v>64632.521306591254</v>
      </c>
      <c r="CC34" s="16">
        <f>'17. Cashflow'!CC20</f>
        <v>64161.305128324748</v>
      </c>
      <c r="CD34" s="16">
        <f>'17. Cashflow'!CD20</f>
        <v>63691.266990503995</v>
      </c>
      <c r="CE34" s="16">
        <f>'17. Cashflow'!CE20</f>
        <v>63222.40394802767</v>
      </c>
      <c r="CF34" s="16">
        <f>'17. Cashflow'!CF20</f>
        <v>62754.713063157658</v>
      </c>
      <c r="CG34" s="16">
        <f>'17. Cashflow'!CG20</f>
        <v>62288.191405499703</v>
      </c>
      <c r="CH34" s="16">
        <f>'17. Cashflow'!CH20</f>
        <v>61822.836051986058</v>
      </c>
      <c r="CI34" s="16">
        <f>'17. Cashflow'!CI20</f>
        <v>61358.644086856075</v>
      </c>
      <c r="CJ34" s="16">
        <f>'17. Cashflow'!CJ20</f>
        <v>60895.612601638946</v>
      </c>
      <c r="CK34" s="16">
        <f>'17. Cashflow'!CK20</f>
        <v>0</v>
      </c>
      <c r="CL34" s="16">
        <f>'17. Cashflow'!CL20</f>
        <v>0</v>
      </c>
      <c r="CM34" s="16">
        <f>'17. Cashflow'!CM20</f>
        <v>0</v>
      </c>
      <c r="CN34" s="16">
        <f>'17. Cashflow'!CN20</f>
        <v>0</v>
      </c>
      <c r="CO34" s="16">
        <f>'17. Cashflow'!CO20</f>
        <v>0</v>
      </c>
      <c r="CP34" s="16">
        <f>'17. Cashflow'!CP20</f>
        <v>0</v>
      </c>
    </row>
    <row r="35" spans="5:94" x14ac:dyDescent="0.3">
      <c r="E35" t="s">
        <v>373</v>
      </c>
      <c r="G35">
        <f t="shared" ref="G35:AL35" si="60">IF(G6="PD",1,0)</f>
        <v>0</v>
      </c>
      <c r="H35">
        <f t="shared" si="60"/>
        <v>0</v>
      </c>
      <c r="I35">
        <f t="shared" si="60"/>
        <v>0</v>
      </c>
      <c r="J35">
        <f t="shared" si="60"/>
        <v>0</v>
      </c>
      <c r="K35">
        <f t="shared" si="60"/>
        <v>0</v>
      </c>
      <c r="L35">
        <f t="shared" si="60"/>
        <v>0</v>
      </c>
      <c r="M35">
        <f t="shared" si="60"/>
        <v>0</v>
      </c>
      <c r="N35">
        <f t="shared" si="60"/>
        <v>0</v>
      </c>
      <c r="O35">
        <f t="shared" si="60"/>
        <v>1</v>
      </c>
      <c r="P35">
        <f t="shared" si="60"/>
        <v>1</v>
      </c>
      <c r="Q35">
        <f t="shared" si="60"/>
        <v>1</v>
      </c>
      <c r="R35">
        <f t="shared" si="60"/>
        <v>1</v>
      </c>
      <c r="S35">
        <f t="shared" si="60"/>
        <v>1</v>
      </c>
      <c r="T35">
        <f t="shared" si="60"/>
        <v>1</v>
      </c>
      <c r="U35">
        <f t="shared" si="60"/>
        <v>1</v>
      </c>
      <c r="V35">
        <f t="shared" si="60"/>
        <v>1</v>
      </c>
      <c r="W35">
        <f t="shared" si="60"/>
        <v>1</v>
      </c>
      <c r="X35">
        <f t="shared" si="60"/>
        <v>1</v>
      </c>
      <c r="Y35">
        <f t="shared" si="60"/>
        <v>1</v>
      </c>
      <c r="Z35">
        <f t="shared" si="60"/>
        <v>1</v>
      </c>
      <c r="AA35">
        <f t="shared" si="60"/>
        <v>1</v>
      </c>
      <c r="AB35">
        <f t="shared" si="60"/>
        <v>1</v>
      </c>
      <c r="AC35">
        <f t="shared" si="60"/>
        <v>1</v>
      </c>
      <c r="AD35">
        <f t="shared" si="60"/>
        <v>1</v>
      </c>
      <c r="AE35">
        <f t="shared" si="60"/>
        <v>1</v>
      </c>
      <c r="AF35">
        <f t="shared" si="60"/>
        <v>1</v>
      </c>
      <c r="AG35">
        <f t="shared" si="60"/>
        <v>1</v>
      </c>
      <c r="AH35">
        <f t="shared" si="60"/>
        <v>1</v>
      </c>
      <c r="AI35">
        <f t="shared" si="60"/>
        <v>1</v>
      </c>
      <c r="AJ35">
        <f t="shared" si="60"/>
        <v>1</v>
      </c>
      <c r="AK35">
        <f t="shared" si="60"/>
        <v>1</v>
      </c>
      <c r="AL35">
        <f t="shared" si="60"/>
        <v>1</v>
      </c>
      <c r="AM35">
        <f t="shared" ref="AM35:BR35" si="61">IF(AM6="PD",1,0)</f>
        <v>1</v>
      </c>
      <c r="AN35">
        <f t="shared" si="61"/>
        <v>1</v>
      </c>
      <c r="AO35">
        <f t="shared" si="61"/>
        <v>1</v>
      </c>
      <c r="AP35">
        <f t="shared" si="61"/>
        <v>1</v>
      </c>
      <c r="AQ35">
        <f t="shared" si="61"/>
        <v>0</v>
      </c>
      <c r="AR35">
        <f t="shared" si="61"/>
        <v>0</v>
      </c>
      <c r="AS35">
        <f t="shared" si="61"/>
        <v>0</v>
      </c>
      <c r="AT35">
        <f t="shared" si="61"/>
        <v>0</v>
      </c>
      <c r="AU35">
        <f t="shared" si="61"/>
        <v>0</v>
      </c>
      <c r="AV35">
        <f t="shared" si="61"/>
        <v>0</v>
      </c>
      <c r="AW35">
        <f t="shared" si="61"/>
        <v>0</v>
      </c>
      <c r="AX35">
        <f t="shared" si="61"/>
        <v>0</v>
      </c>
      <c r="AY35">
        <f t="shared" si="61"/>
        <v>0</v>
      </c>
      <c r="AZ35">
        <f t="shared" si="61"/>
        <v>0</v>
      </c>
      <c r="BA35">
        <f t="shared" si="61"/>
        <v>0</v>
      </c>
      <c r="BB35">
        <f t="shared" si="61"/>
        <v>0</v>
      </c>
      <c r="BC35">
        <f t="shared" si="61"/>
        <v>0</v>
      </c>
      <c r="BD35">
        <f t="shared" si="61"/>
        <v>0</v>
      </c>
      <c r="BE35">
        <f t="shared" si="61"/>
        <v>0</v>
      </c>
      <c r="BF35">
        <f t="shared" si="61"/>
        <v>0</v>
      </c>
      <c r="BG35">
        <f t="shared" si="61"/>
        <v>0</v>
      </c>
      <c r="BH35">
        <f t="shared" si="61"/>
        <v>0</v>
      </c>
      <c r="BI35">
        <f t="shared" si="61"/>
        <v>0</v>
      </c>
      <c r="BJ35">
        <f t="shared" si="61"/>
        <v>0</v>
      </c>
      <c r="BK35">
        <f t="shared" si="61"/>
        <v>0</v>
      </c>
      <c r="BL35">
        <f t="shared" si="61"/>
        <v>0</v>
      </c>
      <c r="BM35">
        <f t="shared" si="61"/>
        <v>0</v>
      </c>
      <c r="BN35">
        <f t="shared" si="61"/>
        <v>0</v>
      </c>
      <c r="BO35">
        <f t="shared" si="61"/>
        <v>0</v>
      </c>
      <c r="BP35">
        <f t="shared" si="61"/>
        <v>0</v>
      </c>
      <c r="BQ35">
        <f t="shared" si="61"/>
        <v>0</v>
      </c>
      <c r="BR35">
        <f t="shared" si="61"/>
        <v>0</v>
      </c>
      <c r="BS35">
        <f t="shared" ref="BS35:CP35" si="62">IF(BS6="PD",1,0)</f>
        <v>0</v>
      </c>
      <c r="BT35">
        <f t="shared" si="62"/>
        <v>0</v>
      </c>
      <c r="BU35">
        <f t="shared" si="62"/>
        <v>0</v>
      </c>
      <c r="BV35">
        <f t="shared" si="62"/>
        <v>0</v>
      </c>
      <c r="BW35">
        <f t="shared" si="62"/>
        <v>0</v>
      </c>
      <c r="BX35">
        <f t="shared" si="62"/>
        <v>0</v>
      </c>
      <c r="BY35">
        <f t="shared" si="62"/>
        <v>0</v>
      </c>
      <c r="BZ35">
        <f t="shared" si="62"/>
        <v>0</v>
      </c>
      <c r="CA35">
        <f t="shared" si="62"/>
        <v>0</v>
      </c>
      <c r="CB35">
        <f t="shared" si="62"/>
        <v>0</v>
      </c>
      <c r="CC35">
        <f t="shared" si="62"/>
        <v>0</v>
      </c>
      <c r="CD35">
        <f t="shared" si="62"/>
        <v>0</v>
      </c>
      <c r="CE35">
        <f t="shared" si="62"/>
        <v>0</v>
      </c>
      <c r="CF35">
        <f t="shared" si="62"/>
        <v>0</v>
      </c>
      <c r="CG35">
        <f t="shared" si="62"/>
        <v>0</v>
      </c>
      <c r="CH35">
        <f t="shared" si="62"/>
        <v>0</v>
      </c>
      <c r="CI35">
        <f t="shared" si="62"/>
        <v>0</v>
      </c>
      <c r="CJ35">
        <f t="shared" si="62"/>
        <v>0</v>
      </c>
      <c r="CK35">
        <f t="shared" si="62"/>
        <v>0</v>
      </c>
      <c r="CL35">
        <f t="shared" si="62"/>
        <v>0</v>
      </c>
      <c r="CM35">
        <f t="shared" si="62"/>
        <v>0</v>
      </c>
      <c r="CN35">
        <f t="shared" si="62"/>
        <v>0</v>
      </c>
      <c r="CO35">
        <f t="shared" si="62"/>
        <v>0</v>
      </c>
      <c r="CP35">
        <f t="shared" si="62"/>
        <v>0</v>
      </c>
    </row>
    <row r="36" spans="5:94" x14ac:dyDescent="0.3">
      <c r="E36" t="s">
        <v>362</v>
      </c>
      <c r="G36">
        <f t="shared" ref="G36:BR36" si="63">H36+G35</f>
        <v>28</v>
      </c>
      <c r="H36">
        <f t="shared" si="63"/>
        <v>28</v>
      </c>
      <c r="I36">
        <f t="shared" si="63"/>
        <v>28</v>
      </c>
      <c r="J36">
        <f t="shared" si="63"/>
        <v>28</v>
      </c>
      <c r="K36">
        <f t="shared" si="63"/>
        <v>28</v>
      </c>
      <c r="L36">
        <f t="shared" si="63"/>
        <v>28</v>
      </c>
      <c r="M36">
        <f t="shared" si="63"/>
        <v>28</v>
      </c>
      <c r="N36">
        <f t="shared" si="63"/>
        <v>28</v>
      </c>
      <c r="O36">
        <f t="shared" si="63"/>
        <v>28</v>
      </c>
      <c r="P36">
        <f t="shared" si="63"/>
        <v>27</v>
      </c>
      <c r="Q36">
        <f t="shared" si="63"/>
        <v>26</v>
      </c>
      <c r="R36">
        <f t="shared" si="63"/>
        <v>25</v>
      </c>
      <c r="S36">
        <f t="shared" si="63"/>
        <v>24</v>
      </c>
      <c r="T36">
        <f t="shared" si="63"/>
        <v>23</v>
      </c>
      <c r="U36">
        <f t="shared" si="63"/>
        <v>22</v>
      </c>
      <c r="V36">
        <f t="shared" si="63"/>
        <v>21</v>
      </c>
      <c r="W36">
        <f t="shared" si="63"/>
        <v>20</v>
      </c>
      <c r="X36">
        <f t="shared" si="63"/>
        <v>19</v>
      </c>
      <c r="Y36">
        <f t="shared" si="63"/>
        <v>18</v>
      </c>
      <c r="Z36">
        <f t="shared" si="63"/>
        <v>17</v>
      </c>
      <c r="AA36">
        <f t="shared" si="63"/>
        <v>16</v>
      </c>
      <c r="AB36">
        <f t="shared" si="63"/>
        <v>15</v>
      </c>
      <c r="AC36">
        <f t="shared" si="63"/>
        <v>14</v>
      </c>
      <c r="AD36">
        <f t="shared" si="63"/>
        <v>13</v>
      </c>
      <c r="AE36">
        <f t="shared" si="63"/>
        <v>12</v>
      </c>
      <c r="AF36">
        <f t="shared" si="63"/>
        <v>11</v>
      </c>
      <c r="AG36">
        <f t="shared" si="63"/>
        <v>10</v>
      </c>
      <c r="AH36">
        <f t="shared" si="63"/>
        <v>9</v>
      </c>
      <c r="AI36">
        <f t="shared" si="63"/>
        <v>8</v>
      </c>
      <c r="AJ36">
        <f t="shared" si="63"/>
        <v>7</v>
      </c>
      <c r="AK36">
        <f t="shared" si="63"/>
        <v>6</v>
      </c>
      <c r="AL36">
        <f t="shared" si="63"/>
        <v>5</v>
      </c>
      <c r="AM36">
        <f t="shared" si="63"/>
        <v>4</v>
      </c>
      <c r="AN36">
        <f t="shared" si="63"/>
        <v>3</v>
      </c>
      <c r="AO36">
        <f t="shared" si="63"/>
        <v>2</v>
      </c>
      <c r="AP36">
        <f t="shared" si="63"/>
        <v>1</v>
      </c>
      <c r="AQ36">
        <f t="shared" si="63"/>
        <v>0</v>
      </c>
      <c r="AR36">
        <f t="shared" si="63"/>
        <v>0</v>
      </c>
      <c r="AS36">
        <f t="shared" si="63"/>
        <v>0</v>
      </c>
      <c r="AT36">
        <f t="shared" si="63"/>
        <v>0</v>
      </c>
      <c r="AU36">
        <f t="shared" si="63"/>
        <v>0</v>
      </c>
      <c r="AV36">
        <f t="shared" si="63"/>
        <v>0</v>
      </c>
      <c r="AW36">
        <f t="shared" si="63"/>
        <v>0</v>
      </c>
      <c r="AX36">
        <f t="shared" si="63"/>
        <v>0</v>
      </c>
      <c r="AY36">
        <f t="shared" si="63"/>
        <v>0</v>
      </c>
      <c r="AZ36">
        <f t="shared" si="63"/>
        <v>0</v>
      </c>
      <c r="BA36">
        <f t="shared" si="63"/>
        <v>0</v>
      </c>
      <c r="BB36">
        <f t="shared" si="63"/>
        <v>0</v>
      </c>
      <c r="BC36">
        <f t="shared" si="63"/>
        <v>0</v>
      </c>
      <c r="BD36">
        <f t="shared" si="63"/>
        <v>0</v>
      </c>
      <c r="BE36">
        <f t="shared" si="63"/>
        <v>0</v>
      </c>
      <c r="BF36">
        <f t="shared" si="63"/>
        <v>0</v>
      </c>
      <c r="BG36">
        <f t="shared" si="63"/>
        <v>0</v>
      </c>
      <c r="BH36">
        <f t="shared" si="63"/>
        <v>0</v>
      </c>
      <c r="BI36">
        <f t="shared" si="63"/>
        <v>0</v>
      </c>
      <c r="BJ36">
        <f t="shared" si="63"/>
        <v>0</v>
      </c>
      <c r="BK36">
        <f t="shared" si="63"/>
        <v>0</v>
      </c>
      <c r="BL36">
        <f t="shared" si="63"/>
        <v>0</v>
      </c>
      <c r="BM36">
        <f t="shared" si="63"/>
        <v>0</v>
      </c>
      <c r="BN36">
        <f t="shared" si="63"/>
        <v>0</v>
      </c>
      <c r="BO36">
        <f t="shared" si="63"/>
        <v>0</v>
      </c>
      <c r="BP36">
        <f t="shared" si="63"/>
        <v>0</v>
      </c>
      <c r="BQ36">
        <f t="shared" si="63"/>
        <v>0</v>
      </c>
      <c r="BR36">
        <f t="shared" si="63"/>
        <v>0</v>
      </c>
      <c r="BS36">
        <f t="shared" ref="BS36:CN36" si="64">BT36+BS35</f>
        <v>0</v>
      </c>
      <c r="BT36">
        <f t="shared" si="64"/>
        <v>0</v>
      </c>
      <c r="BU36">
        <f t="shared" si="64"/>
        <v>0</v>
      </c>
      <c r="BV36">
        <f t="shared" si="64"/>
        <v>0</v>
      </c>
      <c r="BW36">
        <f t="shared" si="64"/>
        <v>0</v>
      </c>
      <c r="BX36">
        <f t="shared" si="64"/>
        <v>0</v>
      </c>
      <c r="BY36">
        <f t="shared" si="64"/>
        <v>0</v>
      </c>
      <c r="BZ36">
        <f t="shared" si="64"/>
        <v>0</v>
      </c>
      <c r="CA36">
        <f t="shared" si="64"/>
        <v>0</v>
      </c>
      <c r="CB36">
        <f t="shared" si="64"/>
        <v>0</v>
      </c>
      <c r="CC36">
        <f t="shared" si="64"/>
        <v>0</v>
      </c>
      <c r="CD36">
        <f t="shared" si="64"/>
        <v>0</v>
      </c>
      <c r="CE36">
        <f t="shared" si="64"/>
        <v>0</v>
      </c>
      <c r="CF36">
        <f t="shared" si="64"/>
        <v>0</v>
      </c>
      <c r="CG36">
        <f t="shared" si="64"/>
        <v>0</v>
      </c>
      <c r="CH36">
        <f t="shared" si="64"/>
        <v>0</v>
      </c>
      <c r="CI36">
        <f t="shared" si="64"/>
        <v>0</v>
      </c>
      <c r="CJ36">
        <f t="shared" si="64"/>
        <v>0</v>
      </c>
      <c r="CK36">
        <f t="shared" si="64"/>
        <v>0</v>
      </c>
      <c r="CL36">
        <f t="shared" si="64"/>
        <v>0</v>
      </c>
      <c r="CM36">
        <f t="shared" si="64"/>
        <v>0</v>
      </c>
      <c r="CN36">
        <f t="shared" si="64"/>
        <v>0</v>
      </c>
      <c r="CO36">
        <f>CP36+CO35</f>
        <v>0</v>
      </c>
      <c r="CP36">
        <f>CP35</f>
        <v>0</v>
      </c>
    </row>
    <row r="37" spans="5:94" x14ac:dyDescent="0.3">
      <c r="E37" t="s">
        <v>372</v>
      </c>
      <c r="G37">
        <f>G35</f>
        <v>0</v>
      </c>
      <c r="H37">
        <f>G37+H35</f>
        <v>0</v>
      </c>
      <c r="I37">
        <f t="shared" ref="I37:BT37" si="65">H37+I35</f>
        <v>0</v>
      </c>
      <c r="J37">
        <f t="shared" si="65"/>
        <v>0</v>
      </c>
      <c r="K37">
        <f t="shared" si="65"/>
        <v>0</v>
      </c>
      <c r="L37">
        <f t="shared" si="65"/>
        <v>0</v>
      </c>
      <c r="M37">
        <f t="shared" si="65"/>
        <v>0</v>
      </c>
      <c r="N37">
        <f t="shared" si="65"/>
        <v>0</v>
      </c>
      <c r="O37">
        <f t="shared" si="65"/>
        <v>1</v>
      </c>
      <c r="P37">
        <f t="shared" si="65"/>
        <v>2</v>
      </c>
      <c r="Q37">
        <f t="shared" si="65"/>
        <v>3</v>
      </c>
      <c r="R37">
        <f t="shared" si="65"/>
        <v>4</v>
      </c>
      <c r="S37">
        <f t="shared" si="65"/>
        <v>5</v>
      </c>
      <c r="T37">
        <f t="shared" si="65"/>
        <v>6</v>
      </c>
      <c r="U37">
        <f t="shared" si="65"/>
        <v>7</v>
      </c>
      <c r="V37">
        <f t="shared" si="65"/>
        <v>8</v>
      </c>
      <c r="W37">
        <f t="shared" si="65"/>
        <v>9</v>
      </c>
      <c r="X37">
        <f t="shared" si="65"/>
        <v>10</v>
      </c>
      <c r="Y37">
        <f t="shared" si="65"/>
        <v>11</v>
      </c>
      <c r="Z37">
        <f t="shared" si="65"/>
        <v>12</v>
      </c>
      <c r="AA37">
        <f t="shared" si="65"/>
        <v>13</v>
      </c>
      <c r="AB37">
        <f t="shared" si="65"/>
        <v>14</v>
      </c>
      <c r="AC37">
        <f t="shared" si="65"/>
        <v>15</v>
      </c>
      <c r="AD37">
        <f t="shared" si="65"/>
        <v>16</v>
      </c>
      <c r="AE37">
        <f t="shared" si="65"/>
        <v>17</v>
      </c>
      <c r="AF37">
        <f t="shared" si="65"/>
        <v>18</v>
      </c>
      <c r="AG37">
        <f t="shared" si="65"/>
        <v>19</v>
      </c>
      <c r="AH37">
        <f t="shared" si="65"/>
        <v>20</v>
      </c>
      <c r="AI37">
        <f t="shared" si="65"/>
        <v>21</v>
      </c>
      <c r="AJ37">
        <f t="shared" si="65"/>
        <v>22</v>
      </c>
      <c r="AK37">
        <f t="shared" si="65"/>
        <v>23</v>
      </c>
      <c r="AL37">
        <f t="shared" si="65"/>
        <v>24</v>
      </c>
      <c r="AM37">
        <f t="shared" si="65"/>
        <v>25</v>
      </c>
      <c r="AN37">
        <f t="shared" si="65"/>
        <v>26</v>
      </c>
      <c r="AO37">
        <f t="shared" si="65"/>
        <v>27</v>
      </c>
      <c r="AP37">
        <f t="shared" si="65"/>
        <v>28</v>
      </c>
      <c r="AQ37">
        <f t="shared" si="65"/>
        <v>28</v>
      </c>
      <c r="AR37">
        <f t="shared" si="65"/>
        <v>28</v>
      </c>
      <c r="AS37">
        <f t="shared" si="65"/>
        <v>28</v>
      </c>
      <c r="AT37">
        <f t="shared" si="65"/>
        <v>28</v>
      </c>
      <c r="AU37">
        <f t="shared" si="65"/>
        <v>28</v>
      </c>
      <c r="AV37">
        <f t="shared" si="65"/>
        <v>28</v>
      </c>
      <c r="AW37">
        <f t="shared" si="65"/>
        <v>28</v>
      </c>
      <c r="AX37">
        <f t="shared" si="65"/>
        <v>28</v>
      </c>
      <c r="AY37">
        <f t="shared" si="65"/>
        <v>28</v>
      </c>
      <c r="AZ37">
        <f t="shared" si="65"/>
        <v>28</v>
      </c>
      <c r="BA37">
        <f t="shared" si="65"/>
        <v>28</v>
      </c>
      <c r="BB37">
        <f t="shared" si="65"/>
        <v>28</v>
      </c>
      <c r="BC37">
        <f t="shared" si="65"/>
        <v>28</v>
      </c>
      <c r="BD37">
        <f t="shared" si="65"/>
        <v>28</v>
      </c>
      <c r="BE37">
        <f t="shared" si="65"/>
        <v>28</v>
      </c>
      <c r="BF37">
        <f t="shared" si="65"/>
        <v>28</v>
      </c>
      <c r="BG37">
        <f t="shared" si="65"/>
        <v>28</v>
      </c>
      <c r="BH37">
        <f t="shared" si="65"/>
        <v>28</v>
      </c>
      <c r="BI37">
        <f t="shared" si="65"/>
        <v>28</v>
      </c>
      <c r="BJ37">
        <f t="shared" si="65"/>
        <v>28</v>
      </c>
      <c r="BK37">
        <f t="shared" si="65"/>
        <v>28</v>
      </c>
      <c r="BL37">
        <f t="shared" si="65"/>
        <v>28</v>
      </c>
      <c r="BM37">
        <f t="shared" si="65"/>
        <v>28</v>
      </c>
      <c r="BN37">
        <f t="shared" si="65"/>
        <v>28</v>
      </c>
      <c r="BO37">
        <f t="shared" si="65"/>
        <v>28</v>
      </c>
      <c r="BP37">
        <f t="shared" si="65"/>
        <v>28</v>
      </c>
      <c r="BQ37">
        <f t="shared" si="65"/>
        <v>28</v>
      </c>
      <c r="BR37">
        <f t="shared" si="65"/>
        <v>28</v>
      </c>
      <c r="BS37">
        <f t="shared" si="65"/>
        <v>28</v>
      </c>
      <c r="BT37">
        <f t="shared" si="65"/>
        <v>28</v>
      </c>
      <c r="BU37">
        <f t="shared" ref="BU37:CP37" si="66">BT37+BU35</f>
        <v>28</v>
      </c>
      <c r="BV37">
        <f t="shared" si="66"/>
        <v>28</v>
      </c>
      <c r="BW37">
        <f t="shared" si="66"/>
        <v>28</v>
      </c>
      <c r="BX37">
        <f t="shared" si="66"/>
        <v>28</v>
      </c>
      <c r="BY37">
        <f t="shared" si="66"/>
        <v>28</v>
      </c>
      <c r="BZ37">
        <f t="shared" si="66"/>
        <v>28</v>
      </c>
      <c r="CA37">
        <f t="shared" si="66"/>
        <v>28</v>
      </c>
      <c r="CB37">
        <f t="shared" si="66"/>
        <v>28</v>
      </c>
      <c r="CC37">
        <f t="shared" si="66"/>
        <v>28</v>
      </c>
      <c r="CD37">
        <f t="shared" si="66"/>
        <v>28</v>
      </c>
      <c r="CE37">
        <f t="shared" si="66"/>
        <v>28</v>
      </c>
      <c r="CF37">
        <f t="shared" si="66"/>
        <v>28</v>
      </c>
      <c r="CG37">
        <f t="shared" si="66"/>
        <v>28</v>
      </c>
      <c r="CH37">
        <f t="shared" si="66"/>
        <v>28</v>
      </c>
      <c r="CI37">
        <f t="shared" si="66"/>
        <v>28</v>
      </c>
      <c r="CJ37">
        <f t="shared" si="66"/>
        <v>28</v>
      </c>
      <c r="CK37">
        <f t="shared" si="66"/>
        <v>28</v>
      </c>
      <c r="CL37">
        <f t="shared" si="66"/>
        <v>28</v>
      </c>
      <c r="CM37">
        <f t="shared" si="66"/>
        <v>28</v>
      </c>
      <c r="CN37">
        <f t="shared" si="66"/>
        <v>28</v>
      </c>
      <c r="CO37">
        <f t="shared" si="66"/>
        <v>28</v>
      </c>
      <c r="CP37">
        <f t="shared" si="66"/>
        <v>28</v>
      </c>
    </row>
    <row r="39" spans="5:94" x14ac:dyDescent="0.3">
      <c r="E39" t="s">
        <v>363</v>
      </c>
      <c r="G39" s="43">
        <f>G34/G2</f>
        <v>0</v>
      </c>
      <c r="H39" s="43">
        <f t="shared" ref="H39:BS39" si="67">H34/H2</f>
        <v>0</v>
      </c>
      <c r="I39" s="43">
        <f t="shared" si="67"/>
        <v>0</v>
      </c>
      <c r="J39" s="43">
        <f t="shared" si="67"/>
        <v>0</v>
      </c>
      <c r="K39" s="43">
        <f t="shared" si="67"/>
        <v>-3418.6776966528028</v>
      </c>
      <c r="L39" s="43">
        <f t="shared" si="67"/>
        <v>-6766.8236463068215</v>
      </c>
      <c r="M39" s="43">
        <f t="shared" si="67"/>
        <v>-4628.6444510220417</v>
      </c>
      <c r="N39" s="43">
        <f t="shared" si="67"/>
        <v>4339.2968777030601</v>
      </c>
      <c r="O39" s="43">
        <f t="shared" si="67"/>
        <v>12097.76010236245</v>
      </c>
      <c r="P39" s="43">
        <f t="shared" si="67"/>
        <v>23631.66096017454</v>
      </c>
      <c r="Q39" s="43">
        <f t="shared" si="67"/>
        <v>31531.11287855354</v>
      </c>
      <c r="R39" s="43">
        <f t="shared" si="67"/>
        <v>38929.283430487791</v>
      </c>
      <c r="S39" s="43">
        <f t="shared" si="67"/>
        <v>45532.57895707251</v>
      </c>
      <c r="T39" s="43">
        <f t="shared" si="67"/>
        <v>51721.616087941773</v>
      </c>
      <c r="U39" s="43">
        <f t="shared" si="67"/>
        <v>57514.466269659868</v>
      </c>
      <c r="V39" s="43">
        <f t="shared" si="67"/>
        <v>67396.719346987709</v>
      </c>
      <c r="W39" s="43">
        <f t="shared" si="67"/>
        <v>65428.693267291907</v>
      </c>
      <c r="X39" s="43">
        <f t="shared" si="67"/>
        <v>63516.910049341197</v>
      </c>
      <c r="Y39" s="43">
        <f t="shared" si="67"/>
        <v>61659.788030756128</v>
      </c>
      <c r="Z39" s="43">
        <f t="shared" si="67"/>
        <v>59855.78947920155</v>
      </c>
      <c r="AA39" s="43">
        <f t="shared" si="67"/>
        <v>58103.419384203058</v>
      </c>
      <c r="AB39" s="43">
        <f t="shared" si="67"/>
        <v>56401.224281927927</v>
      </c>
      <c r="AC39" s="43">
        <f t="shared" si="67"/>
        <v>54747.791112037085</v>
      </c>
      <c r="AD39" s="43">
        <f t="shared" si="67"/>
        <v>53141.746105738464</v>
      </c>
      <c r="AE39" s="43">
        <f t="shared" si="67"/>
        <v>51581.753704196453</v>
      </c>
      <c r="AF39" s="43">
        <f t="shared" si="67"/>
        <v>50066.51550647297</v>
      </c>
      <c r="AG39" s="43">
        <f t="shared" si="67"/>
        <v>48594.769246200616</v>
      </c>
      <c r="AH39" s="43">
        <f t="shared" si="67"/>
        <v>47165.287796207012</v>
      </c>
      <c r="AI39" s="43">
        <f t="shared" si="67"/>
        <v>45776.878200333245</v>
      </c>
      <c r="AJ39" s="43">
        <f t="shared" si="67"/>
        <v>44428.380731707846</v>
      </c>
      <c r="AK39" s="43">
        <f t="shared" si="67"/>
        <v>43118.667976758028</v>
      </c>
      <c r="AL39" s="43">
        <f t="shared" si="67"/>
        <v>41846.643944260381</v>
      </c>
      <c r="AM39" s="43">
        <f t="shared" si="67"/>
        <v>40611.243198750577</v>
      </c>
      <c r="AN39" s="43">
        <f t="shared" si="67"/>
        <v>39411.430017630759</v>
      </c>
      <c r="AO39" s="43">
        <f t="shared" si="67"/>
        <v>38246.197571331562</v>
      </c>
      <c r="AP39" s="43">
        <f t="shared" si="67"/>
        <v>37114.567125901485</v>
      </c>
      <c r="AQ39" s="43">
        <f t="shared" si="67"/>
        <v>36015.587267415955</v>
      </c>
      <c r="AR39" s="43">
        <f t="shared" si="67"/>
        <v>34948.333147611374</v>
      </c>
      <c r="AS39" s="43">
        <f t="shared" si="67"/>
        <v>33911.90575016923</v>
      </c>
      <c r="AT39" s="43">
        <f t="shared" si="67"/>
        <v>32905.431177087215</v>
      </c>
      <c r="AU39" s="43">
        <f t="shared" si="67"/>
        <v>31928.05995459298</v>
      </c>
      <c r="AV39" s="43">
        <f t="shared" si="67"/>
        <v>30978.966358067915</v>
      </c>
      <c r="AW39" s="43">
        <f t="shared" si="67"/>
        <v>30057.347755464849</v>
      </c>
      <c r="AX39" s="43">
        <f t="shared" si="67"/>
        <v>29162.423968716044</v>
      </c>
      <c r="AY39" s="43">
        <f t="shared" si="67"/>
        <v>28293.436652642937</v>
      </c>
      <c r="AZ39" s="43">
        <f t="shared" si="67"/>
        <v>27449.648690890455</v>
      </c>
      <c r="BA39" s="43">
        <f t="shared" si="67"/>
        <v>26630.343608423605</v>
      </c>
      <c r="BB39" s="43">
        <f t="shared" si="67"/>
        <v>25834.825000134842</v>
      </c>
      <c r="BC39" s="43">
        <f t="shared" si="67"/>
        <v>25062.415975124408</v>
      </c>
      <c r="BD39" s="43">
        <f t="shared" si="67"/>
        <v>24312.45861622602</v>
      </c>
      <c r="BE39" s="43">
        <f t="shared" si="67"/>
        <v>23584.313454363943</v>
      </c>
      <c r="BF39" s="43">
        <f t="shared" si="67"/>
        <v>22877.358957336302</v>
      </c>
      <c r="BG39" s="43">
        <f t="shared" si="67"/>
        <v>22190.991032632759</v>
      </c>
      <c r="BH39" s="43">
        <f t="shared" si="67"/>
        <v>21524.622543903421</v>
      </c>
      <c r="BI39" s="43">
        <f t="shared" si="67"/>
        <v>20877.682840707461</v>
      </c>
      <c r="BJ39" s="43">
        <f t="shared" si="67"/>
        <v>20249.617301179453</v>
      </c>
      <c r="BK39" s="43">
        <f t="shared" si="67"/>
        <v>19639.886887261069</v>
      </c>
      <c r="BL39" s="43">
        <f t="shared" si="67"/>
        <v>19047.967712155958</v>
      </c>
      <c r="BM39" s="43">
        <f t="shared" si="67"/>
        <v>18473.350619674136</v>
      </c>
      <c r="BN39" s="43">
        <f t="shared" si="67"/>
        <v>17915.540775142021</v>
      </c>
      <c r="BO39" s="43">
        <f t="shared" si="67"/>
        <v>17374.057267562133</v>
      </c>
      <c r="BP39" s="43">
        <f t="shared" si="67"/>
        <v>16848.432722716119</v>
      </c>
      <c r="BQ39" s="43">
        <f t="shared" si="67"/>
        <v>16338.212926911894</v>
      </c>
      <c r="BR39" s="43">
        <f t="shared" si="67"/>
        <v>15842.956461085007</v>
      </c>
      <c r="BS39" s="43">
        <f t="shared" si="67"/>
        <v>15362.234344971026</v>
      </c>
      <c r="BT39" s="43">
        <f t="shared" ref="BT39:CP39" si="68">BT34/BT2</f>
        <v>14895.629691074317</v>
      </c>
      <c r="BU39" s="43">
        <f t="shared" si="68"/>
        <v>14442.737368165645</v>
      </c>
      <c r="BV39" s="43">
        <f t="shared" si="68"/>
        <v>14003.163674048268</v>
      </c>
      <c r="BW39" s="43">
        <f t="shared" si="68"/>
        <v>13576.526017339371</v>
      </c>
      <c r="BX39" s="43">
        <f t="shared" si="68"/>
        <v>13162.452608020487</v>
      </c>
      <c r="BY39" s="43">
        <f t="shared" si="68"/>
        <v>12760.582156517346</v>
      </c>
      <c r="BZ39" s="43">
        <f t="shared" si="68"/>
        <v>12370.563581075934</v>
      </c>
      <c r="CA39" s="43">
        <f t="shared" si="68"/>
        <v>11992.055723207941</v>
      </c>
      <c r="CB39" s="43">
        <f t="shared" si="68"/>
        <v>11624.727070985042</v>
      </c>
      <c r="CC39" s="43">
        <f t="shared" si="68"/>
        <v>11268.255489967223</v>
      </c>
      <c r="CD39" s="43">
        <f t="shared" si="68"/>
        <v>10922.327961556548</v>
      </c>
      <c r="CE39" s="43">
        <f t="shared" si="68"/>
        <v>10586.640328572839</v>
      </c>
      <c r="CF39" s="43">
        <f t="shared" si="68"/>
        <v>10260.897047854118</v>
      </c>
      <c r="CG39" s="43">
        <f t="shared" si="68"/>
        <v>9944.8109496890065</v>
      </c>
      <c r="CH39" s="43">
        <f t="shared" si="68"/>
        <v>9638.1030038946192</v>
      </c>
      <c r="CI39" s="43">
        <f t="shared" si="68"/>
        <v>9340.5020923573902</v>
      </c>
      <c r="CJ39" s="43">
        <f t="shared" si="68"/>
        <v>9051.7447878604253</v>
      </c>
      <c r="CK39" s="43">
        <f t="shared" si="68"/>
        <v>0</v>
      </c>
      <c r="CL39" s="43">
        <f t="shared" si="68"/>
        <v>0</v>
      </c>
      <c r="CM39" s="43">
        <f t="shared" si="68"/>
        <v>0</v>
      </c>
      <c r="CN39" s="43">
        <f t="shared" si="68"/>
        <v>0</v>
      </c>
      <c r="CO39" s="43">
        <f t="shared" si="68"/>
        <v>0</v>
      </c>
      <c r="CP39" s="43">
        <f t="shared" si="68"/>
        <v>0</v>
      </c>
    </row>
    <row r="41" spans="5:94" x14ac:dyDescent="0.3">
      <c r="E41" t="s">
        <v>144</v>
      </c>
      <c r="G41" s="16">
        <f>'16. Revenue'!G26</f>
        <v>0</v>
      </c>
      <c r="H41" s="16">
        <f>'16. Revenue'!H26</f>
        <v>0</v>
      </c>
      <c r="I41" s="16">
        <f>'16. Revenue'!I26</f>
        <v>0</v>
      </c>
      <c r="J41" s="16">
        <f>'16. Revenue'!J26</f>
        <v>0</v>
      </c>
      <c r="K41" s="16">
        <f>'16. Revenue'!K26</f>
        <v>0</v>
      </c>
      <c r="L41" s="16">
        <f>'16. Revenue'!L26</f>
        <v>16754.163989062501</v>
      </c>
      <c r="M41" s="16">
        <f>'16. Revenue'!M26</f>
        <v>47509.321041383926</v>
      </c>
      <c r="N41" s="16">
        <f>'16. Revenue'!N26</f>
        <v>70535.71225618929</v>
      </c>
      <c r="O41" s="16">
        <f>'16. Revenue'!O26</f>
        <v>100593.29786672839</v>
      </c>
      <c r="P41" s="16">
        <f>'16. Revenue'!P26</f>
        <v>120877.90976181118</v>
      </c>
      <c r="Q41" s="16">
        <f>'16. Revenue'!Q26</f>
        <v>143143.89264050213</v>
      </c>
      <c r="R41" s="16">
        <f>'16. Revenue'!R26</f>
        <v>164509.43606693126</v>
      </c>
      <c r="S41" s="16">
        <f>'16. Revenue'!S26</f>
        <v>186056.17447800626</v>
      </c>
      <c r="T41" s="16">
        <f>'16. Revenue'!T26</f>
        <v>207494.15101305046</v>
      </c>
      <c r="U41" s="16">
        <f>'16. Revenue'!U26</f>
        <v>228823.77481432896</v>
      </c>
      <c r="V41" s="16">
        <f>'16. Revenue'!V26</f>
        <v>217937.38280864101</v>
      </c>
      <c r="W41" s="16">
        <f>'16. Revenue'!W26</f>
        <v>217392.53935161943</v>
      </c>
      <c r="X41" s="16">
        <f>'16. Revenue'!X26</f>
        <v>216849.05800324035</v>
      </c>
      <c r="Y41" s="16">
        <f>'16. Revenue'!Y26</f>
        <v>216306.93535823227</v>
      </c>
      <c r="Z41" s="16">
        <f>'16. Revenue'!Z26</f>
        <v>215766.16801983671</v>
      </c>
      <c r="AA41" s="16">
        <f>'16. Revenue'!AA26</f>
        <v>215226.75259978711</v>
      </c>
      <c r="AB41" s="16">
        <f>'16. Revenue'!AB26</f>
        <v>214688.68571828763</v>
      </c>
      <c r="AC41" s="16">
        <f>'16. Revenue'!AC26</f>
        <v>214151.96400399198</v>
      </c>
      <c r="AD41" s="16">
        <f>'16. Revenue'!AD26</f>
        <v>213616.58409398198</v>
      </c>
      <c r="AE41" s="16">
        <f>'16. Revenue'!AE26</f>
        <v>213082.54263374704</v>
      </c>
      <c r="AF41" s="16">
        <f>'16. Revenue'!AF26</f>
        <v>212549.83627716263</v>
      </c>
      <c r="AG41" s="16">
        <f>'16. Revenue'!AG26</f>
        <v>212018.46168646976</v>
      </c>
      <c r="AH41" s="16">
        <f>'16. Revenue'!AH26</f>
        <v>211488.41553225362</v>
      </c>
      <c r="AI41" s="16">
        <f>'16. Revenue'!AI26</f>
        <v>210959.69449342295</v>
      </c>
      <c r="AJ41" s="16">
        <f>'16. Revenue'!AJ26</f>
        <v>210432.29525718943</v>
      </c>
      <c r="AK41" s="16">
        <f>'16. Revenue'!AK26</f>
        <v>209906.21451904648</v>
      </c>
      <c r="AL41" s="16">
        <f>'16. Revenue'!AL26</f>
        <v>209381.44898274887</v>
      </c>
      <c r="AM41" s="16">
        <f>'16. Revenue'!AM26</f>
        <v>208857.995360292</v>
      </c>
      <c r="AN41" s="16">
        <f>'16. Revenue'!AN26</f>
        <v>208335.85037189123</v>
      </c>
      <c r="AO41" s="16">
        <f>'16. Revenue'!AO26</f>
        <v>207815.0107459616</v>
      </c>
      <c r="AP41" s="16">
        <f>'16. Revenue'!AP26</f>
        <v>207295.47321909666</v>
      </c>
      <c r="AQ41" s="16">
        <f>'16. Revenue'!AQ26</f>
        <v>206777.23453604899</v>
      </c>
      <c r="AR41" s="16">
        <f>'16. Revenue'!AR26</f>
        <v>206260.29144970881</v>
      </c>
      <c r="AS41" s="16">
        <f>'16. Revenue'!AS26</f>
        <v>205744.64072108461</v>
      </c>
      <c r="AT41" s="16">
        <f>'16. Revenue'!AT26</f>
        <v>205230.27911928191</v>
      </c>
      <c r="AU41" s="16">
        <f>'16. Revenue'!AU26</f>
        <v>204717.20342148372</v>
      </c>
      <c r="AV41" s="16">
        <f>'16. Revenue'!AV26</f>
        <v>204205.41041293001</v>
      </c>
      <c r="AW41" s="16">
        <f>'16. Revenue'!AW26</f>
        <v>203694.89688689774</v>
      </c>
      <c r="AX41" s="16">
        <f>'16. Revenue'!AX26</f>
        <v>203185.65964468045</v>
      </c>
      <c r="AY41" s="16">
        <f>'16. Revenue'!AY26</f>
        <v>202677.69549556877</v>
      </c>
      <c r="AZ41" s="16">
        <f>'16. Revenue'!AZ26</f>
        <v>202171.00125682983</v>
      </c>
      <c r="BA41" s="16">
        <f>'16. Revenue'!BA26</f>
        <v>201665.57375368782</v>
      </c>
      <c r="BB41" s="16">
        <f>'16. Revenue'!BB26</f>
        <v>201161.40981930358</v>
      </c>
      <c r="BC41" s="16">
        <f>'16. Revenue'!BC26</f>
        <v>200658.50629475541</v>
      </c>
      <c r="BD41" s="16">
        <f>'16. Revenue'!BD26</f>
        <v>200156.86002901848</v>
      </c>
      <c r="BE41" s="16">
        <f>'16. Revenue'!BE26</f>
        <v>199656.46787894596</v>
      </c>
      <c r="BF41" s="16">
        <f>'16. Revenue'!BF26</f>
        <v>199157.32670924856</v>
      </c>
      <c r="BG41" s="16">
        <f>'16. Revenue'!BG26</f>
        <v>198659.43339247545</v>
      </c>
      <c r="BH41" s="16">
        <f>'16. Revenue'!BH26</f>
        <v>198162.7848089943</v>
      </c>
      <c r="BI41" s="16">
        <f>'16. Revenue'!BI26</f>
        <v>197667.37784697179</v>
      </c>
      <c r="BJ41" s="16">
        <f>'16. Revenue'!BJ26</f>
        <v>197173.20940235441</v>
      </c>
      <c r="BK41" s="16">
        <f>'16. Revenue'!BK26</f>
        <v>196680.27637884853</v>
      </c>
      <c r="BL41" s="16">
        <f>'16. Revenue'!BL26</f>
        <v>196188.57568790147</v>
      </c>
      <c r="BM41" s="16">
        <f>'16. Revenue'!BM26</f>
        <v>195698.10424868166</v>
      </c>
      <c r="BN41" s="16">
        <f>'16. Revenue'!BN26</f>
        <v>195208.85898805998</v>
      </c>
      <c r="BO41" s="16">
        <f>'16. Revenue'!BO26</f>
        <v>194720.83684058979</v>
      </c>
      <c r="BP41" s="16">
        <f>'16. Revenue'!BP26</f>
        <v>194234.03474848837</v>
      </c>
      <c r="BQ41" s="16">
        <f>'16. Revenue'!BQ26</f>
        <v>193748.44966161714</v>
      </c>
      <c r="BR41" s="16">
        <f>'16. Revenue'!BR26</f>
        <v>193264.07853746309</v>
      </c>
      <c r="BS41" s="16">
        <f>'16. Revenue'!BS26</f>
        <v>192780.91834111945</v>
      </c>
      <c r="BT41" s="16">
        <f>'16. Revenue'!BT26</f>
        <v>192298.96604526669</v>
      </c>
      <c r="BU41" s="16">
        <f>'16. Revenue'!BU26</f>
        <v>191818.21863015351</v>
      </c>
      <c r="BV41" s="16">
        <f>'16. Revenue'!BV26</f>
        <v>191338.67308357812</v>
      </c>
      <c r="BW41" s="16">
        <f>'16. Revenue'!BW26</f>
        <v>190860.32640086921</v>
      </c>
      <c r="BX41" s="16">
        <f>'16. Revenue'!BX26</f>
        <v>190383.17558486704</v>
      </c>
      <c r="BY41" s="16">
        <f>'16. Revenue'!BY26</f>
        <v>189907.21764590486</v>
      </c>
      <c r="BZ41" s="16">
        <f>'16. Revenue'!BZ26</f>
        <v>189432.44960179011</v>
      </c>
      <c r="CA41" s="16">
        <f>'16. Revenue'!CA26</f>
        <v>188958.86847778564</v>
      </c>
      <c r="CB41" s="16">
        <f>'16. Revenue'!CB26</f>
        <v>188486.47130659127</v>
      </c>
      <c r="CC41" s="16">
        <f>'16. Revenue'!CC26</f>
        <v>188015.25512832476</v>
      </c>
      <c r="CD41" s="16">
        <f>'16. Revenue'!CD26</f>
        <v>187545.21699050401</v>
      </c>
      <c r="CE41" s="16">
        <f>'16. Revenue'!CE26</f>
        <v>187076.35394802768</v>
      </c>
      <c r="CF41" s="16">
        <f>'16. Revenue'!CF26</f>
        <v>186608.66306315767</v>
      </c>
      <c r="CG41" s="16">
        <f>'16. Revenue'!CG26</f>
        <v>186142.14140549971</v>
      </c>
      <c r="CH41" s="16">
        <f>'16. Revenue'!CH26</f>
        <v>185676.78605198607</v>
      </c>
      <c r="CI41" s="16">
        <f>'16. Revenue'!CI26</f>
        <v>185212.59408685609</v>
      </c>
      <c r="CJ41" s="16">
        <f>'16. Revenue'!CJ26</f>
        <v>184749.56260163896</v>
      </c>
      <c r="CK41" s="16">
        <f>'16. Revenue'!CK26</f>
        <v>0</v>
      </c>
      <c r="CL41" s="16">
        <f>'16. Revenue'!CL26</f>
        <v>0</v>
      </c>
      <c r="CM41" s="16">
        <f>'16. Revenue'!CM26</f>
        <v>0</v>
      </c>
      <c r="CN41" s="16">
        <f>'16. Revenue'!CN26</f>
        <v>0</v>
      </c>
      <c r="CO41" s="16">
        <f>'16. Revenue'!CO26</f>
        <v>0</v>
      </c>
      <c r="CP41" s="16">
        <f>'16. Revenue'!CP26</f>
        <v>0</v>
      </c>
    </row>
    <row r="42" spans="5:94" x14ac:dyDescent="0.3">
      <c r="E42" t="s">
        <v>366</v>
      </c>
      <c r="G42" s="14">
        <f>'6. Solution vols'!G49</f>
        <v>0</v>
      </c>
      <c r="H42" s="14">
        <f>'6. Solution vols'!H49</f>
        <v>0</v>
      </c>
      <c r="I42" s="14">
        <f>'6. Solution vols'!I49</f>
        <v>0</v>
      </c>
      <c r="J42" s="14">
        <f>'6. Solution vols'!J49</f>
        <v>0</v>
      </c>
      <c r="K42" s="14">
        <f>'6. Solution vols'!K49</f>
        <v>0</v>
      </c>
      <c r="L42" s="14">
        <f>'6. Solution vols'!L49</f>
        <v>54.539999999999992</v>
      </c>
      <c r="M42" s="14">
        <f>'6. Solution vols'!M49</f>
        <v>172.92000000000002</v>
      </c>
      <c r="N42" s="14">
        <f>'6. Solution vols'!N49</f>
        <v>287.64</v>
      </c>
      <c r="O42" s="14">
        <f>'6. Solution vols'!O49</f>
        <v>425.52</v>
      </c>
      <c r="P42" s="14">
        <f>'6. Solution vols'!P49</f>
        <v>537.9</v>
      </c>
      <c r="Q42" s="14">
        <f>'6. Solution vols'!Q49</f>
        <v>649.07999999999993</v>
      </c>
      <c r="R42" s="14">
        <f>'6. Solution vols'!R49</f>
        <v>757.26</v>
      </c>
      <c r="S42" s="14">
        <f>'6. Solution vols'!S49</f>
        <v>865.44</v>
      </c>
      <c r="T42" s="14">
        <f>'6. Solution vols'!T49</f>
        <v>973.62000000000012</v>
      </c>
      <c r="U42" s="14">
        <f>'6. Solution vols'!U49</f>
        <v>1081.8000000000002</v>
      </c>
      <c r="V42" s="14">
        <f>'6. Solution vols'!V49</f>
        <v>1081.8000000000002</v>
      </c>
      <c r="W42" s="14">
        <f>'6. Solution vols'!W49</f>
        <v>1081.8000000000002</v>
      </c>
      <c r="X42" s="14">
        <f>'6. Solution vols'!X49</f>
        <v>1081.8000000000002</v>
      </c>
      <c r="Y42" s="14">
        <f>'6. Solution vols'!Y49</f>
        <v>1081.8000000000002</v>
      </c>
      <c r="Z42" s="14">
        <f>'6. Solution vols'!Z49</f>
        <v>1081.8000000000002</v>
      </c>
      <c r="AA42" s="14">
        <f>'6. Solution vols'!AA49</f>
        <v>1081.8000000000002</v>
      </c>
      <c r="AB42" s="14">
        <f>'6. Solution vols'!AB49</f>
        <v>1081.8000000000002</v>
      </c>
      <c r="AC42" s="14">
        <f>'6. Solution vols'!AC49</f>
        <v>1081.8000000000002</v>
      </c>
      <c r="AD42" s="14">
        <f>'6. Solution vols'!AD49</f>
        <v>1081.8000000000002</v>
      </c>
      <c r="AE42" s="14">
        <f>'6. Solution vols'!AE49</f>
        <v>1081.8000000000002</v>
      </c>
      <c r="AF42" s="14">
        <f>'6. Solution vols'!AF49</f>
        <v>1081.8000000000002</v>
      </c>
      <c r="AG42" s="14">
        <f>'6. Solution vols'!AG49</f>
        <v>1081.8000000000002</v>
      </c>
      <c r="AH42" s="14">
        <f>'6. Solution vols'!AH49</f>
        <v>1081.8000000000002</v>
      </c>
      <c r="AI42" s="14">
        <f>'6. Solution vols'!AI49</f>
        <v>1081.8000000000002</v>
      </c>
      <c r="AJ42" s="14">
        <f>'6. Solution vols'!AJ49</f>
        <v>1081.8000000000002</v>
      </c>
      <c r="AK42" s="14">
        <f>'6. Solution vols'!AK49</f>
        <v>1081.8000000000002</v>
      </c>
      <c r="AL42" s="14">
        <f>'6. Solution vols'!AL49</f>
        <v>1081.8000000000002</v>
      </c>
      <c r="AM42" s="14">
        <f>'6. Solution vols'!AM49</f>
        <v>1081.8000000000002</v>
      </c>
      <c r="AN42" s="14">
        <f>'6. Solution vols'!AN49</f>
        <v>1081.8000000000002</v>
      </c>
      <c r="AO42" s="14">
        <f>'6. Solution vols'!AO49</f>
        <v>1081.8000000000002</v>
      </c>
      <c r="AP42" s="14">
        <f>'6. Solution vols'!AP49</f>
        <v>1081.8000000000002</v>
      </c>
      <c r="AQ42" s="14">
        <f>'6. Solution vols'!AQ49</f>
        <v>1081.8000000000002</v>
      </c>
      <c r="AR42" s="14">
        <f>'6. Solution vols'!AR49</f>
        <v>1081.8000000000002</v>
      </c>
      <c r="AS42" s="14">
        <f>'6. Solution vols'!AS49</f>
        <v>1081.8000000000002</v>
      </c>
      <c r="AT42" s="14">
        <f>'6. Solution vols'!AT49</f>
        <v>1081.8000000000002</v>
      </c>
      <c r="AU42" s="14">
        <f>'6. Solution vols'!AU49</f>
        <v>1081.8000000000002</v>
      </c>
      <c r="AV42" s="14">
        <f>'6. Solution vols'!AV49</f>
        <v>1081.8000000000002</v>
      </c>
      <c r="AW42" s="14">
        <f>'6. Solution vols'!AW49</f>
        <v>1081.8000000000002</v>
      </c>
      <c r="AX42" s="14">
        <f>'6. Solution vols'!AX49</f>
        <v>1081.8000000000002</v>
      </c>
      <c r="AY42" s="14">
        <f>'6. Solution vols'!AY49</f>
        <v>1081.8000000000002</v>
      </c>
      <c r="AZ42" s="14">
        <f>'6. Solution vols'!AZ49</f>
        <v>1081.8000000000002</v>
      </c>
      <c r="BA42" s="14">
        <f>'6. Solution vols'!BA49</f>
        <v>1081.8000000000002</v>
      </c>
      <c r="BB42" s="14">
        <f>'6. Solution vols'!BB49</f>
        <v>1081.8000000000002</v>
      </c>
      <c r="BC42" s="14">
        <f>'6. Solution vols'!BC49</f>
        <v>1081.8000000000002</v>
      </c>
      <c r="BD42" s="14">
        <f>'6. Solution vols'!BD49</f>
        <v>1081.8000000000002</v>
      </c>
      <c r="BE42" s="14">
        <f>'6. Solution vols'!BE49</f>
        <v>1081.8000000000002</v>
      </c>
      <c r="BF42" s="14">
        <f>'6. Solution vols'!BF49</f>
        <v>1081.8000000000002</v>
      </c>
      <c r="BG42" s="14">
        <f>'6. Solution vols'!BG49</f>
        <v>1081.8000000000002</v>
      </c>
      <c r="BH42" s="14">
        <f>'6. Solution vols'!BH49</f>
        <v>1081.8000000000002</v>
      </c>
      <c r="BI42" s="14">
        <f>'6. Solution vols'!BI49</f>
        <v>1081.8000000000002</v>
      </c>
      <c r="BJ42" s="14">
        <f>'6. Solution vols'!BJ49</f>
        <v>1081.8000000000002</v>
      </c>
      <c r="BK42" s="14">
        <f>'6. Solution vols'!BK49</f>
        <v>1081.8000000000002</v>
      </c>
      <c r="BL42" s="14">
        <f>'6. Solution vols'!BL49</f>
        <v>1081.8000000000002</v>
      </c>
      <c r="BM42" s="14">
        <f>'6. Solution vols'!BM49</f>
        <v>1081.8000000000002</v>
      </c>
      <c r="BN42" s="14">
        <f>'6. Solution vols'!BN49</f>
        <v>1081.8000000000002</v>
      </c>
      <c r="BO42" s="14">
        <f>'6. Solution vols'!BO49</f>
        <v>1081.8000000000002</v>
      </c>
      <c r="BP42" s="14">
        <f>'6. Solution vols'!BP49</f>
        <v>1081.8000000000002</v>
      </c>
      <c r="BQ42" s="14">
        <f>'6. Solution vols'!BQ49</f>
        <v>1081.8000000000002</v>
      </c>
      <c r="BR42" s="14">
        <f>'6. Solution vols'!BR49</f>
        <v>1081.8000000000002</v>
      </c>
      <c r="BS42" s="14">
        <f>'6. Solution vols'!BS49</f>
        <v>1081.8000000000002</v>
      </c>
      <c r="BT42" s="14">
        <f>'6. Solution vols'!BT49</f>
        <v>1081.8000000000002</v>
      </c>
      <c r="BU42" s="14">
        <f>'6. Solution vols'!BU49</f>
        <v>1081.8000000000002</v>
      </c>
      <c r="BV42" s="14">
        <f>'6. Solution vols'!BV49</f>
        <v>1081.8000000000002</v>
      </c>
      <c r="BW42" s="14">
        <f>'6. Solution vols'!BW49</f>
        <v>1081.8000000000002</v>
      </c>
      <c r="BX42" s="14">
        <f>'6. Solution vols'!BX49</f>
        <v>1081.8000000000002</v>
      </c>
      <c r="BY42" s="14">
        <f>'6. Solution vols'!BY49</f>
        <v>1081.8000000000002</v>
      </c>
      <c r="BZ42" s="14">
        <f>'6. Solution vols'!BZ49</f>
        <v>1081.8000000000002</v>
      </c>
      <c r="CA42" s="14">
        <f>'6. Solution vols'!CA49</f>
        <v>1081.8000000000002</v>
      </c>
      <c r="CB42" s="14">
        <f>'6. Solution vols'!CB49</f>
        <v>1081.8000000000002</v>
      </c>
      <c r="CC42" s="14">
        <f>'6. Solution vols'!CC49</f>
        <v>1081.8000000000002</v>
      </c>
      <c r="CD42" s="14">
        <f>'6. Solution vols'!CD49</f>
        <v>1081.8000000000002</v>
      </c>
      <c r="CE42" s="14">
        <f>'6. Solution vols'!CE49</f>
        <v>1081.8000000000002</v>
      </c>
      <c r="CF42" s="14">
        <f>'6. Solution vols'!CF49</f>
        <v>1081.8000000000002</v>
      </c>
      <c r="CG42" s="14">
        <f>'6. Solution vols'!CG49</f>
        <v>1081.8000000000002</v>
      </c>
      <c r="CH42" s="14">
        <f>'6. Solution vols'!CH49</f>
        <v>1081.8000000000002</v>
      </c>
      <c r="CI42" s="14">
        <f>'6. Solution vols'!CI49</f>
        <v>1081.8000000000002</v>
      </c>
      <c r="CJ42" s="14">
        <f>'6. Solution vols'!CJ49</f>
        <v>1081.8000000000002</v>
      </c>
      <c r="CK42" s="14">
        <f>'6. Solution vols'!CK49</f>
        <v>0</v>
      </c>
      <c r="CL42" s="14">
        <f>'6. Solution vols'!CL49</f>
        <v>0</v>
      </c>
      <c r="CM42" s="14">
        <f>'6. Solution vols'!CM49</f>
        <v>0</v>
      </c>
      <c r="CN42" s="14">
        <f>'6. Solution vols'!CN49</f>
        <v>0</v>
      </c>
      <c r="CO42" s="14">
        <f>'6. Solution vols'!CO49</f>
        <v>0</v>
      </c>
      <c r="CP42" s="14">
        <f>'6. Solution vols'!CP49</f>
        <v>0</v>
      </c>
    </row>
    <row r="43" spans="5:94" x14ac:dyDescent="0.3">
      <c r="E43" t="s">
        <v>368</v>
      </c>
      <c r="G43" s="43">
        <f>IFERROR(G41/G42,0)</f>
        <v>0</v>
      </c>
      <c r="H43" s="43">
        <f t="shared" ref="H43:BS43" si="69">IFERROR(H41/H42,0)</f>
        <v>0</v>
      </c>
      <c r="I43" s="43">
        <f t="shared" si="69"/>
        <v>0</v>
      </c>
      <c r="J43" s="43">
        <f t="shared" si="69"/>
        <v>0</v>
      </c>
      <c r="K43" s="43">
        <f t="shared" si="69"/>
        <v>0</v>
      </c>
      <c r="L43" s="43">
        <f t="shared" si="69"/>
        <v>307.19039217202976</v>
      </c>
      <c r="M43" s="43">
        <f t="shared" si="69"/>
        <v>274.74740366287256</v>
      </c>
      <c r="N43" s="43">
        <f t="shared" si="69"/>
        <v>245.22219530033826</v>
      </c>
      <c r="O43" s="43">
        <f t="shared" si="69"/>
        <v>236.40086921114963</v>
      </c>
      <c r="P43" s="43">
        <f t="shared" si="69"/>
        <v>224.72189953859674</v>
      </c>
      <c r="Q43" s="43">
        <f t="shared" si="69"/>
        <v>220.53351303460613</v>
      </c>
      <c r="R43" s="43">
        <f t="shared" si="69"/>
        <v>217.24300249178785</v>
      </c>
      <c r="S43" s="43">
        <f t="shared" si="69"/>
        <v>214.98448705630227</v>
      </c>
      <c r="T43" s="43">
        <f t="shared" si="69"/>
        <v>213.11615518688035</v>
      </c>
      <c r="U43" s="43">
        <f t="shared" si="69"/>
        <v>211.52133001879176</v>
      </c>
      <c r="V43" s="43">
        <f t="shared" si="69"/>
        <v>201.45810945520518</v>
      </c>
      <c r="W43" s="43">
        <f t="shared" si="69"/>
        <v>200.9544641815672</v>
      </c>
      <c r="X43" s="43">
        <f t="shared" si="69"/>
        <v>200.45207802111327</v>
      </c>
      <c r="Y43" s="43">
        <f t="shared" si="69"/>
        <v>199.95094782606049</v>
      </c>
      <c r="Z43" s="43">
        <f t="shared" si="69"/>
        <v>199.45107045649536</v>
      </c>
      <c r="AA43" s="43">
        <f t="shared" si="69"/>
        <v>198.95244278035412</v>
      </c>
      <c r="AB43" s="43">
        <f t="shared" si="69"/>
        <v>198.45506167340321</v>
      </c>
      <c r="AC43" s="43">
        <f t="shared" si="69"/>
        <v>197.95892401921975</v>
      </c>
      <c r="AD43" s="43">
        <f t="shared" si="69"/>
        <v>197.46402670917169</v>
      </c>
      <c r="AE43" s="43">
        <f t="shared" si="69"/>
        <v>196.97036664239877</v>
      </c>
      <c r="AF43" s="43">
        <f t="shared" si="69"/>
        <v>196.47794072579273</v>
      </c>
      <c r="AG43" s="43">
        <f t="shared" si="69"/>
        <v>195.98674587397829</v>
      </c>
      <c r="AH43" s="43">
        <f t="shared" si="69"/>
        <v>195.49677900929339</v>
      </c>
      <c r="AI43" s="43">
        <f t="shared" si="69"/>
        <v>195.00803706177012</v>
      </c>
      <c r="AJ43" s="43">
        <f t="shared" si="69"/>
        <v>194.52051696911573</v>
      </c>
      <c r="AK43" s="43">
        <f t="shared" si="69"/>
        <v>194.03421567669295</v>
      </c>
      <c r="AL43" s="43">
        <f t="shared" si="69"/>
        <v>193.54913013750124</v>
      </c>
      <c r="AM43" s="43">
        <f t="shared" si="69"/>
        <v>193.06525731215748</v>
      </c>
      <c r="AN43" s="43">
        <f t="shared" si="69"/>
        <v>192.58259416887705</v>
      </c>
      <c r="AO43" s="43">
        <f t="shared" si="69"/>
        <v>192.10113768345494</v>
      </c>
      <c r="AP43" s="43">
        <f t="shared" si="69"/>
        <v>191.62088483924629</v>
      </c>
      <c r="AQ43" s="43">
        <f t="shared" si="69"/>
        <v>191.14183262714823</v>
      </c>
      <c r="AR43" s="43">
        <f t="shared" si="69"/>
        <v>190.66397804558031</v>
      </c>
      <c r="AS43" s="43">
        <f t="shared" si="69"/>
        <v>190.18731810046643</v>
      </c>
      <c r="AT43" s="43">
        <f t="shared" si="69"/>
        <v>189.71184980521528</v>
      </c>
      <c r="AU43" s="43">
        <f t="shared" si="69"/>
        <v>189.23757018070225</v>
      </c>
      <c r="AV43" s="43">
        <f t="shared" si="69"/>
        <v>188.76447625525049</v>
      </c>
      <c r="AW43" s="43">
        <f t="shared" si="69"/>
        <v>188.2925650646124</v>
      </c>
      <c r="AX43" s="43">
        <f t="shared" si="69"/>
        <v>187.82183365195084</v>
      </c>
      <c r="AY43" s="43">
        <f t="shared" si="69"/>
        <v>187.35227906782097</v>
      </c>
      <c r="AZ43" s="43">
        <f t="shared" si="69"/>
        <v>186.8838983701514</v>
      </c>
      <c r="BA43" s="43">
        <f t="shared" si="69"/>
        <v>186.41668862422608</v>
      </c>
      <c r="BB43" s="43">
        <f t="shared" si="69"/>
        <v>185.95064690266551</v>
      </c>
      <c r="BC43" s="43">
        <f t="shared" si="69"/>
        <v>185.48577028540893</v>
      </c>
      <c r="BD43" s="43">
        <f t="shared" si="69"/>
        <v>185.02205585969537</v>
      </c>
      <c r="BE43" s="43">
        <f t="shared" si="69"/>
        <v>184.55950072004615</v>
      </c>
      <c r="BF43" s="43">
        <f t="shared" si="69"/>
        <v>184.098101968246</v>
      </c>
      <c r="BG43" s="43">
        <f t="shared" si="69"/>
        <v>183.63785671332539</v>
      </c>
      <c r="BH43" s="43">
        <f t="shared" si="69"/>
        <v>183.17876207154211</v>
      </c>
      <c r="BI43" s="43">
        <f t="shared" si="69"/>
        <v>182.72081516636325</v>
      </c>
      <c r="BJ43" s="43">
        <f t="shared" si="69"/>
        <v>182.26401312844737</v>
      </c>
      <c r="BK43" s="43">
        <f t="shared" si="69"/>
        <v>181.80835309562627</v>
      </c>
      <c r="BL43" s="43">
        <f t="shared" si="69"/>
        <v>181.35383221288726</v>
      </c>
      <c r="BM43" s="43">
        <f t="shared" si="69"/>
        <v>180.900447632355</v>
      </c>
      <c r="BN43" s="43">
        <f t="shared" si="69"/>
        <v>180.44819651327413</v>
      </c>
      <c r="BO43" s="43">
        <f t="shared" si="69"/>
        <v>179.99707602199089</v>
      </c>
      <c r="BP43" s="43">
        <f t="shared" si="69"/>
        <v>179.54708333193597</v>
      </c>
      <c r="BQ43" s="43">
        <f t="shared" si="69"/>
        <v>179.09821562360614</v>
      </c>
      <c r="BR43" s="43">
        <f t="shared" si="69"/>
        <v>178.65047008454709</v>
      </c>
      <c r="BS43" s="43">
        <f t="shared" si="69"/>
        <v>178.20384390933575</v>
      </c>
      <c r="BT43" s="43">
        <f t="shared" ref="BT43:CP43" si="70">IFERROR(BT41/BT42,0)</f>
        <v>177.75833429956245</v>
      </c>
      <c r="BU43" s="43">
        <f t="shared" si="70"/>
        <v>177.31393846381354</v>
      </c>
      <c r="BV43" s="43">
        <f t="shared" si="70"/>
        <v>176.870653617654</v>
      </c>
      <c r="BW43" s="43">
        <f t="shared" si="70"/>
        <v>176.4284769836099</v>
      </c>
      <c r="BX43" s="43">
        <f t="shared" si="70"/>
        <v>175.98740579115088</v>
      </c>
      <c r="BY43" s="43">
        <f t="shared" si="70"/>
        <v>175.54743727667298</v>
      </c>
      <c r="BZ43" s="43">
        <f t="shared" si="70"/>
        <v>175.10856868348131</v>
      </c>
      <c r="CA43" s="43">
        <f t="shared" si="70"/>
        <v>174.67079726177261</v>
      </c>
      <c r="CB43" s="43">
        <f t="shared" si="70"/>
        <v>174.23412026861826</v>
      </c>
      <c r="CC43" s="43">
        <f t="shared" si="70"/>
        <v>173.79853496794669</v>
      </c>
      <c r="CD43" s="43">
        <f t="shared" si="70"/>
        <v>173.36403863052686</v>
      </c>
      <c r="CE43" s="43">
        <f t="shared" si="70"/>
        <v>172.93062853395051</v>
      </c>
      <c r="CF43" s="43">
        <f t="shared" si="70"/>
        <v>172.49830196261567</v>
      </c>
      <c r="CG43" s="43">
        <f t="shared" si="70"/>
        <v>172.06705620770907</v>
      </c>
      <c r="CH43" s="43">
        <f t="shared" si="70"/>
        <v>171.63688856718991</v>
      </c>
      <c r="CI43" s="43">
        <f t="shared" si="70"/>
        <v>171.20779634577192</v>
      </c>
      <c r="CJ43" s="43">
        <f t="shared" si="70"/>
        <v>170.77977685490748</v>
      </c>
      <c r="CK43" s="43">
        <f t="shared" si="70"/>
        <v>0</v>
      </c>
      <c r="CL43" s="43">
        <f t="shared" si="70"/>
        <v>0</v>
      </c>
      <c r="CM43" s="43">
        <f t="shared" si="70"/>
        <v>0</v>
      </c>
      <c r="CN43" s="43">
        <f t="shared" si="70"/>
        <v>0</v>
      </c>
      <c r="CO43" s="43">
        <f t="shared" si="70"/>
        <v>0</v>
      </c>
      <c r="CP43" s="43">
        <f t="shared" si="70"/>
        <v>0</v>
      </c>
    </row>
    <row r="45" spans="5:94" x14ac:dyDescent="0.3">
      <c r="E45" t="s">
        <v>370</v>
      </c>
      <c r="G45" s="16">
        <f>'14. In life cost cashflows'!G31</f>
        <v>0</v>
      </c>
      <c r="H45" s="16">
        <f>'14. In life cost cashflows'!H31</f>
        <v>0</v>
      </c>
      <c r="I45" s="16">
        <f>'14. In life cost cashflows'!I31</f>
        <v>0</v>
      </c>
      <c r="J45" s="16">
        <f>'14. In life cost cashflows'!J31</f>
        <v>0</v>
      </c>
      <c r="K45" s="16">
        <f>'14. In life cost cashflows'!K31</f>
        <v>3672</v>
      </c>
      <c r="L45" s="16">
        <f>'14. In life cost cashflows'!L31</f>
        <v>24197.670000000002</v>
      </c>
      <c r="M45" s="16">
        <f>'14. In life cost cashflows'!M31</f>
        <v>52723.604999999996</v>
      </c>
      <c r="N45" s="16">
        <f>'14. In life cost cashflows'!N31</f>
        <v>65529.51</v>
      </c>
      <c r="O45" s="16">
        <f>'14. In life cost cashflows'!O31</f>
        <v>86299.68</v>
      </c>
      <c r="P45" s="16">
        <f>'14. In life cost cashflows'!P31</f>
        <v>92283.6</v>
      </c>
      <c r="Q45" s="16">
        <f>'14. In life cost cashflows'!Q31</f>
        <v>104071.245</v>
      </c>
      <c r="R45" s="16">
        <f>'14. In life cost cashflows'!R31</f>
        <v>115105.88999999998</v>
      </c>
      <c r="S45" s="16">
        <f>'14. In life cost cashflows'!S31</f>
        <v>126879.285</v>
      </c>
      <c r="T45" s="16">
        <f>'14. In life cost cashflows'!T31</f>
        <v>138652.68000000002</v>
      </c>
      <c r="U45" s="16">
        <f>'14. In life cost cashflows'!U31</f>
        <v>150426.07500000004</v>
      </c>
      <c r="V45" s="16">
        <f>'14. In life cost cashflows'!V31</f>
        <v>123853.95000000001</v>
      </c>
      <c r="W45" s="16">
        <f>'14. In life cost cashflows'!W31</f>
        <v>123853.95000000001</v>
      </c>
      <c r="X45" s="16">
        <f>'14. In life cost cashflows'!X31</f>
        <v>123853.95000000001</v>
      </c>
      <c r="Y45" s="16">
        <f>'14. In life cost cashflows'!Y31</f>
        <v>123853.95000000001</v>
      </c>
      <c r="Z45" s="16">
        <f>'14. In life cost cashflows'!Z31</f>
        <v>123853.95000000001</v>
      </c>
      <c r="AA45" s="16">
        <f>'14. In life cost cashflows'!AA31</f>
        <v>123853.95000000001</v>
      </c>
      <c r="AB45" s="16">
        <f>'14. In life cost cashflows'!AB31</f>
        <v>123853.95000000001</v>
      </c>
      <c r="AC45" s="16">
        <f>'14. In life cost cashflows'!AC31</f>
        <v>123853.95000000001</v>
      </c>
      <c r="AD45" s="16">
        <f>'14. In life cost cashflows'!AD31</f>
        <v>123853.95000000001</v>
      </c>
      <c r="AE45" s="16">
        <f>'14. In life cost cashflows'!AE31</f>
        <v>123853.95000000001</v>
      </c>
      <c r="AF45" s="16">
        <f>'14. In life cost cashflows'!AF31</f>
        <v>123853.95000000001</v>
      </c>
      <c r="AG45" s="16">
        <f>'14. In life cost cashflows'!AG31</f>
        <v>123853.95000000001</v>
      </c>
      <c r="AH45" s="16">
        <f>'14. In life cost cashflows'!AH31</f>
        <v>123853.95000000001</v>
      </c>
      <c r="AI45" s="16">
        <f>'14. In life cost cashflows'!AI31</f>
        <v>123853.95000000001</v>
      </c>
      <c r="AJ45" s="16">
        <f>'14. In life cost cashflows'!AJ31</f>
        <v>123853.95000000001</v>
      </c>
      <c r="AK45" s="16">
        <f>'14. In life cost cashflows'!AK31</f>
        <v>123853.95000000001</v>
      </c>
      <c r="AL45" s="16">
        <f>'14. In life cost cashflows'!AL31</f>
        <v>123853.95000000001</v>
      </c>
      <c r="AM45" s="16">
        <f>'14. In life cost cashflows'!AM31</f>
        <v>123853.95000000001</v>
      </c>
      <c r="AN45" s="16">
        <f>'14. In life cost cashflows'!AN31</f>
        <v>123853.95000000001</v>
      </c>
      <c r="AO45" s="16">
        <f>'14. In life cost cashflows'!AO31</f>
        <v>123853.95000000001</v>
      </c>
      <c r="AP45" s="16">
        <f>'14. In life cost cashflows'!AP31</f>
        <v>123853.95000000001</v>
      </c>
      <c r="AQ45" s="16">
        <f>'14. In life cost cashflows'!AQ31</f>
        <v>123853.95000000001</v>
      </c>
      <c r="AR45" s="16">
        <f>'14. In life cost cashflows'!AR31</f>
        <v>123853.95000000001</v>
      </c>
      <c r="AS45" s="16">
        <f>'14. In life cost cashflows'!AS31</f>
        <v>123853.95000000001</v>
      </c>
      <c r="AT45" s="16">
        <f>'14. In life cost cashflows'!AT31</f>
        <v>123853.95000000001</v>
      </c>
      <c r="AU45" s="16">
        <f>'14. In life cost cashflows'!AU31</f>
        <v>123853.95000000001</v>
      </c>
      <c r="AV45" s="16">
        <f>'14. In life cost cashflows'!AV31</f>
        <v>123853.95000000001</v>
      </c>
      <c r="AW45" s="16">
        <f>'14. In life cost cashflows'!AW31</f>
        <v>123853.95000000001</v>
      </c>
      <c r="AX45" s="16">
        <f>'14. In life cost cashflows'!AX31</f>
        <v>123853.95000000001</v>
      </c>
      <c r="AY45" s="16">
        <f>'14. In life cost cashflows'!AY31</f>
        <v>123853.95000000001</v>
      </c>
      <c r="AZ45" s="16">
        <f>'14. In life cost cashflows'!AZ31</f>
        <v>123853.95000000001</v>
      </c>
      <c r="BA45" s="16">
        <f>'14. In life cost cashflows'!BA31</f>
        <v>123853.95000000001</v>
      </c>
      <c r="BB45" s="16">
        <f>'14. In life cost cashflows'!BB31</f>
        <v>123853.95000000001</v>
      </c>
      <c r="BC45" s="16">
        <f>'14. In life cost cashflows'!BC31</f>
        <v>123853.95000000001</v>
      </c>
      <c r="BD45" s="16">
        <f>'14. In life cost cashflows'!BD31</f>
        <v>123853.95000000001</v>
      </c>
      <c r="BE45" s="16">
        <f>'14. In life cost cashflows'!BE31</f>
        <v>123853.95000000001</v>
      </c>
      <c r="BF45" s="16">
        <f>'14. In life cost cashflows'!BF31</f>
        <v>123853.95000000001</v>
      </c>
      <c r="BG45" s="16">
        <f>'14. In life cost cashflows'!BG31</f>
        <v>123853.95000000001</v>
      </c>
      <c r="BH45" s="16">
        <f>'14. In life cost cashflows'!BH31</f>
        <v>123853.95000000001</v>
      </c>
      <c r="BI45" s="16">
        <f>'14. In life cost cashflows'!BI31</f>
        <v>123853.95000000001</v>
      </c>
      <c r="BJ45" s="16">
        <f>'14. In life cost cashflows'!BJ31</f>
        <v>123853.95000000001</v>
      </c>
      <c r="BK45" s="16">
        <f>'14. In life cost cashflows'!BK31</f>
        <v>123853.95000000001</v>
      </c>
      <c r="BL45" s="16">
        <f>'14. In life cost cashflows'!BL31</f>
        <v>123853.95000000001</v>
      </c>
      <c r="BM45" s="16">
        <f>'14. In life cost cashflows'!BM31</f>
        <v>123853.95000000001</v>
      </c>
      <c r="BN45" s="16">
        <f>'14. In life cost cashflows'!BN31</f>
        <v>123853.95000000001</v>
      </c>
      <c r="BO45" s="16">
        <f>'14. In life cost cashflows'!BO31</f>
        <v>123853.95000000001</v>
      </c>
      <c r="BP45" s="16">
        <f>'14. In life cost cashflows'!BP31</f>
        <v>123853.95000000001</v>
      </c>
      <c r="BQ45" s="16">
        <f>'14. In life cost cashflows'!BQ31</f>
        <v>123853.95000000001</v>
      </c>
      <c r="BR45" s="16">
        <f>'14. In life cost cashflows'!BR31</f>
        <v>123853.95000000001</v>
      </c>
      <c r="BS45" s="16">
        <f>'14. In life cost cashflows'!BS31</f>
        <v>123853.95000000001</v>
      </c>
      <c r="BT45" s="16">
        <f>'14. In life cost cashflows'!BT31</f>
        <v>123853.95000000001</v>
      </c>
      <c r="BU45" s="16">
        <f>'14. In life cost cashflows'!BU31</f>
        <v>123853.95000000001</v>
      </c>
      <c r="BV45" s="16">
        <f>'14. In life cost cashflows'!BV31</f>
        <v>123853.95000000001</v>
      </c>
      <c r="BW45" s="16">
        <f>'14. In life cost cashflows'!BW31</f>
        <v>123853.95000000001</v>
      </c>
      <c r="BX45" s="16">
        <f>'14. In life cost cashflows'!BX31</f>
        <v>123853.95000000001</v>
      </c>
      <c r="BY45" s="16">
        <f>'14. In life cost cashflows'!BY31</f>
        <v>123853.95000000001</v>
      </c>
      <c r="BZ45" s="16">
        <f>'14. In life cost cashflows'!BZ31</f>
        <v>123853.95000000001</v>
      </c>
      <c r="CA45" s="16">
        <f>'14. In life cost cashflows'!CA31</f>
        <v>123853.95000000001</v>
      </c>
      <c r="CB45" s="16">
        <f>'14. In life cost cashflows'!CB31</f>
        <v>123853.95000000001</v>
      </c>
      <c r="CC45" s="16">
        <f>'14. In life cost cashflows'!CC31</f>
        <v>123853.95000000001</v>
      </c>
      <c r="CD45" s="16">
        <f>'14. In life cost cashflows'!CD31</f>
        <v>123853.95000000001</v>
      </c>
      <c r="CE45" s="16">
        <f>'14. In life cost cashflows'!CE31</f>
        <v>123853.95000000001</v>
      </c>
      <c r="CF45" s="16">
        <f>'14. In life cost cashflows'!CF31</f>
        <v>123853.95000000001</v>
      </c>
      <c r="CG45" s="16">
        <f>'14. In life cost cashflows'!CG31</f>
        <v>123853.95000000001</v>
      </c>
      <c r="CH45" s="16">
        <f>'14. In life cost cashflows'!CH31</f>
        <v>123853.95000000001</v>
      </c>
      <c r="CI45" s="16">
        <f>'14. In life cost cashflows'!CI31</f>
        <v>123853.95000000001</v>
      </c>
      <c r="CJ45" s="16">
        <f>'14. In life cost cashflows'!CJ31</f>
        <v>123853.95000000001</v>
      </c>
      <c r="CK45" s="16">
        <f>'14. In life cost cashflows'!CK31</f>
        <v>0</v>
      </c>
      <c r="CL45" s="16">
        <f>'14. In life cost cashflows'!CL31</f>
        <v>0</v>
      </c>
      <c r="CM45" s="16">
        <f>'14. In life cost cashflows'!CM31</f>
        <v>0</v>
      </c>
      <c r="CN45" s="16">
        <f>'14. In life cost cashflows'!CN31</f>
        <v>0</v>
      </c>
      <c r="CO45" s="16">
        <f>'14. In life cost cashflows'!CO31</f>
        <v>0</v>
      </c>
      <c r="CP45" s="16">
        <f>'14. In life cost cashflows'!CP31</f>
        <v>0</v>
      </c>
    </row>
    <row r="46" spans="5:94" x14ac:dyDescent="0.3">
      <c r="E46" t="s">
        <v>371</v>
      </c>
      <c r="G46" s="43">
        <f>IFERROR(G45/G42,0)</f>
        <v>0</v>
      </c>
      <c r="H46" s="43">
        <f t="shared" ref="H46:BS46" si="71">IFERROR(H45/H42,0)</f>
        <v>0</v>
      </c>
      <c r="I46" s="43">
        <f t="shared" si="71"/>
        <v>0</v>
      </c>
      <c r="J46" s="43">
        <f t="shared" si="71"/>
        <v>0</v>
      </c>
      <c r="K46" s="43">
        <f t="shared" si="71"/>
        <v>0</v>
      </c>
      <c r="L46" s="43">
        <f t="shared" si="71"/>
        <v>443.66831683168328</v>
      </c>
      <c r="M46" s="43">
        <f t="shared" si="71"/>
        <v>304.90171755725186</v>
      </c>
      <c r="N46" s="43">
        <f t="shared" si="71"/>
        <v>227.8177930746767</v>
      </c>
      <c r="O46" s="43">
        <f t="shared" si="71"/>
        <v>202.80992667794698</v>
      </c>
      <c r="P46" s="43">
        <f t="shared" si="71"/>
        <v>171.56274400446182</v>
      </c>
      <c r="Q46" s="43">
        <f t="shared" si="71"/>
        <v>160.3365455721945</v>
      </c>
      <c r="R46" s="43">
        <f t="shared" si="71"/>
        <v>152.0031297044608</v>
      </c>
      <c r="S46" s="43">
        <f t="shared" si="71"/>
        <v>146.60667983915695</v>
      </c>
      <c r="T46" s="43">
        <f t="shared" si="71"/>
        <v>142.40944105503175</v>
      </c>
      <c r="U46" s="43">
        <f t="shared" si="71"/>
        <v>139.05165002773157</v>
      </c>
      <c r="V46" s="43">
        <f t="shared" si="71"/>
        <v>114.48876871880199</v>
      </c>
      <c r="W46" s="43">
        <f t="shared" si="71"/>
        <v>114.48876871880199</v>
      </c>
      <c r="X46" s="43">
        <f t="shared" si="71"/>
        <v>114.48876871880199</v>
      </c>
      <c r="Y46" s="43">
        <f t="shared" si="71"/>
        <v>114.48876871880199</v>
      </c>
      <c r="Z46" s="43">
        <f t="shared" si="71"/>
        <v>114.48876871880199</v>
      </c>
      <c r="AA46" s="43">
        <f t="shared" si="71"/>
        <v>114.48876871880199</v>
      </c>
      <c r="AB46" s="43">
        <f t="shared" si="71"/>
        <v>114.48876871880199</v>
      </c>
      <c r="AC46" s="43">
        <f t="shared" si="71"/>
        <v>114.48876871880199</v>
      </c>
      <c r="AD46" s="43">
        <f t="shared" si="71"/>
        <v>114.48876871880199</v>
      </c>
      <c r="AE46" s="43">
        <f t="shared" si="71"/>
        <v>114.48876871880199</v>
      </c>
      <c r="AF46" s="43">
        <f t="shared" si="71"/>
        <v>114.48876871880199</v>
      </c>
      <c r="AG46" s="43">
        <f t="shared" si="71"/>
        <v>114.48876871880199</v>
      </c>
      <c r="AH46" s="43">
        <f t="shared" si="71"/>
        <v>114.48876871880199</v>
      </c>
      <c r="AI46" s="43">
        <f t="shared" si="71"/>
        <v>114.48876871880199</v>
      </c>
      <c r="AJ46" s="43">
        <f t="shared" si="71"/>
        <v>114.48876871880199</v>
      </c>
      <c r="AK46" s="43">
        <f t="shared" si="71"/>
        <v>114.48876871880199</v>
      </c>
      <c r="AL46" s="43">
        <f t="shared" si="71"/>
        <v>114.48876871880199</v>
      </c>
      <c r="AM46" s="43">
        <f t="shared" si="71"/>
        <v>114.48876871880199</v>
      </c>
      <c r="AN46" s="43">
        <f t="shared" si="71"/>
        <v>114.48876871880199</v>
      </c>
      <c r="AO46" s="43">
        <f t="shared" si="71"/>
        <v>114.48876871880199</v>
      </c>
      <c r="AP46" s="43">
        <f t="shared" si="71"/>
        <v>114.48876871880199</v>
      </c>
      <c r="AQ46" s="43">
        <f t="shared" si="71"/>
        <v>114.48876871880199</v>
      </c>
      <c r="AR46" s="43">
        <f t="shared" si="71"/>
        <v>114.48876871880199</v>
      </c>
      <c r="AS46" s="43">
        <f t="shared" si="71"/>
        <v>114.48876871880199</v>
      </c>
      <c r="AT46" s="43">
        <f t="shared" si="71"/>
        <v>114.48876871880199</v>
      </c>
      <c r="AU46" s="43">
        <f t="shared" si="71"/>
        <v>114.48876871880199</v>
      </c>
      <c r="AV46" s="43">
        <f t="shared" si="71"/>
        <v>114.48876871880199</v>
      </c>
      <c r="AW46" s="43">
        <f t="shared" si="71"/>
        <v>114.48876871880199</v>
      </c>
      <c r="AX46" s="43">
        <f t="shared" si="71"/>
        <v>114.48876871880199</v>
      </c>
      <c r="AY46" s="43">
        <f t="shared" si="71"/>
        <v>114.48876871880199</v>
      </c>
      <c r="AZ46" s="43">
        <f t="shared" si="71"/>
        <v>114.48876871880199</v>
      </c>
      <c r="BA46" s="43">
        <f t="shared" si="71"/>
        <v>114.48876871880199</v>
      </c>
      <c r="BB46" s="43">
        <f t="shared" si="71"/>
        <v>114.48876871880199</v>
      </c>
      <c r="BC46" s="43">
        <f t="shared" si="71"/>
        <v>114.48876871880199</v>
      </c>
      <c r="BD46" s="43">
        <f t="shared" si="71"/>
        <v>114.48876871880199</v>
      </c>
      <c r="BE46" s="43">
        <f t="shared" si="71"/>
        <v>114.48876871880199</v>
      </c>
      <c r="BF46" s="43">
        <f t="shared" si="71"/>
        <v>114.48876871880199</v>
      </c>
      <c r="BG46" s="43">
        <f t="shared" si="71"/>
        <v>114.48876871880199</v>
      </c>
      <c r="BH46" s="43">
        <f t="shared" si="71"/>
        <v>114.48876871880199</v>
      </c>
      <c r="BI46" s="43">
        <f t="shared" si="71"/>
        <v>114.48876871880199</v>
      </c>
      <c r="BJ46" s="43">
        <f t="shared" si="71"/>
        <v>114.48876871880199</v>
      </c>
      <c r="BK46" s="43">
        <f t="shared" si="71"/>
        <v>114.48876871880199</v>
      </c>
      <c r="BL46" s="43">
        <f t="shared" si="71"/>
        <v>114.48876871880199</v>
      </c>
      <c r="BM46" s="43">
        <f t="shared" si="71"/>
        <v>114.48876871880199</v>
      </c>
      <c r="BN46" s="43">
        <f t="shared" si="71"/>
        <v>114.48876871880199</v>
      </c>
      <c r="BO46" s="43">
        <f t="shared" si="71"/>
        <v>114.48876871880199</v>
      </c>
      <c r="BP46" s="43">
        <f t="shared" si="71"/>
        <v>114.48876871880199</v>
      </c>
      <c r="BQ46" s="43">
        <f t="shared" si="71"/>
        <v>114.48876871880199</v>
      </c>
      <c r="BR46" s="43">
        <f t="shared" si="71"/>
        <v>114.48876871880199</v>
      </c>
      <c r="BS46" s="43">
        <f t="shared" si="71"/>
        <v>114.48876871880199</v>
      </c>
      <c r="BT46" s="43">
        <f t="shared" ref="BT46:CP46" si="72">IFERROR(BT45/BT42,0)</f>
        <v>114.48876871880199</v>
      </c>
      <c r="BU46" s="43">
        <f t="shared" si="72"/>
        <v>114.48876871880199</v>
      </c>
      <c r="BV46" s="43">
        <f t="shared" si="72"/>
        <v>114.48876871880199</v>
      </c>
      <c r="BW46" s="43">
        <f t="shared" si="72"/>
        <v>114.48876871880199</v>
      </c>
      <c r="BX46" s="43">
        <f t="shared" si="72"/>
        <v>114.48876871880199</v>
      </c>
      <c r="BY46" s="43">
        <f t="shared" si="72"/>
        <v>114.48876871880199</v>
      </c>
      <c r="BZ46" s="43">
        <f t="shared" si="72"/>
        <v>114.48876871880199</v>
      </c>
      <c r="CA46" s="43">
        <f t="shared" si="72"/>
        <v>114.48876871880199</v>
      </c>
      <c r="CB46" s="43">
        <f t="shared" si="72"/>
        <v>114.48876871880199</v>
      </c>
      <c r="CC46" s="43">
        <f t="shared" si="72"/>
        <v>114.48876871880199</v>
      </c>
      <c r="CD46" s="43">
        <f t="shared" si="72"/>
        <v>114.48876871880199</v>
      </c>
      <c r="CE46" s="43">
        <f t="shared" si="72"/>
        <v>114.48876871880199</v>
      </c>
      <c r="CF46" s="43">
        <f t="shared" si="72"/>
        <v>114.48876871880199</v>
      </c>
      <c r="CG46" s="43">
        <f t="shared" si="72"/>
        <v>114.48876871880199</v>
      </c>
      <c r="CH46" s="43">
        <f t="shared" si="72"/>
        <v>114.48876871880199</v>
      </c>
      <c r="CI46" s="43">
        <f t="shared" si="72"/>
        <v>114.48876871880199</v>
      </c>
      <c r="CJ46" s="43">
        <f t="shared" si="72"/>
        <v>114.48876871880199</v>
      </c>
      <c r="CK46" s="43">
        <f t="shared" si="72"/>
        <v>0</v>
      </c>
      <c r="CL46" s="43">
        <f t="shared" si="72"/>
        <v>0</v>
      </c>
      <c r="CM46" s="43">
        <f t="shared" si="72"/>
        <v>0</v>
      </c>
      <c r="CN46" s="43">
        <f t="shared" si="72"/>
        <v>0</v>
      </c>
      <c r="CO46" s="43">
        <f t="shared" si="72"/>
        <v>0</v>
      </c>
      <c r="CP46" s="43">
        <f t="shared" si="72"/>
        <v>0</v>
      </c>
    </row>
  </sheetData>
  <sheetProtection algorithmName="SHA-512" hashValue="S7GKoUrThHuzborHLz2Z0AL+db6MZMN2hv4Z8+o3U4rU1ELFsFpiqODPu6SnBIXAV2kS4zjRgc8KJNQHv0VENg==" saltValue="w7Q++s0UYARpASZFlvJOEA==" spinCount="100000" sheet="1" objects="1" scenarios="1" formatCells="0" formatColumns="0" format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B4:CR39"/>
  <sheetViews>
    <sheetView zoomScale="95" zoomScaleNormal="95" workbookViewId="0">
      <pane xSplit="6" ySplit="5" topLeftCell="G6" activePane="bottomRight" state="frozen"/>
      <selection activeCell="G35" sqref="G35"/>
      <selection pane="topRight" activeCell="G35" sqref="G35"/>
      <selection pane="bottomLeft" activeCell="G35" sqref="G35"/>
      <selection pane="bottomRight" activeCell="C8" sqref="C8:D8"/>
    </sheetView>
  </sheetViews>
  <sheetFormatPr defaultColWidth="9.109375" defaultRowHeight="12" x14ac:dyDescent="0.3"/>
  <cols>
    <col min="1" max="1" width="2.33203125" style="97" customWidth="1"/>
    <col min="2" max="2" width="11.6640625" style="97" customWidth="1"/>
    <col min="3" max="3" width="42.5546875" style="97" customWidth="1"/>
    <col min="4" max="6" width="21.6640625" style="97" customWidth="1"/>
    <col min="7" max="8" width="9.88671875" style="97" bestFit="1" customWidth="1"/>
    <col min="9" max="84" width="9.109375" style="97"/>
    <col min="85" max="85" width="8.88671875" style="97" bestFit="1" customWidth="1"/>
    <col min="86" max="87" width="9.109375" style="97"/>
    <col min="88" max="88" width="8.88671875" style="97" bestFit="1" customWidth="1"/>
    <col min="89" max="92" width="8.88671875" style="97" customWidth="1"/>
    <col min="93" max="95" width="9.109375" style="97"/>
    <col min="96" max="96" width="20.6640625" style="97" customWidth="1"/>
    <col min="97" max="16384" width="9.109375" style="97"/>
  </cols>
  <sheetData>
    <row r="4" spans="2:96" x14ac:dyDescent="0.3">
      <c r="E4" s="98" t="s">
        <v>376</v>
      </c>
      <c r="G4" s="99">
        <v>0</v>
      </c>
      <c r="H4" s="99">
        <v>0</v>
      </c>
      <c r="I4" s="99">
        <v>1</v>
      </c>
      <c r="J4" s="99">
        <f>+I4+1</f>
        <v>2</v>
      </c>
      <c r="K4" s="99">
        <f t="shared" ref="K4" si="0">+J4+1</f>
        <v>3</v>
      </c>
      <c r="L4" s="99">
        <f t="shared" ref="L4" si="1">+K4+1</f>
        <v>4</v>
      </c>
      <c r="M4" s="99">
        <f t="shared" ref="M4" si="2">+L4+1</f>
        <v>5</v>
      </c>
      <c r="N4" s="99">
        <f t="shared" ref="N4" si="3">+M4+1</f>
        <v>6</v>
      </c>
      <c r="O4" s="99">
        <f t="shared" ref="O4" si="4">+N4+1</f>
        <v>7</v>
      </c>
      <c r="P4" s="99">
        <f t="shared" ref="P4" si="5">+O4+1</f>
        <v>8</v>
      </c>
      <c r="Q4" s="99">
        <f t="shared" ref="Q4" si="6">+P4+1</f>
        <v>9</v>
      </c>
      <c r="R4" s="99">
        <f t="shared" ref="R4" si="7">+Q4+1</f>
        <v>10</v>
      </c>
      <c r="S4" s="99">
        <f t="shared" ref="S4" si="8">+R4+1</f>
        <v>11</v>
      </c>
      <c r="T4" s="99">
        <f t="shared" ref="T4" si="9">+S4+1</f>
        <v>12</v>
      </c>
      <c r="U4" s="99">
        <f t="shared" ref="U4" si="10">+T4+1</f>
        <v>13</v>
      </c>
      <c r="V4" s="99">
        <f t="shared" ref="V4" si="11">+U4+1</f>
        <v>14</v>
      </c>
      <c r="W4" s="99">
        <f t="shared" ref="W4" si="12">+V4+1</f>
        <v>15</v>
      </c>
      <c r="X4" s="99">
        <f t="shared" ref="X4" si="13">+W4+1</f>
        <v>16</v>
      </c>
      <c r="Y4" s="99">
        <f t="shared" ref="Y4" si="14">+X4+1</f>
        <v>17</v>
      </c>
      <c r="Z4" s="99">
        <f t="shared" ref="Z4" si="15">+Y4+1</f>
        <v>18</v>
      </c>
      <c r="AA4" s="99">
        <f t="shared" ref="AA4" si="16">+Z4+1</f>
        <v>19</v>
      </c>
      <c r="AB4" s="99">
        <f t="shared" ref="AB4" si="17">+AA4+1</f>
        <v>20</v>
      </c>
      <c r="AC4" s="99">
        <f t="shared" ref="AC4" si="18">+AB4+1</f>
        <v>21</v>
      </c>
      <c r="AD4" s="99">
        <f t="shared" ref="AD4" si="19">+AC4+1</f>
        <v>22</v>
      </c>
      <c r="AE4" s="99">
        <f t="shared" ref="AE4" si="20">+AD4+1</f>
        <v>23</v>
      </c>
      <c r="AF4" s="99">
        <f t="shared" ref="AF4" si="21">+AE4+1</f>
        <v>24</v>
      </c>
      <c r="AG4" s="99">
        <f t="shared" ref="AG4" si="22">+AF4+1</f>
        <v>25</v>
      </c>
      <c r="AH4" s="99">
        <f t="shared" ref="AH4" si="23">+AG4+1</f>
        <v>26</v>
      </c>
      <c r="AI4" s="99">
        <f t="shared" ref="AI4" si="24">+AH4+1</f>
        <v>27</v>
      </c>
      <c r="AJ4" s="99">
        <f t="shared" ref="AJ4" si="25">+AI4+1</f>
        <v>28</v>
      </c>
      <c r="AK4" s="99">
        <f t="shared" ref="AK4" si="26">+AJ4+1</f>
        <v>29</v>
      </c>
      <c r="AL4" s="99">
        <f t="shared" ref="AL4" si="27">+AK4+1</f>
        <v>30</v>
      </c>
      <c r="AM4" s="99">
        <f t="shared" ref="AM4" si="28">+AL4+1</f>
        <v>31</v>
      </c>
      <c r="AN4" s="99">
        <f t="shared" ref="AN4" si="29">+AM4+1</f>
        <v>32</v>
      </c>
      <c r="AO4" s="99">
        <f t="shared" ref="AO4" si="30">+AN4+1</f>
        <v>33</v>
      </c>
      <c r="AP4" s="99">
        <f t="shared" ref="AP4" si="31">+AO4+1</f>
        <v>34</v>
      </c>
      <c r="AQ4" s="99">
        <f t="shared" ref="AQ4" si="32">+AP4+1</f>
        <v>35</v>
      </c>
      <c r="AR4" s="99">
        <f t="shared" ref="AR4" si="33">+AQ4+1</f>
        <v>36</v>
      </c>
      <c r="AS4" s="99">
        <f t="shared" ref="AS4" si="34">+AR4+1</f>
        <v>37</v>
      </c>
      <c r="AT4" s="99">
        <f t="shared" ref="AT4" si="35">+AS4+1</f>
        <v>38</v>
      </c>
      <c r="AU4" s="99">
        <f t="shared" ref="AU4" si="36">+AT4+1</f>
        <v>39</v>
      </c>
      <c r="AV4" s="99">
        <f t="shared" ref="AV4" si="37">+AU4+1</f>
        <v>40</v>
      </c>
      <c r="AW4" s="99">
        <f t="shared" ref="AW4" si="38">+AV4+1</f>
        <v>41</v>
      </c>
      <c r="AX4" s="99">
        <f t="shared" ref="AX4" si="39">+AW4+1</f>
        <v>42</v>
      </c>
      <c r="AY4" s="99">
        <f t="shared" ref="AY4" si="40">+AX4+1</f>
        <v>43</v>
      </c>
      <c r="AZ4" s="99">
        <f t="shared" ref="AZ4" si="41">+AY4+1</f>
        <v>44</v>
      </c>
      <c r="BA4" s="99">
        <f t="shared" ref="BA4" si="42">+AZ4+1</f>
        <v>45</v>
      </c>
      <c r="BB4" s="99">
        <f t="shared" ref="BB4" si="43">+BA4+1</f>
        <v>46</v>
      </c>
      <c r="BC4" s="99">
        <f t="shared" ref="BC4" si="44">+BB4+1</f>
        <v>47</v>
      </c>
      <c r="BD4" s="99">
        <f t="shared" ref="BD4" si="45">+BC4+1</f>
        <v>48</v>
      </c>
      <c r="BE4" s="99">
        <f t="shared" ref="BE4" si="46">+BD4+1</f>
        <v>49</v>
      </c>
      <c r="BF4" s="99">
        <f t="shared" ref="BF4" si="47">+BE4+1</f>
        <v>50</v>
      </c>
      <c r="BG4" s="99">
        <f t="shared" ref="BG4" si="48">+BF4+1</f>
        <v>51</v>
      </c>
      <c r="BH4" s="99">
        <f t="shared" ref="BH4" si="49">+BG4+1</f>
        <v>52</v>
      </c>
      <c r="BI4" s="99">
        <f t="shared" ref="BI4" si="50">+BH4+1</f>
        <v>53</v>
      </c>
      <c r="BJ4" s="99">
        <f t="shared" ref="BJ4" si="51">+BI4+1</f>
        <v>54</v>
      </c>
      <c r="BK4" s="99">
        <f t="shared" ref="BK4" si="52">+BJ4+1</f>
        <v>55</v>
      </c>
      <c r="BL4" s="99">
        <f t="shared" ref="BL4" si="53">+BK4+1</f>
        <v>56</v>
      </c>
      <c r="BM4" s="99">
        <f t="shared" ref="BM4" si="54">+BL4+1</f>
        <v>57</v>
      </c>
      <c r="BN4" s="99">
        <f t="shared" ref="BN4" si="55">+BM4+1</f>
        <v>58</v>
      </c>
      <c r="BO4" s="99">
        <f t="shared" ref="BO4" si="56">+BN4+1</f>
        <v>59</v>
      </c>
      <c r="BP4" s="99">
        <f t="shared" ref="BP4" si="57">+BO4+1</f>
        <v>60</v>
      </c>
      <c r="BQ4" s="99">
        <f t="shared" ref="BQ4" si="58">+BP4+1</f>
        <v>61</v>
      </c>
      <c r="BR4" s="99">
        <f t="shared" ref="BR4" si="59">+BQ4+1</f>
        <v>62</v>
      </c>
      <c r="BS4" s="99">
        <f t="shared" ref="BS4" si="60">+BR4+1</f>
        <v>63</v>
      </c>
      <c r="BT4" s="99">
        <f t="shared" ref="BT4" si="61">+BS4+1</f>
        <v>64</v>
      </c>
      <c r="BU4" s="99">
        <f t="shared" ref="BU4" si="62">+BT4+1</f>
        <v>65</v>
      </c>
      <c r="BV4" s="99">
        <f t="shared" ref="BV4" si="63">+BU4+1</f>
        <v>66</v>
      </c>
      <c r="BW4" s="99">
        <f t="shared" ref="BW4" si="64">+BV4+1</f>
        <v>67</v>
      </c>
      <c r="BX4" s="99">
        <f t="shared" ref="BX4" si="65">+BW4+1</f>
        <v>68</v>
      </c>
      <c r="BY4" s="99">
        <f t="shared" ref="BY4" si="66">+BX4+1</f>
        <v>69</v>
      </c>
      <c r="BZ4" s="99">
        <f t="shared" ref="BZ4" si="67">+BY4+1</f>
        <v>70</v>
      </c>
      <c r="CA4" s="99">
        <f t="shared" ref="CA4" si="68">+BZ4+1</f>
        <v>71</v>
      </c>
      <c r="CB4" s="99">
        <f t="shared" ref="CB4" si="69">+CA4+1</f>
        <v>72</v>
      </c>
      <c r="CC4" s="99">
        <f t="shared" ref="CC4" si="70">+CB4+1</f>
        <v>73</v>
      </c>
      <c r="CD4" s="99">
        <f t="shared" ref="CD4" si="71">+CC4+1</f>
        <v>74</v>
      </c>
      <c r="CE4" s="99">
        <f t="shared" ref="CE4" si="72">+CD4+1</f>
        <v>75</v>
      </c>
      <c r="CF4" s="99">
        <f t="shared" ref="CF4" si="73">+CE4+1</f>
        <v>76</v>
      </c>
      <c r="CG4" s="99">
        <f t="shared" ref="CG4" si="74">+CF4+1</f>
        <v>77</v>
      </c>
      <c r="CH4" s="99">
        <f t="shared" ref="CH4" si="75">+CG4+1</f>
        <v>78</v>
      </c>
      <c r="CI4" s="99">
        <f t="shared" ref="CI4" si="76">+CH4+1</f>
        <v>79</v>
      </c>
      <c r="CJ4" s="99">
        <f t="shared" ref="CJ4" si="77">+CI4+1</f>
        <v>80</v>
      </c>
      <c r="CK4" s="99">
        <v>0</v>
      </c>
      <c r="CL4" s="99">
        <v>0</v>
      </c>
      <c r="CM4" s="99">
        <v>0</v>
      </c>
      <c r="CN4" s="99">
        <v>0</v>
      </c>
      <c r="CO4" s="99">
        <v>0</v>
      </c>
      <c r="CP4" s="99">
        <v>0</v>
      </c>
      <c r="CQ4" s="100"/>
      <c r="CR4" s="100"/>
    </row>
    <row r="5" spans="2:96" x14ac:dyDescent="0.3">
      <c r="E5" s="98" t="s">
        <v>34</v>
      </c>
      <c r="G5" s="111" t="s">
        <v>8</v>
      </c>
      <c r="H5" s="111" t="s">
        <v>9</v>
      </c>
      <c r="I5" s="111" t="s">
        <v>10</v>
      </c>
      <c r="J5" s="111" t="s">
        <v>11</v>
      </c>
      <c r="K5" s="111" t="s">
        <v>12</v>
      </c>
      <c r="L5" s="111" t="s">
        <v>13</v>
      </c>
      <c r="M5" s="111" t="s">
        <v>14</v>
      </c>
      <c r="N5" s="111" t="s">
        <v>15</v>
      </c>
      <c r="O5" s="111" t="s">
        <v>16</v>
      </c>
      <c r="P5" s="111" t="s">
        <v>17</v>
      </c>
      <c r="Q5" s="111" t="s">
        <v>18</v>
      </c>
      <c r="R5" s="111" t="s">
        <v>19</v>
      </c>
      <c r="S5" s="111" t="s">
        <v>20</v>
      </c>
      <c r="T5" s="111" t="s">
        <v>21</v>
      </c>
      <c r="U5" s="111" t="s">
        <v>22</v>
      </c>
      <c r="V5" s="111" t="s">
        <v>23</v>
      </c>
      <c r="W5" s="111" t="s">
        <v>24</v>
      </c>
      <c r="X5" s="111" t="s">
        <v>25</v>
      </c>
      <c r="Y5" s="111" t="s">
        <v>26</v>
      </c>
      <c r="Z5" s="111" t="s">
        <v>27</v>
      </c>
      <c r="AA5" s="111" t="s">
        <v>28</v>
      </c>
      <c r="AB5" s="111" t="s">
        <v>29</v>
      </c>
      <c r="AC5" s="111" t="s">
        <v>48</v>
      </c>
      <c r="AD5" s="111" t="s">
        <v>49</v>
      </c>
      <c r="AE5" s="111" t="s">
        <v>50</v>
      </c>
      <c r="AF5" s="111" t="s">
        <v>51</v>
      </c>
      <c r="AG5" s="111" t="s">
        <v>52</v>
      </c>
      <c r="AH5" s="111" t="s">
        <v>53</v>
      </c>
      <c r="AI5" s="111" t="s">
        <v>54</v>
      </c>
      <c r="AJ5" s="111" t="s">
        <v>55</v>
      </c>
      <c r="AK5" s="111" t="s">
        <v>56</v>
      </c>
      <c r="AL5" s="111" t="s">
        <v>57</v>
      </c>
      <c r="AM5" s="111" t="s">
        <v>58</v>
      </c>
      <c r="AN5" s="111" t="s">
        <v>59</v>
      </c>
      <c r="AO5" s="111" t="s">
        <v>60</v>
      </c>
      <c r="AP5" s="111" t="s">
        <v>61</v>
      </c>
      <c r="AQ5" s="111" t="s">
        <v>62</v>
      </c>
      <c r="AR5" s="111" t="s">
        <v>63</v>
      </c>
      <c r="AS5" s="111" t="s">
        <v>64</v>
      </c>
      <c r="AT5" s="111" t="s">
        <v>65</v>
      </c>
      <c r="AU5" s="111" t="s">
        <v>66</v>
      </c>
      <c r="AV5" s="111" t="s">
        <v>67</v>
      </c>
      <c r="AW5" s="111" t="s">
        <v>68</v>
      </c>
      <c r="AX5" s="111" t="s">
        <v>69</v>
      </c>
      <c r="AY5" s="111" t="s">
        <v>70</v>
      </c>
      <c r="AZ5" s="111" t="s">
        <v>71</v>
      </c>
      <c r="BA5" s="111" t="s">
        <v>72</v>
      </c>
      <c r="BB5" s="111" t="s">
        <v>73</v>
      </c>
      <c r="BC5" s="111" t="s">
        <v>74</v>
      </c>
      <c r="BD5" s="111" t="s">
        <v>75</v>
      </c>
      <c r="BE5" s="111" t="s">
        <v>76</v>
      </c>
      <c r="BF5" s="111" t="s">
        <v>77</v>
      </c>
      <c r="BG5" s="111" t="s">
        <v>78</v>
      </c>
      <c r="BH5" s="111" t="s">
        <v>79</v>
      </c>
      <c r="BI5" s="111" t="s">
        <v>80</v>
      </c>
      <c r="BJ5" s="111" t="s">
        <v>81</v>
      </c>
      <c r="BK5" s="111" t="s">
        <v>82</v>
      </c>
      <c r="BL5" s="111" t="s">
        <v>83</v>
      </c>
      <c r="BM5" s="111" t="s">
        <v>84</v>
      </c>
      <c r="BN5" s="111" t="s">
        <v>85</v>
      </c>
      <c r="BO5" s="111" t="s">
        <v>86</v>
      </c>
      <c r="BP5" s="111" t="s">
        <v>87</v>
      </c>
      <c r="BQ5" s="111" t="s">
        <v>88</v>
      </c>
      <c r="BR5" s="111" t="s">
        <v>89</v>
      </c>
      <c r="BS5" s="111" t="s">
        <v>90</v>
      </c>
      <c r="BT5" s="111" t="s">
        <v>91</v>
      </c>
      <c r="BU5" s="111" t="s">
        <v>92</v>
      </c>
      <c r="BV5" s="111" t="s">
        <v>93</v>
      </c>
      <c r="BW5" s="111" t="s">
        <v>94</v>
      </c>
      <c r="BX5" s="111" t="s">
        <v>95</v>
      </c>
      <c r="BY5" s="111" t="s">
        <v>96</v>
      </c>
      <c r="BZ5" s="111" t="s">
        <v>97</v>
      </c>
      <c r="CA5" s="111" t="s">
        <v>98</v>
      </c>
      <c r="CB5" s="111" t="s">
        <v>99</v>
      </c>
      <c r="CC5" s="111" t="s">
        <v>100</v>
      </c>
      <c r="CD5" s="111" t="s">
        <v>101</v>
      </c>
      <c r="CE5" s="111" t="s">
        <v>102</v>
      </c>
      <c r="CF5" s="111" t="s">
        <v>103</v>
      </c>
      <c r="CG5" s="111" t="s">
        <v>104</v>
      </c>
      <c r="CH5" s="111" t="s">
        <v>105</v>
      </c>
      <c r="CI5" s="111" t="s">
        <v>106</v>
      </c>
      <c r="CJ5" s="111" t="s">
        <v>107</v>
      </c>
      <c r="CK5" s="111" t="s">
        <v>108</v>
      </c>
      <c r="CL5" s="111" t="s">
        <v>109</v>
      </c>
      <c r="CM5" s="111" t="s">
        <v>218</v>
      </c>
      <c r="CN5" s="111" t="s">
        <v>219</v>
      </c>
      <c r="CO5" s="111" t="s">
        <v>220</v>
      </c>
      <c r="CP5" s="111" t="s">
        <v>221</v>
      </c>
    </row>
    <row r="6" spans="2:96" x14ac:dyDescent="0.3">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0"/>
      <c r="CR6" s="102"/>
    </row>
    <row r="7" spans="2:96" x14ac:dyDescent="0.3">
      <c r="B7" s="103" t="s">
        <v>466</v>
      </c>
      <c r="D7" s="104"/>
    </row>
    <row r="8" spans="2:96" ht="11.4" customHeight="1" x14ac:dyDescent="0.3">
      <c r="C8" s="97" t="s">
        <v>477</v>
      </c>
      <c r="D8" s="105">
        <v>0.1</v>
      </c>
    </row>
    <row r="9" spans="2:96" ht="11.4" customHeight="1" x14ac:dyDescent="0.3"/>
    <row r="10" spans="2:96" ht="11.4" customHeight="1" x14ac:dyDescent="0.3">
      <c r="B10" s="103" t="s">
        <v>39</v>
      </c>
    </row>
    <row r="11" spans="2:96" x14ac:dyDescent="0.3">
      <c r="C11" s="97" t="s">
        <v>35</v>
      </c>
      <c r="G11" s="106">
        <v>0</v>
      </c>
      <c r="H11" s="106">
        <v>0</v>
      </c>
      <c r="I11" s="106">
        <v>0</v>
      </c>
      <c r="J11" s="106">
        <v>0</v>
      </c>
      <c r="K11" s="106">
        <v>0</v>
      </c>
      <c r="L11" s="106">
        <v>0</v>
      </c>
      <c r="M11" s="106">
        <v>0</v>
      </c>
      <c r="N11" s="106">
        <v>0</v>
      </c>
      <c r="O11" s="106">
        <v>0</v>
      </c>
      <c r="P11" s="106">
        <v>0</v>
      </c>
      <c r="Q11" s="106">
        <v>0</v>
      </c>
      <c r="R11" s="106">
        <v>0</v>
      </c>
      <c r="S11" s="106">
        <v>0</v>
      </c>
      <c r="T11" s="106">
        <v>0</v>
      </c>
      <c r="U11" s="106">
        <v>0</v>
      </c>
      <c r="V11" s="106">
        <v>0</v>
      </c>
      <c r="W11" s="106">
        <v>0</v>
      </c>
      <c r="X11" s="106">
        <v>0</v>
      </c>
      <c r="Y11" s="106">
        <v>0</v>
      </c>
      <c r="Z11" s="106">
        <v>0</v>
      </c>
      <c r="AA11" s="106">
        <v>0</v>
      </c>
      <c r="AB11" s="106">
        <v>0</v>
      </c>
      <c r="AC11" s="106">
        <v>0</v>
      </c>
      <c r="AD11" s="106">
        <v>0</v>
      </c>
      <c r="AE11" s="106">
        <v>0</v>
      </c>
      <c r="AF11" s="106">
        <v>0</v>
      </c>
      <c r="AG11" s="106">
        <v>0</v>
      </c>
      <c r="AH11" s="106">
        <v>0</v>
      </c>
      <c r="AI11" s="106">
        <v>0</v>
      </c>
      <c r="AJ11" s="106">
        <v>0</v>
      </c>
      <c r="AK11" s="106">
        <v>0</v>
      </c>
      <c r="AL11" s="106">
        <v>0</v>
      </c>
      <c r="AM11" s="106">
        <v>0</v>
      </c>
      <c r="AN11" s="106">
        <v>0</v>
      </c>
      <c r="AO11" s="106">
        <v>0</v>
      </c>
      <c r="AP11" s="106">
        <v>0</v>
      </c>
      <c r="AQ11" s="106">
        <v>0</v>
      </c>
      <c r="AR11" s="106">
        <v>0</v>
      </c>
      <c r="AS11" s="106">
        <v>0</v>
      </c>
      <c r="AT11" s="106">
        <v>0</v>
      </c>
      <c r="AU11" s="106">
        <v>0</v>
      </c>
      <c r="AV11" s="106">
        <v>0</v>
      </c>
      <c r="AW11" s="106">
        <v>0</v>
      </c>
      <c r="AX11" s="106">
        <v>0</v>
      </c>
      <c r="AY11" s="106">
        <v>0</v>
      </c>
      <c r="AZ11" s="106">
        <v>0</v>
      </c>
      <c r="BA11" s="106">
        <v>0</v>
      </c>
      <c r="BB11" s="106">
        <v>0</v>
      </c>
      <c r="BC11" s="106">
        <v>0</v>
      </c>
      <c r="BD11" s="106">
        <v>0</v>
      </c>
      <c r="BE11" s="106">
        <v>0</v>
      </c>
      <c r="BF11" s="106">
        <v>0</v>
      </c>
      <c r="BG11" s="106">
        <v>0</v>
      </c>
      <c r="BH11" s="106">
        <v>0</v>
      </c>
      <c r="BI11" s="106">
        <v>0</v>
      </c>
      <c r="BJ11" s="106">
        <v>0</v>
      </c>
      <c r="BK11" s="106">
        <v>0</v>
      </c>
      <c r="BL11" s="106">
        <v>0</v>
      </c>
      <c r="BM11" s="106">
        <v>0</v>
      </c>
      <c r="BN11" s="106">
        <v>0</v>
      </c>
      <c r="BO11" s="106">
        <v>0</v>
      </c>
      <c r="BP11" s="106">
        <v>0</v>
      </c>
      <c r="BQ11" s="106">
        <v>0</v>
      </c>
      <c r="BR11" s="106">
        <v>0</v>
      </c>
      <c r="BS11" s="106">
        <v>0</v>
      </c>
      <c r="BT11" s="106">
        <v>0</v>
      </c>
      <c r="BU11" s="106">
        <v>0</v>
      </c>
      <c r="BV11" s="106">
        <v>0</v>
      </c>
      <c r="BW11" s="106">
        <v>0</v>
      </c>
      <c r="BX11" s="106">
        <v>0</v>
      </c>
      <c r="BY11" s="106">
        <v>0</v>
      </c>
      <c r="BZ11" s="106">
        <v>0</v>
      </c>
      <c r="CA11" s="106">
        <v>0</v>
      </c>
      <c r="CB11" s="106">
        <v>0</v>
      </c>
      <c r="CC11" s="106">
        <v>0</v>
      </c>
      <c r="CD11" s="106">
        <v>0</v>
      </c>
      <c r="CE11" s="106">
        <v>0</v>
      </c>
      <c r="CF11" s="106">
        <v>0</v>
      </c>
      <c r="CG11" s="106">
        <v>0</v>
      </c>
      <c r="CH11" s="106">
        <v>0</v>
      </c>
      <c r="CI11" s="106">
        <v>0</v>
      </c>
      <c r="CJ11" s="106">
        <v>0</v>
      </c>
      <c r="CK11" s="106">
        <v>0</v>
      </c>
      <c r="CL11" s="106">
        <v>0</v>
      </c>
      <c r="CM11" s="106"/>
      <c r="CN11" s="106"/>
      <c r="CO11" s="106"/>
      <c r="CP11" s="106"/>
    </row>
    <row r="12" spans="2:96" x14ac:dyDescent="0.3">
      <c r="C12" s="97" t="s">
        <v>36</v>
      </c>
      <c r="G12" s="106">
        <v>0</v>
      </c>
      <c r="H12" s="106">
        <v>0</v>
      </c>
      <c r="I12" s="106">
        <v>0</v>
      </c>
      <c r="J12" s="106">
        <v>0</v>
      </c>
      <c r="K12" s="106">
        <v>-2.5000000000000001E-3</v>
      </c>
      <c r="L12" s="106">
        <v>-2.5000000000000001E-3</v>
      </c>
      <c r="M12" s="106">
        <v>-2.5000000000000001E-3</v>
      </c>
      <c r="N12" s="106">
        <v>-2.5000000000000001E-3</v>
      </c>
      <c r="O12" s="106">
        <v>-2.5000000000000001E-3</v>
      </c>
      <c r="P12" s="106">
        <v>-2.5000000000000001E-3</v>
      </c>
      <c r="Q12" s="106">
        <v>-2.5000000000000001E-3</v>
      </c>
      <c r="R12" s="106">
        <v>-2.5000000000000001E-3</v>
      </c>
      <c r="S12" s="106">
        <v>-2.5000000000000001E-3</v>
      </c>
      <c r="T12" s="106">
        <v>-2.5000000000000001E-3</v>
      </c>
      <c r="U12" s="106">
        <v>-2.5000000000000001E-3</v>
      </c>
      <c r="V12" s="106">
        <v>-2.5000000000000001E-3</v>
      </c>
      <c r="W12" s="106">
        <v>-2.5000000000000001E-3</v>
      </c>
      <c r="X12" s="106">
        <v>-2.5000000000000001E-3</v>
      </c>
      <c r="Y12" s="106">
        <v>-2.5000000000000001E-3</v>
      </c>
      <c r="Z12" s="106">
        <v>-2.5000000000000001E-3</v>
      </c>
      <c r="AA12" s="106">
        <v>-2.5000000000000001E-3</v>
      </c>
      <c r="AB12" s="106">
        <v>-2.5000000000000001E-3</v>
      </c>
      <c r="AC12" s="106">
        <v>-2.5000000000000001E-3</v>
      </c>
      <c r="AD12" s="106">
        <v>-2.5000000000000001E-3</v>
      </c>
      <c r="AE12" s="106">
        <v>-2.5000000000000001E-3</v>
      </c>
      <c r="AF12" s="106">
        <v>-2.5000000000000001E-3</v>
      </c>
      <c r="AG12" s="106">
        <v>-2.5000000000000001E-3</v>
      </c>
      <c r="AH12" s="106">
        <v>-2.5000000000000001E-3</v>
      </c>
      <c r="AI12" s="106">
        <v>-2.5000000000000001E-3</v>
      </c>
      <c r="AJ12" s="106">
        <v>-2.5000000000000001E-3</v>
      </c>
      <c r="AK12" s="106">
        <v>-2.5000000000000001E-3</v>
      </c>
      <c r="AL12" s="106">
        <v>-2.5000000000000001E-3</v>
      </c>
      <c r="AM12" s="106">
        <v>-2.5000000000000001E-3</v>
      </c>
      <c r="AN12" s="106">
        <v>-2.5000000000000001E-3</v>
      </c>
      <c r="AO12" s="106">
        <v>-2.5000000000000001E-3</v>
      </c>
      <c r="AP12" s="106">
        <v>-2.5000000000000001E-3</v>
      </c>
      <c r="AQ12" s="106">
        <v>-2.5000000000000001E-3</v>
      </c>
      <c r="AR12" s="106">
        <v>-2.5000000000000001E-3</v>
      </c>
      <c r="AS12" s="106">
        <v>-2.5000000000000001E-3</v>
      </c>
      <c r="AT12" s="106">
        <v>-2.5000000000000001E-3</v>
      </c>
      <c r="AU12" s="106">
        <v>-2.5000000000000001E-3</v>
      </c>
      <c r="AV12" s="106">
        <v>-2.5000000000000001E-3</v>
      </c>
      <c r="AW12" s="106">
        <v>-2.5000000000000001E-3</v>
      </c>
      <c r="AX12" s="106">
        <v>-2.5000000000000001E-3</v>
      </c>
      <c r="AY12" s="106">
        <v>-2.5000000000000001E-3</v>
      </c>
      <c r="AZ12" s="106">
        <v>-2.5000000000000001E-3</v>
      </c>
      <c r="BA12" s="106">
        <v>-2.5000000000000001E-3</v>
      </c>
      <c r="BB12" s="106">
        <v>-2.5000000000000001E-3</v>
      </c>
      <c r="BC12" s="106">
        <v>-2.5000000000000001E-3</v>
      </c>
      <c r="BD12" s="106">
        <v>-2.5000000000000001E-3</v>
      </c>
      <c r="BE12" s="106">
        <v>-2.5000000000000001E-3</v>
      </c>
      <c r="BF12" s="106">
        <v>-2.5000000000000001E-3</v>
      </c>
      <c r="BG12" s="106">
        <v>-2.5000000000000001E-3</v>
      </c>
      <c r="BH12" s="106">
        <v>-2.5000000000000001E-3</v>
      </c>
      <c r="BI12" s="106">
        <v>-2.5000000000000001E-3</v>
      </c>
      <c r="BJ12" s="106">
        <v>-2.5000000000000001E-3</v>
      </c>
      <c r="BK12" s="106">
        <v>-2.5000000000000001E-3</v>
      </c>
      <c r="BL12" s="106">
        <v>-2.5000000000000001E-3</v>
      </c>
      <c r="BM12" s="106">
        <v>-2.5000000000000001E-3</v>
      </c>
      <c r="BN12" s="106">
        <v>-2.5000000000000001E-3</v>
      </c>
      <c r="BO12" s="106">
        <v>-2.5000000000000001E-3</v>
      </c>
      <c r="BP12" s="106">
        <v>-2.5000000000000001E-3</v>
      </c>
      <c r="BQ12" s="106">
        <v>-2.5000000000000001E-3</v>
      </c>
      <c r="BR12" s="106">
        <v>-2.5000000000000001E-3</v>
      </c>
      <c r="BS12" s="106">
        <v>-2.5000000000000001E-3</v>
      </c>
      <c r="BT12" s="106">
        <v>-2.5000000000000001E-3</v>
      </c>
      <c r="BU12" s="106">
        <v>-2.5000000000000001E-3</v>
      </c>
      <c r="BV12" s="106">
        <v>-2.5000000000000001E-3</v>
      </c>
      <c r="BW12" s="106">
        <v>-2.5000000000000001E-3</v>
      </c>
      <c r="BX12" s="106">
        <v>-2.5000000000000001E-3</v>
      </c>
      <c r="BY12" s="106">
        <v>-2.5000000000000001E-3</v>
      </c>
      <c r="BZ12" s="106">
        <v>-2.5000000000000001E-3</v>
      </c>
      <c r="CA12" s="106">
        <v>-2.5000000000000001E-3</v>
      </c>
      <c r="CB12" s="106">
        <v>-2.5000000000000001E-3</v>
      </c>
      <c r="CC12" s="106">
        <v>-2.5000000000000001E-3</v>
      </c>
      <c r="CD12" s="106">
        <v>-2.5000000000000001E-3</v>
      </c>
      <c r="CE12" s="106">
        <v>-2.5000000000000001E-3</v>
      </c>
      <c r="CF12" s="106">
        <v>-2.5000000000000001E-3</v>
      </c>
      <c r="CG12" s="106">
        <v>-2.5000000000000001E-3</v>
      </c>
      <c r="CH12" s="106">
        <v>-2.5000000000000001E-3</v>
      </c>
      <c r="CI12" s="106">
        <v>-2.5000000000000001E-3</v>
      </c>
      <c r="CJ12" s="106">
        <v>-2.5000000000000001E-3</v>
      </c>
      <c r="CK12" s="106">
        <v>-2.5000000000000001E-3</v>
      </c>
      <c r="CL12" s="106">
        <v>-2.5000000000000001E-3</v>
      </c>
      <c r="CM12" s="106"/>
      <c r="CN12" s="106"/>
      <c r="CO12" s="106"/>
      <c r="CP12" s="106"/>
    </row>
    <row r="13" spans="2:96" x14ac:dyDescent="0.3">
      <c r="C13" s="97" t="s">
        <v>37</v>
      </c>
      <c r="G13" s="106">
        <v>0</v>
      </c>
      <c r="H13" s="106">
        <v>0</v>
      </c>
      <c r="I13" s="106">
        <v>0</v>
      </c>
      <c r="J13" s="106">
        <v>0</v>
      </c>
      <c r="K13" s="106">
        <v>0</v>
      </c>
      <c r="L13" s="106">
        <v>0</v>
      </c>
      <c r="M13" s="106">
        <v>0</v>
      </c>
      <c r="N13" s="106">
        <v>0</v>
      </c>
      <c r="O13" s="106">
        <v>0</v>
      </c>
      <c r="P13" s="106">
        <v>0</v>
      </c>
      <c r="Q13" s="106">
        <v>0</v>
      </c>
      <c r="R13" s="106">
        <v>0</v>
      </c>
      <c r="S13" s="106">
        <v>0</v>
      </c>
      <c r="T13" s="106">
        <v>0</v>
      </c>
      <c r="U13" s="106">
        <v>0</v>
      </c>
      <c r="V13" s="106">
        <v>0</v>
      </c>
      <c r="W13" s="106">
        <v>0</v>
      </c>
      <c r="X13" s="106">
        <v>0</v>
      </c>
      <c r="Y13" s="106">
        <v>0</v>
      </c>
      <c r="Z13" s="106">
        <v>0</v>
      </c>
      <c r="AA13" s="106">
        <v>0</v>
      </c>
      <c r="AB13" s="106">
        <v>0</v>
      </c>
      <c r="AC13" s="106">
        <v>0</v>
      </c>
      <c r="AD13" s="106">
        <v>0</v>
      </c>
      <c r="AE13" s="106">
        <v>0</v>
      </c>
      <c r="AF13" s="106">
        <v>0</v>
      </c>
      <c r="AG13" s="106">
        <v>0</v>
      </c>
      <c r="AH13" s="106">
        <v>0</v>
      </c>
      <c r="AI13" s="106">
        <v>0</v>
      </c>
      <c r="AJ13" s="106">
        <v>0</v>
      </c>
      <c r="AK13" s="106">
        <v>0</v>
      </c>
      <c r="AL13" s="106">
        <v>0</v>
      </c>
      <c r="AM13" s="106">
        <v>0</v>
      </c>
      <c r="AN13" s="106">
        <v>0</v>
      </c>
      <c r="AO13" s="106">
        <v>0</v>
      </c>
      <c r="AP13" s="106">
        <v>0</v>
      </c>
      <c r="AQ13" s="106">
        <v>0</v>
      </c>
      <c r="AR13" s="106">
        <v>0</v>
      </c>
      <c r="AS13" s="106">
        <v>0</v>
      </c>
      <c r="AT13" s="106">
        <v>0</v>
      </c>
      <c r="AU13" s="106">
        <v>0</v>
      </c>
      <c r="AV13" s="106">
        <v>0</v>
      </c>
      <c r="AW13" s="106">
        <v>0</v>
      </c>
      <c r="AX13" s="106">
        <v>0</v>
      </c>
      <c r="AY13" s="106">
        <v>0</v>
      </c>
      <c r="AZ13" s="106">
        <v>0</v>
      </c>
      <c r="BA13" s="106">
        <v>0</v>
      </c>
      <c r="BB13" s="106">
        <v>0</v>
      </c>
      <c r="BC13" s="106">
        <v>0</v>
      </c>
      <c r="BD13" s="106">
        <v>0</v>
      </c>
      <c r="BE13" s="106">
        <v>0</v>
      </c>
      <c r="BF13" s="106">
        <v>0</v>
      </c>
      <c r="BG13" s="106">
        <v>0</v>
      </c>
      <c r="BH13" s="106">
        <v>0</v>
      </c>
      <c r="BI13" s="106">
        <v>0</v>
      </c>
      <c r="BJ13" s="106">
        <v>0</v>
      </c>
      <c r="BK13" s="106">
        <v>0</v>
      </c>
      <c r="BL13" s="106">
        <v>0</v>
      </c>
      <c r="BM13" s="106">
        <v>0</v>
      </c>
      <c r="BN13" s="106">
        <v>0</v>
      </c>
      <c r="BO13" s="106">
        <v>0</v>
      </c>
      <c r="BP13" s="106">
        <v>0</v>
      </c>
      <c r="BQ13" s="106">
        <v>0</v>
      </c>
      <c r="BR13" s="106">
        <v>0</v>
      </c>
      <c r="BS13" s="106">
        <v>0</v>
      </c>
      <c r="BT13" s="106">
        <v>0</v>
      </c>
      <c r="BU13" s="106">
        <v>0</v>
      </c>
      <c r="BV13" s="106">
        <v>0</v>
      </c>
      <c r="BW13" s="106">
        <v>0</v>
      </c>
      <c r="BX13" s="106">
        <v>0</v>
      </c>
      <c r="BY13" s="106">
        <v>0</v>
      </c>
      <c r="BZ13" s="106">
        <v>0</v>
      </c>
      <c r="CA13" s="106">
        <v>0</v>
      </c>
      <c r="CB13" s="106">
        <v>0</v>
      </c>
      <c r="CC13" s="106">
        <v>0</v>
      </c>
      <c r="CD13" s="106">
        <v>0</v>
      </c>
      <c r="CE13" s="106">
        <v>0</v>
      </c>
      <c r="CF13" s="106">
        <v>0</v>
      </c>
      <c r="CG13" s="106">
        <v>0</v>
      </c>
      <c r="CH13" s="106">
        <v>0</v>
      </c>
      <c r="CI13" s="106">
        <v>0</v>
      </c>
      <c r="CJ13" s="106">
        <v>0</v>
      </c>
      <c r="CK13" s="106">
        <v>0</v>
      </c>
      <c r="CL13" s="106">
        <v>0</v>
      </c>
      <c r="CM13" s="106"/>
      <c r="CN13" s="106"/>
      <c r="CO13" s="106"/>
      <c r="CP13" s="106"/>
    </row>
    <row r="14" spans="2:96" x14ac:dyDescent="0.3">
      <c r="C14" s="97" t="s">
        <v>38</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v>0</v>
      </c>
      <c r="Z14" s="106">
        <v>0</v>
      </c>
      <c r="AA14" s="106">
        <v>0</v>
      </c>
      <c r="AB14" s="106">
        <v>0</v>
      </c>
      <c r="AC14" s="106">
        <v>0</v>
      </c>
      <c r="AD14" s="106">
        <v>0</v>
      </c>
      <c r="AE14" s="106">
        <v>0</v>
      </c>
      <c r="AF14" s="106">
        <v>0</v>
      </c>
      <c r="AG14" s="106">
        <v>0</v>
      </c>
      <c r="AH14" s="106">
        <v>0</v>
      </c>
      <c r="AI14" s="106">
        <v>0</v>
      </c>
      <c r="AJ14" s="106">
        <v>0</v>
      </c>
      <c r="AK14" s="106">
        <v>0</v>
      </c>
      <c r="AL14" s="106">
        <v>0</v>
      </c>
      <c r="AM14" s="106">
        <v>0</v>
      </c>
      <c r="AN14" s="106">
        <v>0</v>
      </c>
      <c r="AO14" s="106">
        <v>0</v>
      </c>
      <c r="AP14" s="106">
        <v>0</v>
      </c>
      <c r="AQ14" s="106">
        <v>0</v>
      </c>
      <c r="AR14" s="106">
        <v>0</v>
      </c>
      <c r="AS14" s="106">
        <v>0</v>
      </c>
      <c r="AT14" s="106">
        <v>0</v>
      </c>
      <c r="AU14" s="106">
        <v>0</v>
      </c>
      <c r="AV14" s="106">
        <v>0</v>
      </c>
      <c r="AW14" s="106">
        <v>0</v>
      </c>
      <c r="AX14" s="106">
        <v>0</v>
      </c>
      <c r="AY14" s="106">
        <v>0</v>
      </c>
      <c r="AZ14" s="106">
        <v>0</v>
      </c>
      <c r="BA14" s="106">
        <v>0</v>
      </c>
      <c r="BB14" s="106">
        <v>0</v>
      </c>
      <c r="BC14" s="106">
        <v>0</v>
      </c>
      <c r="BD14" s="106">
        <v>0</v>
      </c>
      <c r="BE14" s="106">
        <v>0</v>
      </c>
      <c r="BF14" s="106">
        <v>0</v>
      </c>
      <c r="BG14" s="106">
        <v>0</v>
      </c>
      <c r="BH14" s="106">
        <v>0</v>
      </c>
      <c r="BI14" s="106">
        <v>0</v>
      </c>
      <c r="BJ14" s="106">
        <v>0</v>
      </c>
      <c r="BK14" s="106">
        <v>0</v>
      </c>
      <c r="BL14" s="106">
        <v>0</v>
      </c>
      <c r="BM14" s="106">
        <v>0</v>
      </c>
      <c r="BN14" s="106">
        <v>0</v>
      </c>
      <c r="BO14" s="106">
        <v>0</v>
      </c>
      <c r="BP14" s="106">
        <v>0</v>
      </c>
      <c r="BQ14" s="106">
        <v>0</v>
      </c>
      <c r="BR14" s="106">
        <v>0</v>
      </c>
      <c r="BS14" s="106">
        <v>0</v>
      </c>
      <c r="BT14" s="106">
        <v>0</v>
      </c>
      <c r="BU14" s="106">
        <v>0</v>
      </c>
      <c r="BV14" s="106">
        <v>0</v>
      </c>
      <c r="BW14" s="106">
        <v>0</v>
      </c>
      <c r="BX14" s="106">
        <v>0</v>
      </c>
      <c r="BY14" s="106">
        <v>0</v>
      </c>
      <c r="BZ14" s="106">
        <v>0</v>
      </c>
      <c r="CA14" s="106">
        <v>0</v>
      </c>
      <c r="CB14" s="106">
        <v>0</v>
      </c>
      <c r="CC14" s="106">
        <v>0</v>
      </c>
      <c r="CD14" s="106">
        <v>0</v>
      </c>
      <c r="CE14" s="106">
        <v>0</v>
      </c>
      <c r="CF14" s="106">
        <v>0</v>
      </c>
      <c r="CG14" s="106">
        <v>0</v>
      </c>
      <c r="CH14" s="106">
        <v>0</v>
      </c>
      <c r="CI14" s="106">
        <v>0</v>
      </c>
      <c r="CJ14" s="106">
        <v>0</v>
      </c>
      <c r="CK14" s="106">
        <v>0</v>
      </c>
      <c r="CL14" s="106">
        <v>0</v>
      </c>
      <c r="CM14" s="106"/>
      <c r="CN14" s="106"/>
      <c r="CO14" s="106"/>
      <c r="CP14" s="106"/>
    </row>
    <row r="15" spans="2:96" x14ac:dyDescent="0.3">
      <c r="G15" s="107"/>
      <c r="H15" s="107"/>
      <c r="I15" s="107"/>
      <c r="J15" s="107"/>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row>
    <row r="16" spans="2:96" x14ac:dyDescent="0.3">
      <c r="B16" s="103" t="s">
        <v>133</v>
      </c>
      <c r="G16" s="107"/>
      <c r="H16" s="107"/>
      <c r="I16" s="107"/>
      <c r="J16" s="107"/>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row>
    <row r="17" spans="2:94" x14ac:dyDescent="0.3">
      <c r="C17" s="97" t="s">
        <v>35</v>
      </c>
      <c r="G17" s="107">
        <f>(1+G11)</f>
        <v>1</v>
      </c>
      <c r="H17" s="107">
        <f>G17*(1+H11)</f>
        <v>1</v>
      </c>
      <c r="I17" s="107">
        <f t="shared" ref="I17:BT17" si="78">H17*(1+I11)</f>
        <v>1</v>
      </c>
      <c r="J17" s="107">
        <f t="shared" si="78"/>
        <v>1</v>
      </c>
      <c r="K17" s="107">
        <f t="shared" si="78"/>
        <v>1</v>
      </c>
      <c r="L17" s="107">
        <f t="shared" si="78"/>
        <v>1</v>
      </c>
      <c r="M17" s="107">
        <f t="shared" si="78"/>
        <v>1</v>
      </c>
      <c r="N17" s="107">
        <f t="shared" si="78"/>
        <v>1</v>
      </c>
      <c r="O17" s="107">
        <f t="shared" si="78"/>
        <v>1</v>
      </c>
      <c r="P17" s="107">
        <f t="shared" si="78"/>
        <v>1</v>
      </c>
      <c r="Q17" s="107">
        <f t="shared" si="78"/>
        <v>1</v>
      </c>
      <c r="R17" s="107">
        <f t="shared" si="78"/>
        <v>1</v>
      </c>
      <c r="S17" s="107">
        <f t="shared" si="78"/>
        <v>1</v>
      </c>
      <c r="T17" s="107">
        <f t="shared" si="78"/>
        <v>1</v>
      </c>
      <c r="U17" s="107">
        <f t="shared" si="78"/>
        <v>1</v>
      </c>
      <c r="V17" s="107">
        <f t="shared" si="78"/>
        <v>1</v>
      </c>
      <c r="W17" s="107">
        <f t="shared" si="78"/>
        <v>1</v>
      </c>
      <c r="X17" s="107">
        <f t="shared" si="78"/>
        <v>1</v>
      </c>
      <c r="Y17" s="107">
        <f t="shared" si="78"/>
        <v>1</v>
      </c>
      <c r="Z17" s="107">
        <f t="shared" si="78"/>
        <v>1</v>
      </c>
      <c r="AA17" s="107">
        <f t="shared" si="78"/>
        <v>1</v>
      </c>
      <c r="AB17" s="107">
        <f t="shared" si="78"/>
        <v>1</v>
      </c>
      <c r="AC17" s="107">
        <f t="shared" si="78"/>
        <v>1</v>
      </c>
      <c r="AD17" s="107">
        <f t="shared" si="78"/>
        <v>1</v>
      </c>
      <c r="AE17" s="107">
        <f t="shared" si="78"/>
        <v>1</v>
      </c>
      <c r="AF17" s="107">
        <f t="shared" si="78"/>
        <v>1</v>
      </c>
      <c r="AG17" s="107">
        <f t="shared" si="78"/>
        <v>1</v>
      </c>
      <c r="AH17" s="107">
        <f t="shared" si="78"/>
        <v>1</v>
      </c>
      <c r="AI17" s="107">
        <f t="shared" si="78"/>
        <v>1</v>
      </c>
      <c r="AJ17" s="107">
        <f t="shared" si="78"/>
        <v>1</v>
      </c>
      <c r="AK17" s="107">
        <f t="shared" si="78"/>
        <v>1</v>
      </c>
      <c r="AL17" s="107">
        <f t="shared" si="78"/>
        <v>1</v>
      </c>
      <c r="AM17" s="107">
        <f t="shared" si="78"/>
        <v>1</v>
      </c>
      <c r="AN17" s="107">
        <f t="shared" si="78"/>
        <v>1</v>
      </c>
      <c r="AO17" s="107">
        <f t="shared" si="78"/>
        <v>1</v>
      </c>
      <c r="AP17" s="107">
        <f t="shared" si="78"/>
        <v>1</v>
      </c>
      <c r="AQ17" s="107">
        <f t="shared" si="78"/>
        <v>1</v>
      </c>
      <c r="AR17" s="107">
        <f t="shared" si="78"/>
        <v>1</v>
      </c>
      <c r="AS17" s="107">
        <f t="shared" si="78"/>
        <v>1</v>
      </c>
      <c r="AT17" s="107">
        <f t="shared" si="78"/>
        <v>1</v>
      </c>
      <c r="AU17" s="107">
        <f t="shared" si="78"/>
        <v>1</v>
      </c>
      <c r="AV17" s="107">
        <f t="shared" si="78"/>
        <v>1</v>
      </c>
      <c r="AW17" s="107">
        <f t="shared" si="78"/>
        <v>1</v>
      </c>
      <c r="AX17" s="107">
        <f t="shared" si="78"/>
        <v>1</v>
      </c>
      <c r="AY17" s="107">
        <f t="shared" si="78"/>
        <v>1</v>
      </c>
      <c r="AZ17" s="107">
        <f t="shared" si="78"/>
        <v>1</v>
      </c>
      <c r="BA17" s="107">
        <f t="shared" si="78"/>
        <v>1</v>
      </c>
      <c r="BB17" s="107">
        <f t="shared" si="78"/>
        <v>1</v>
      </c>
      <c r="BC17" s="107">
        <f t="shared" si="78"/>
        <v>1</v>
      </c>
      <c r="BD17" s="107">
        <f t="shared" si="78"/>
        <v>1</v>
      </c>
      <c r="BE17" s="107">
        <f t="shared" si="78"/>
        <v>1</v>
      </c>
      <c r="BF17" s="107">
        <f t="shared" si="78"/>
        <v>1</v>
      </c>
      <c r="BG17" s="107">
        <f t="shared" si="78"/>
        <v>1</v>
      </c>
      <c r="BH17" s="107">
        <f t="shared" si="78"/>
        <v>1</v>
      </c>
      <c r="BI17" s="107">
        <f t="shared" si="78"/>
        <v>1</v>
      </c>
      <c r="BJ17" s="107">
        <f t="shared" si="78"/>
        <v>1</v>
      </c>
      <c r="BK17" s="107">
        <f t="shared" si="78"/>
        <v>1</v>
      </c>
      <c r="BL17" s="107">
        <f t="shared" si="78"/>
        <v>1</v>
      </c>
      <c r="BM17" s="107">
        <f t="shared" si="78"/>
        <v>1</v>
      </c>
      <c r="BN17" s="107">
        <f t="shared" si="78"/>
        <v>1</v>
      </c>
      <c r="BO17" s="107">
        <f t="shared" si="78"/>
        <v>1</v>
      </c>
      <c r="BP17" s="107">
        <f t="shared" si="78"/>
        <v>1</v>
      </c>
      <c r="BQ17" s="107">
        <f t="shared" si="78"/>
        <v>1</v>
      </c>
      <c r="BR17" s="107">
        <f t="shared" si="78"/>
        <v>1</v>
      </c>
      <c r="BS17" s="107">
        <f t="shared" si="78"/>
        <v>1</v>
      </c>
      <c r="BT17" s="107">
        <f t="shared" si="78"/>
        <v>1</v>
      </c>
      <c r="BU17" s="107">
        <f t="shared" ref="BU17:CJ17" si="79">BT17*(1+BU11)</f>
        <v>1</v>
      </c>
      <c r="BV17" s="107">
        <f t="shared" si="79"/>
        <v>1</v>
      </c>
      <c r="BW17" s="107">
        <f t="shared" si="79"/>
        <v>1</v>
      </c>
      <c r="BX17" s="107">
        <f t="shared" si="79"/>
        <v>1</v>
      </c>
      <c r="BY17" s="107">
        <f t="shared" si="79"/>
        <v>1</v>
      </c>
      <c r="BZ17" s="107">
        <f t="shared" si="79"/>
        <v>1</v>
      </c>
      <c r="CA17" s="107">
        <f t="shared" si="79"/>
        <v>1</v>
      </c>
      <c r="CB17" s="107">
        <f t="shared" si="79"/>
        <v>1</v>
      </c>
      <c r="CC17" s="107">
        <f t="shared" si="79"/>
        <v>1</v>
      </c>
      <c r="CD17" s="107">
        <f t="shared" si="79"/>
        <v>1</v>
      </c>
      <c r="CE17" s="107">
        <f t="shared" si="79"/>
        <v>1</v>
      </c>
      <c r="CF17" s="107">
        <f t="shared" si="79"/>
        <v>1</v>
      </c>
      <c r="CG17" s="107">
        <f t="shared" si="79"/>
        <v>1</v>
      </c>
      <c r="CH17" s="107">
        <f t="shared" si="79"/>
        <v>1</v>
      </c>
      <c r="CI17" s="107">
        <f t="shared" si="79"/>
        <v>1</v>
      </c>
      <c r="CJ17" s="107">
        <f t="shared" si="79"/>
        <v>1</v>
      </c>
      <c r="CK17" s="107">
        <f t="shared" ref="CK17:CL20" si="80">CJ17*(1+CK11)</f>
        <v>1</v>
      </c>
      <c r="CL17" s="107">
        <f t="shared" si="80"/>
        <v>1</v>
      </c>
      <c r="CM17" s="107"/>
      <c r="CN17" s="107"/>
    </row>
    <row r="18" spans="2:94" x14ac:dyDescent="0.3">
      <c r="C18" s="97" t="s">
        <v>36</v>
      </c>
      <c r="G18" s="107">
        <f t="shared" ref="G18:G20" si="81">(1+G12)</f>
        <v>1</v>
      </c>
      <c r="H18" s="107">
        <f t="shared" ref="H18:BS18" si="82">G18*(1+H12)</f>
        <v>1</v>
      </c>
      <c r="I18" s="107">
        <f t="shared" si="82"/>
        <v>1</v>
      </c>
      <c r="J18" s="107">
        <f t="shared" si="82"/>
        <v>1</v>
      </c>
      <c r="K18" s="107">
        <f t="shared" si="82"/>
        <v>0.99750000000000005</v>
      </c>
      <c r="L18" s="107">
        <f t="shared" si="82"/>
        <v>0.99500625000000009</v>
      </c>
      <c r="M18" s="107">
        <f t="shared" si="82"/>
        <v>0.99251873437500016</v>
      </c>
      <c r="N18" s="107">
        <f t="shared" si="82"/>
        <v>0.9900374375390627</v>
      </c>
      <c r="O18" s="107">
        <f t="shared" si="82"/>
        <v>0.98756234394521514</v>
      </c>
      <c r="P18" s="107">
        <f t="shared" si="82"/>
        <v>0.9850934380853521</v>
      </c>
      <c r="Q18" s="107">
        <f t="shared" si="82"/>
        <v>0.98263070449013878</v>
      </c>
      <c r="R18" s="107">
        <f t="shared" si="82"/>
        <v>0.98017412772891344</v>
      </c>
      <c r="S18" s="107">
        <f t="shared" si="82"/>
        <v>0.97772369240959123</v>
      </c>
      <c r="T18" s="107">
        <f t="shared" si="82"/>
        <v>0.97527938317856733</v>
      </c>
      <c r="U18" s="107">
        <f t="shared" si="82"/>
        <v>0.97284118472062098</v>
      </c>
      <c r="V18" s="107">
        <f t="shared" si="82"/>
        <v>0.97040908175881946</v>
      </c>
      <c r="W18" s="107">
        <f t="shared" si="82"/>
        <v>0.9679830590544225</v>
      </c>
      <c r="X18" s="107">
        <f t="shared" si="82"/>
        <v>0.96556310140678647</v>
      </c>
      <c r="Y18" s="107">
        <f t="shared" si="82"/>
        <v>0.96314919365326956</v>
      </c>
      <c r="Z18" s="107">
        <f t="shared" si="82"/>
        <v>0.96074132066913642</v>
      </c>
      <c r="AA18" s="107">
        <f t="shared" si="82"/>
        <v>0.95833946736746367</v>
      </c>
      <c r="AB18" s="107">
        <f t="shared" si="82"/>
        <v>0.95594361869904509</v>
      </c>
      <c r="AC18" s="107">
        <f t="shared" si="82"/>
        <v>0.95355375965229749</v>
      </c>
      <c r="AD18" s="107">
        <f t="shared" si="82"/>
        <v>0.95116987525316676</v>
      </c>
      <c r="AE18" s="107">
        <f t="shared" si="82"/>
        <v>0.94879195056503385</v>
      </c>
      <c r="AF18" s="107">
        <f t="shared" si="82"/>
        <v>0.94641997068862127</v>
      </c>
      <c r="AG18" s="107">
        <f t="shared" si="82"/>
        <v>0.94405392076189976</v>
      </c>
      <c r="AH18" s="107">
        <f t="shared" si="82"/>
        <v>0.94169378595999509</v>
      </c>
      <c r="AI18" s="107">
        <f t="shared" si="82"/>
        <v>0.93933955149509518</v>
      </c>
      <c r="AJ18" s="107">
        <f t="shared" si="82"/>
        <v>0.93699120261635749</v>
      </c>
      <c r="AK18" s="107">
        <f t="shared" si="82"/>
        <v>0.93464872460981663</v>
      </c>
      <c r="AL18" s="107">
        <f t="shared" si="82"/>
        <v>0.93231210279829213</v>
      </c>
      <c r="AM18" s="107">
        <f t="shared" si="82"/>
        <v>0.9299813225412964</v>
      </c>
      <c r="AN18" s="107">
        <f t="shared" si="82"/>
        <v>0.92765636923494321</v>
      </c>
      <c r="AO18" s="107">
        <f t="shared" si="82"/>
        <v>0.92533722831185594</v>
      </c>
      <c r="AP18" s="107">
        <f t="shared" si="82"/>
        <v>0.92302388524107637</v>
      </c>
      <c r="AQ18" s="107">
        <f t="shared" si="82"/>
        <v>0.92071632552797378</v>
      </c>
      <c r="AR18" s="107">
        <f t="shared" si="82"/>
        <v>0.91841453471415391</v>
      </c>
      <c r="AS18" s="107">
        <f t="shared" si="82"/>
        <v>0.91611849837736858</v>
      </c>
      <c r="AT18" s="107">
        <f t="shared" si="82"/>
        <v>0.91382820213142524</v>
      </c>
      <c r="AU18" s="107">
        <f t="shared" si="82"/>
        <v>0.91154363162609675</v>
      </c>
      <c r="AV18" s="107">
        <f t="shared" si="82"/>
        <v>0.90926477254703153</v>
      </c>
      <c r="AW18" s="107">
        <f t="shared" si="82"/>
        <v>0.90699161061566402</v>
      </c>
      <c r="AX18" s="107">
        <f t="shared" si="82"/>
        <v>0.9047241315891249</v>
      </c>
      <c r="AY18" s="107">
        <f t="shared" si="82"/>
        <v>0.90246232126015213</v>
      </c>
      <c r="AZ18" s="107">
        <f t="shared" si="82"/>
        <v>0.90020616545700183</v>
      </c>
      <c r="BA18" s="107">
        <f t="shared" si="82"/>
        <v>0.89795565004335942</v>
      </c>
      <c r="BB18" s="107">
        <f t="shared" si="82"/>
        <v>0.89571076091825108</v>
      </c>
      <c r="BC18" s="107">
        <f t="shared" si="82"/>
        <v>0.89347148401595555</v>
      </c>
      <c r="BD18" s="107">
        <f t="shared" si="82"/>
        <v>0.89123780530591568</v>
      </c>
      <c r="BE18" s="107">
        <f t="shared" si="82"/>
        <v>0.8890097107926509</v>
      </c>
      <c r="BF18" s="107">
        <f t="shared" si="82"/>
        <v>0.88678718651566935</v>
      </c>
      <c r="BG18" s="107">
        <f t="shared" si="82"/>
        <v>0.88457021854938023</v>
      </c>
      <c r="BH18" s="107">
        <f t="shared" si="82"/>
        <v>0.88235879300300679</v>
      </c>
      <c r="BI18" s="107">
        <f t="shared" si="82"/>
        <v>0.88015289602049929</v>
      </c>
      <c r="BJ18" s="107">
        <f t="shared" si="82"/>
        <v>0.87795251378044814</v>
      </c>
      <c r="BK18" s="107">
        <f t="shared" si="82"/>
        <v>0.87575763249599703</v>
      </c>
      <c r="BL18" s="107">
        <f t="shared" si="82"/>
        <v>0.87356823841475706</v>
      </c>
      <c r="BM18" s="107">
        <f t="shared" si="82"/>
        <v>0.87138431781872017</v>
      </c>
      <c r="BN18" s="107">
        <f t="shared" si="82"/>
        <v>0.86920585702417341</v>
      </c>
      <c r="BO18" s="107">
        <f t="shared" si="82"/>
        <v>0.86703284238161304</v>
      </c>
      <c r="BP18" s="107">
        <f t="shared" si="82"/>
        <v>0.86486526027565902</v>
      </c>
      <c r="BQ18" s="107">
        <f t="shared" si="82"/>
        <v>0.86270309712496995</v>
      </c>
      <c r="BR18" s="107">
        <f t="shared" si="82"/>
        <v>0.86054633938215752</v>
      </c>
      <c r="BS18" s="107">
        <f t="shared" si="82"/>
        <v>0.8583949735337022</v>
      </c>
      <c r="BT18" s="107">
        <f t="shared" ref="BT18:CJ18" si="83">BS18*(1+BT12)</f>
        <v>0.85624898609986799</v>
      </c>
      <c r="BU18" s="107">
        <f t="shared" si="83"/>
        <v>0.85410836363461839</v>
      </c>
      <c r="BV18" s="107">
        <f t="shared" si="83"/>
        <v>0.8519730927255319</v>
      </c>
      <c r="BW18" s="107">
        <f t="shared" si="83"/>
        <v>0.84984315999371807</v>
      </c>
      <c r="BX18" s="107">
        <f t="shared" si="83"/>
        <v>0.84771855209373381</v>
      </c>
      <c r="BY18" s="107">
        <f t="shared" si="83"/>
        <v>0.84559925571349948</v>
      </c>
      <c r="BZ18" s="107">
        <f t="shared" si="83"/>
        <v>0.84348525757421577</v>
      </c>
      <c r="CA18" s="107">
        <f t="shared" si="83"/>
        <v>0.84137654443028032</v>
      </c>
      <c r="CB18" s="107">
        <f t="shared" si="83"/>
        <v>0.83927310306920466</v>
      </c>
      <c r="CC18" s="107">
        <f t="shared" si="83"/>
        <v>0.83717492031153173</v>
      </c>
      <c r="CD18" s="107">
        <f t="shared" si="83"/>
        <v>0.83508198301075298</v>
      </c>
      <c r="CE18" s="107">
        <f t="shared" si="83"/>
        <v>0.83299427805322612</v>
      </c>
      <c r="CF18" s="107">
        <f t="shared" si="83"/>
        <v>0.83091179235809309</v>
      </c>
      <c r="CG18" s="107">
        <f t="shared" si="83"/>
        <v>0.82883451287719789</v>
      </c>
      <c r="CH18" s="107">
        <f t="shared" si="83"/>
        <v>0.82676242659500498</v>
      </c>
      <c r="CI18" s="107">
        <f t="shared" si="83"/>
        <v>0.82469552052851747</v>
      </c>
      <c r="CJ18" s="107">
        <f t="shared" si="83"/>
        <v>0.82263378172719626</v>
      </c>
      <c r="CK18" s="107">
        <f t="shared" si="80"/>
        <v>0.82057719727287826</v>
      </c>
      <c r="CL18" s="107">
        <f t="shared" si="80"/>
        <v>0.81852575427969609</v>
      </c>
      <c r="CM18" s="107"/>
      <c r="CN18" s="107"/>
    </row>
    <row r="19" spans="2:94" x14ac:dyDescent="0.3">
      <c r="C19" s="97" t="s">
        <v>37</v>
      </c>
      <c r="G19" s="107">
        <f t="shared" si="81"/>
        <v>1</v>
      </c>
      <c r="H19" s="107">
        <f t="shared" ref="H19:BS19" si="84">G19*(1+H13)</f>
        <v>1</v>
      </c>
      <c r="I19" s="107">
        <f t="shared" si="84"/>
        <v>1</v>
      </c>
      <c r="J19" s="107">
        <f t="shared" si="84"/>
        <v>1</v>
      </c>
      <c r="K19" s="107">
        <f t="shared" si="84"/>
        <v>1</v>
      </c>
      <c r="L19" s="107">
        <f t="shared" si="84"/>
        <v>1</v>
      </c>
      <c r="M19" s="107">
        <f t="shared" si="84"/>
        <v>1</v>
      </c>
      <c r="N19" s="107">
        <f t="shared" si="84"/>
        <v>1</v>
      </c>
      <c r="O19" s="107">
        <f t="shared" si="84"/>
        <v>1</v>
      </c>
      <c r="P19" s="107">
        <f t="shared" si="84"/>
        <v>1</v>
      </c>
      <c r="Q19" s="107">
        <f t="shared" si="84"/>
        <v>1</v>
      </c>
      <c r="R19" s="107">
        <f t="shared" si="84"/>
        <v>1</v>
      </c>
      <c r="S19" s="107">
        <f t="shared" si="84"/>
        <v>1</v>
      </c>
      <c r="T19" s="107">
        <f t="shared" si="84"/>
        <v>1</v>
      </c>
      <c r="U19" s="107">
        <f t="shared" si="84"/>
        <v>1</v>
      </c>
      <c r="V19" s="107">
        <f t="shared" si="84"/>
        <v>1</v>
      </c>
      <c r="W19" s="107">
        <f t="shared" si="84"/>
        <v>1</v>
      </c>
      <c r="X19" s="107">
        <f t="shared" si="84"/>
        <v>1</v>
      </c>
      <c r="Y19" s="107">
        <f t="shared" si="84"/>
        <v>1</v>
      </c>
      <c r="Z19" s="107">
        <f t="shared" si="84"/>
        <v>1</v>
      </c>
      <c r="AA19" s="107">
        <f t="shared" si="84"/>
        <v>1</v>
      </c>
      <c r="AB19" s="107">
        <f t="shared" si="84"/>
        <v>1</v>
      </c>
      <c r="AC19" s="107">
        <f t="shared" si="84"/>
        <v>1</v>
      </c>
      <c r="AD19" s="107">
        <f t="shared" si="84"/>
        <v>1</v>
      </c>
      <c r="AE19" s="107">
        <f t="shared" si="84"/>
        <v>1</v>
      </c>
      <c r="AF19" s="107">
        <f t="shared" si="84"/>
        <v>1</v>
      </c>
      <c r="AG19" s="107">
        <f t="shared" si="84"/>
        <v>1</v>
      </c>
      <c r="AH19" s="107">
        <f t="shared" si="84"/>
        <v>1</v>
      </c>
      <c r="AI19" s="107">
        <f t="shared" si="84"/>
        <v>1</v>
      </c>
      <c r="AJ19" s="107">
        <f t="shared" si="84"/>
        <v>1</v>
      </c>
      <c r="AK19" s="107">
        <f t="shared" si="84"/>
        <v>1</v>
      </c>
      <c r="AL19" s="107">
        <f t="shared" si="84"/>
        <v>1</v>
      </c>
      <c r="AM19" s="107">
        <f t="shared" si="84"/>
        <v>1</v>
      </c>
      <c r="AN19" s="107">
        <f t="shared" si="84"/>
        <v>1</v>
      </c>
      <c r="AO19" s="107">
        <f t="shared" si="84"/>
        <v>1</v>
      </c>
      <c r="AP19" s="107">
        <f t="shared" si="84"/>
        <v>1</v>
      </c>
      <c r="AQ19" s="107">
        <f t="shared" si="84"/>
        <v>1</v>
      </c>
      <c r="AR19" s="107">
        <f t="shared" si="84"/>
        <v>1</v>
      </c>
      <c r="AS19" s="107">
        <f t="shared" si="84"/>
        <v>1</v>
      </c>
      <c r="AT19" s="107">
        <f t="shared" si="84"/>
        <v>1</v>
      </c>
      <c r="AU19" s="107">
        <f t="shared" si="84"/>
        <v>1</v>
      </c>
      <c r="AV19" s="107">
        <f t="shared" si="84"/>
        <v>1</v>
      </c>
      <c r="AW19" s="107">
        <f t="shared" si="84"/>
        <v>1</v>
      </c>
      <c r="AX19" s="107">
        <f t="shared" si="84"/>
        <v>1</v>
      </c>
      <c r="AY19" s="107">
        <f t="shared" si="84"/>
        <v>1</v>
      </c>
      <c r="AZ19" s="107">
        <f t="shared" si="84"/>
        <v>1</v>
      </c>
      <c r="BA19" s="107">
        <f t="shared" si="84"/>
        <v>1</v>
      </c>
      <c r="BB19" s="107">
        <f t="shared" si="84"/>
        <v>1</v>
      </c>
      <c r="BC19" s="107">
        <f t="shared" si="84"/>
        <v>1</v>
      </c>
      <c r="BD19" s="107">
        <f t="shared" si="84"/>
        <v>1</v>
      </c>
      <c r="BE19" s="107">
        <f t="shared" si="84"/>
        <v>1</v>
      </c>
      <c r="BF19" s="107">
        <f t="shared" si="84"/>
        <v>1</v>
      </c>
      <c r="BG19" s="107">
        <f t="shared" si="84"/>
        <v>1</v>
      </c>
      <c r="BH19" s="107">
        <f t="shared" si="84"/>
        <v>1</v>
      </c>
      <c r="BI19" s="107">
        <f t="shared" si="84"/>
        <v>1</v>
      </c>
      <c r="BJ19" s="107">
        <f t="shared" si="84"/>
        <v>1</v>
      </c>
      <c r="BK19" s="107">
        <f t="shared" si="84"/>
        <v>1</v>
      </c>
      <c r="BL19" s="107">
        <f t="shared" si="84"/>
        <v>1</v>
      </c>
      <c r="BM19" s="107">
        <f t="shared" si="84"/>
        <v>1</v>
      </c>
      <c r="BN19" s="107">
        <f t="shared" si="84"/>
        <v>1</v>
      </c>
      <c r="BO19" s="107">
        <f t="shared" si="84"/>
        <v>1</v>
      </c>
      <c r="BP19" s="107">
        <f t="shared" si="84"/>
        <v>1</v>
      </c>
      <c r="BQ19" s="107">
        <f t="shared" si="84"/>
        <v>1</v>
      </c>
      <c r="BR19" s="107">
        <f t="shared" si="84"/>
        <v>1</v>
      </c>
      <c r="BS19" s="107">
        <f t="shared" si="84"/>
        <v>1</v>
      </c>
      <c r="BT19" s="107">
        <f t="shared" ref="BT19:CJ19" si="85">BS19*(1+BT13)</f>
        <v>1</v>
      </c>
      <c r="BU19" s="107">
        <f t="shared" si="85"/>
        <v>1</v>
      </c>
      <c r="BV19" s="107">
        <f t="shared" si="85"/>
        <v>1</v>
      </c>
      <c r="BW19" s="107">
        <f t="shared" si="85"/>
        <v>1</v>
      </c>
      <c r="BX19" s="107">
        <f t="shared" si="85"/>
        <v>1</v>
      </c>
      <c r="BY19" s="107">
        <f t="shared" si="85"/>
        <v>1</v>
      </c>
      <c r="BZ19" s="107">
        <f t="shared" si="85"/>
        <v>1</v>
      </c>
      <c r="CA19" s="107">
        <f t="shared" si="85"/>
        <v>1</v>
      </c>
      <c r="CB19" s="107">
        <f t="shared" si="85"/>
        <v>1</v>
      </c>
      <c r="CC19" s="107">
        <f t="shared" si="85"/>
        <v>1</v>
      </c>
      <c r="CD19" s="107">
        <f t="shared" si="85"/>
        <v>1</v>
      </c>
      <c r="CE19" s="107">
        <f t="shared" si="85"/>
        <v>1</v>
      </c>
      <c r="CF19" s="107">
        <f t="shared" si="85"/>
        <v>1</v>
      </c>
      <c r="CG19" s="107">
        <f t="shared" si="85"/>
        <v>1</v>
      </c>
      <c r="CH19" s="107">
        <f t="shared" si="85"/>
        <v>1</v>
      </c>
      <c r="CI19" s="107">
        <f t="shared" si="85"/>
        <v>1</v>
      </c>
      <c r="CJ19" s="107">
        <f t="shared" si="85"/>
        <v>1</v>
      </c>
      <c r="CK19" s="107">
        <f t="shared" si="80"/>
        <v>1</v>
      </c>
      <c r="CL19" s="107">
        <f t="shared" si="80"/>
        <v>1</v>
      </c>
      <c r="CM19" s="107"/>
      <c r="CN19" s="107"/>
    </row>
    <row r="20" spans="2:94" x14ac:dyDescent="0.3">
      <c r="C20" s="97" t="s">
        <v>38</v>
      </c>
      <c r="G20" s="107">
        <f t="shared" si="81"/>
        <v>1</v>
      </c>
      <c r="H20" s="107">
        <f t="shared" ref="H20:BS20" si="86">G20*(1+H14)</f>
        <v>1</v>
      </c>
      <c r="I20" s="107">
        <f t="shared" si="86"/>
        <v>1</v>
      </c>
      <c r="J20" s="107">
        <f t="shared" si="86"/>
        <v>1</v>
      </c>
      <c r="K20" s="107">
        <f t="shared" si="86"/>
        <v>1</v>
      </c>
      <c r="L20" s="107">
        <f t="shared" si="86"/>
        <v>1</v>
      </c>
      <c r="M20" s="107">
        <f t="shared" si="86"/>
        <v>1</v>
      </c>
      <c r="N20" s="107">
        <f t="shared" si="86"/>
        <v>1</v>
      </c>
      <c r="O20" s="107">
        <f t="shared" si="86"/>
        <v>1</v>
      </c>
      <c r="P20" s="107">
        <f t="shared" si="86"/>
        <v>1</v>
      </c>
      <c r="Q20" s="107">
        <f t="shared" si="86"/>
        <v>1</v>
      </c>
      <c r="R20" s="107">
        <f t="shared" si="86"/>
        <v>1</v>
      </c>
      <c r="S20" s="107">
        <f t="shared" si="86"/>
        <v>1</v>
      </c>
      <c r="T20" s="107">
        <f t="shared" si="86"/>
        <v>1</v>
      </c>
      <c r="U20" s="107">
        <f t="shared" si="86"/>
        <v>1</v>
      </c>
      <c r="V20" s="107">
        <f t="shared" si="86"/>
        <v>1</v>
      </c>
      <c r="W20" s="107">
        <f t="shared" si="86"/>
        <v>1</v>
      </c>
      <c r="X20" s="107">
        <f t="shared" si="86"/>
        <v>1</v>
      </c>
      <c r="Y20" s="107">
        <f t="shared" si="86"/>
        <v>1</v>
      </c>
      <c r="Z20" s="107">
        <f t="shared" si="86"/>
        <v>1</v>
      </c>
      <c r="AA20" s="107">
        <f t="shared" si="86"/>
        <v>1</v>
      </c>
      <c r="AB20" s="107">
        <f t="shared" si="86"/>
        <v>1</v>
      </c>
      <c r="AC20" s="107">
        <f t="shared" si="86"/>
        <v>1</v>
      </c>
      <c r="AD20" s="107">
        <f t="shared" si="86"/>
        <v>1</v>
      </c>
      <c r="AE20" s="107">
        <f t="shared" si="86"/>
        <v>1</v>
      </c>
      <c r="AF20" s="107">
        <f t="shared" si="86"/>
        <v>1</v>
      </c>
      <c r="AG20" s="107">
        <f t="shared" si="86"/>
        <v>1</v>
      </c>
      <c r="AH20" s="107">
        <f t="shared" si="86"/>
        <v>1</v>
      </c>
      <c r="AI20" s="107">
        <f t="shared" si="86"/>
        <v>1</v>
      </c>
      <c r="AJ20" s="107">
        <f t="shared" si="86"/>
        <v>1</v>
      </c>
      <c r="AK20" s="107">
        <f t="shared" si="86"/>
        <v>1</v>
      </c>
      <c r="AL20" s="107">
        <f t="shared" si="86"/>
        <v>1</v>
      </c>
      <c r="AM20" s="107">
        <f t="shared" si="86"/>
        <v>1</v>
      </c>
      <c r="AN20" s="107">
        <f t="shared" si="86"/>
        <v>1</v>
      </c>
      <c r="AO20" s="107">
        <f t="shared" si="86"/>
        <v>1</v>
      </c>
      <c r="AP20" s="107">
        <f t="shared" si="86"/>
        <v>1</v>
      </c>
      <c r="AQ20" s="107">
        <f t="shared" si="86"/>
        <v>1</v>
      </c>
      <c r="AR20" s="107">
        <f t="shared" si="86"/>
        <v>1</v>
      </c>
      <c r="AS20" s="107">
        <f t="shared" si="86"/>
        <v>1</v>
      </c>
      <c r="AT20" s="107">
        <f t="shared" si="86"/>
        <v>1</v>
      </c>
      <c r="AU20" s="107">
        <f t="shared" si="86"/>
        <v>1</v>
      </c>
      <c r="AV20" s="107">
        <f t="shared" si="86"/>
        <v>1</v>
      </c>
      <c r="AW20" s="107">
        <f t="shared" si="86"/>
        <v>1</v>
      </c>
      <c r="AX20" s="107">
        <f t="shared" si="86"/>
        <v>1</v>
      </c>
      <c r="AY20" s="107">
        <f t="shared" si="86"/>
        <v>1</v>
      </c>
      <c r="AZ20" s="107">
        <f t="shared" si="86"/>
        <v>1</v>
      </c>
      <c r="BA20" s="107">
        <f t="shared" si="86"/>
        <v>1</v>
      </c>
      <c r="BB20" s="107">
        <f t="shared" si="86"/>
        <v>1</v>
      </c>
      <c r="BC20" s="107">
        <f t="shared" si="86"/>
        <v>1</v>
      </c>
      <c r="BD20" s="107">
        <f t="shared" si="86"/>
        <v>1</v>
      </c>
      <c r="BE20" s="107">
        <f t="shared" si="86"/>
        <v>1</v>
      </c>
      <c r="BF20" s="107">
        <f t="shared" si="86"/>
        <v>1</v>
      </c>
      <c r="BG20" s="107">
        <f t="shared" si="86"/>
        <v>1</v>
      </c>
      <c r="BH20" s="107">
        <f t="shared" si="86"/>
        <v>1</v>
      </c>
      <c r="BI20" s="107">
        <f t="shared" si="86"/>
        <v>1</v>
      </c>
      <c r="BJ20" s="107">
        <f t="shared" si="86"/>
        <v>1</v>
      </c>
      <c r="BK20" s="107">
        <f t="shared" si="86"/>
        <v>1</v>
      </c>
      <c r="BL20" s="107">
        <f t="shared" si="86"/>
        <v>1</v>
      </c>
      <c r="BM20" s="107">
        <f t="shared" si="86"/>
        <v>1</v>
      </c>
      <c r="BN20" s="107">
        <f t="shared" si="86"/>
        <v>1</v>
      </c>
      <c r="BO20" s="107">
        <f t="shared" si="86"/>
        <v>1</v>
      </c>
      <c r="BP20" s="107">
        <f t="shared" si="86"/>
        <v>1</v>
      </c>
      <c r="BQ20" s="107">
        <f t="shared" si="86"/>
        <v>1</v>
      </c>
      <c r="BR20" s="107">
        <f t="shared" si="86"/>
        <v>1</v>
      </c>
      <c r="BS20" s="107">
        <f t="shared" si="86"/>
        <v>1</v>
      </c>
      <c r="BT20" s="107">
        <f t="shared" ref="BT20:CJ20" si="87">BS20*(1+BT14)</f>
        <v>1</v>
      </c>
      <c r="BU20" s="107">
        <f t="shared" si="87"/>
        <v>1</v>
      </c>
      <c r="BV20" s="107">
        <f t="shared" si="87"/>
        <v>1</v>
      </c>
      <c r="BW20" s="107">
        <f t="shared" si="87"/>
        <v>1</v>
      </c>
      <c r="BX20" s="107">
        <f t="shared" si="87"/>
        <v>1</v>
      </c>
      <c r="BY20" s="107">
        <f t="shared" si="87"/>
        <v>1</v>
      </c>
      <c r="BZ20" s="107">
        <f t="shared" si="87"/>
        <v>1</v>
      </c>
      <c r="CA20" s="107">
        <f t="shared" si="87"/>
        <v>1</v>
      </c>
      <c r="CB20" s="107">
        <f t="shared" si="87"/>
        <v>1</v>
      </c>
      <c r="CC20" s="107">
        <f t="shared" si="87"/>
        <v>1</v>
      </c>
      <c r="CD20" s="107">
        <f t="shared" si="87"/>
        <v>1</v>
      </c>
      <c r="CE20" s="107">
        <f t="shared" si="87"/>
        <v>1</v>
      </c>
      <c r="CF20" s="107">
        <f t="shared" si="87"/>
        <v>1</v>
      </c>
      <c r="CG20" s="107">
        <f t="shared" si="87"/>
        <v>1</v>
      </c>
      <c r="CH20" s="107">
        <f t="shared" si="87"/>
        <v>1</v>
      </c>
      <c r="CI20" s="107">
        <f t="shared" si="87"/>
        <v>1</v>
      </c>
      <c r="CJ20" s="107">
        <f t="shared" si="87"/>
        <v>1</v>
      </c>
      <c r="CK20" s="107">
        <f t="shared" si="80"/>
        <v>1</v>
      </c>
      <c r="CL20" s="107">
        <f t="shared" si="80"/>
        <v>1</v>
      </c>
      <c r="CM20" s="107"/>
      <c r="CN20" s="107"/>
    </row>
    <row r="21" spans="2:94" x14ac:dyDescent="0.3">
      <c r="G21" s="107"/>
      <c r="H21" s="107"/>
      <c r="I21" s="107"/>
      <c r="J21" s="107"/>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row>
    <row r="22" spans="2:94" x14ac:dyDescent="0.3">
      <c r="B22" s="103" t="s">
        <v>40</v>
      </c>
      <c r="G22" s="107"/>
      <c r="H22" s="107"/>
      <c r="I22" s="107"/>
      <c r="J22" s="107"/>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row>
    <row r="23" spans="2:94" x14ac:dyDescent="0.3">
      <c r="B23" s="97">
        <v>1</v>
      </c>
      <c r="C23" s="109" t="s">
        <v>41</v>
      </c>
      <c r="G23" s="106">
        <v>0</v>
      </c>
      <c r="H23" s="106">
        <v>0</v>
      </c>
      <c r="I23" s="106">
        <v>0</v>
      </c>
      <c r="J23" s="106">
        <v>0</v>
      </c>
      <c r="K23" s="106">
        <v>0</v>
      </c>
      <c r="L23" s="106">
        <v>0.03</v>
      </c>
      <c r="M23" s="106">
        <v>0.06</v>
      </c>
      <c r="N23" s="106">
        <v>0.09</v>
      </c>
      <c r="O23" s="106">
        <v>0.12</v>
      </c>
      <c r="P23" s="106">
        <v>0.15</v>
      </c>
      <c r="Q23" s="106">
        <v>0.18</v>
      </c>
      <c r="R23" s="106">
        <v>0.21</v>
      </c>
      <c r="S23" s="106">
        <v>0.24</v>
      </c>
      <c r="T23" s="106">
        <v>0.27</v>
      </c>
      <c r="U23" s="106">
        <v>0.30000000000000004</v>
      </c>
      <c r="V23" s="106">
        <v>0.30000000000000004</v>
      </c>
      <c r="W23" s="106">
        <v>0.30000000000000004</v>
      </c>
      <c r="X23" s="106">
        <v>0.30000000000000004</v>
      </c>
      <c r="Y23" s="106">
        <v>0.30000000000000004</v>
      </c>
      <c r="Z23" s="106">
        <v>0.30000000000000004</v>
      </c>
      <c r="AA23" s="106">
        <v>0.30000000000000004</v>
      </c>
      <c r="AB23" s="106">
        <v>0.30000000000000004</v>
      </c>
      <c r="AC23" s="106">
        <v>0.30000000000000004</v>
      </c>
      <c r="AD23" s="106">
        <v>0.30000000000000004</v>
      </c>
      <c r="AE23" s="106">
        <v>0.30000000000000004</v>
      </c>
      <c r="AF23" s="106">
        <v>0.30000000000000004</v>
      </c>
      <c r="AG23" s="106">
        <v>0.30000000000000004</v>
      </c>
      <c r="AH23" s="106">
        <v>0.30000000000000004</v>
      </c>
      <c r="AI23" s="106">
        <v>0.30000000000000004</v>
      </c>
      <c r="AJ23" s="106">
        <v>0.30000000000000004</v>
      </c>
      <c r="AK23" s="106">
        <v>0.30000000000000004</v>
      </c>
      <c r="AL23" s="106">
        <v>0.30000000000000004</v>
      </c>
      <c r="AM23" s="106">
        <v>0.30000000000000004</v>
      </c>
      <c r="AN23" s="106">
        <v>0.30000000000000004</v>
      </c>
      <c r="AO23" s="106">
        <v>0.30000000000000004</v>
      </c>
      <c r="AP23" s="106">
        <v>0.30000000000000004</v>
      </c>
      <c r="AQ23" s="106">
        <v>0.30000000000000004</v>
      </c>
      <c r="AR23" s="106">
        <v>0.30000000000000004</v>
      </c>
      <c r="AS23" s="106">
        <v>0.30000000000000004</v>
      </c>
      <c r="AT23" s="106">
        <v>0.30000000000000004</v>
      </c>
      <c r="AU23" s="106">
        <v>0.30000000000000004</v>
      </c>
      <c r="AV23" s="106">
        <v>0.30000000000000004</v>
      </c>
      <c r="AW23" s="106">
        <v>0.30000000000000004</v>
      </c>
      <c r="AX23" s="106">
        <v>0.30000000000000004</v>
      </c>
      <c r="AY23" s="106">
        <v>0.30000000000000004</v>
      </c>
      <c r="AZ23" s="106">
        <v>0.30000000000000004</v>
      </c>
      <c r="BA23" s="106">
        <v>0.30000000000000004</v>
      </c>
      <c r="BB23" s="106">
        <v>0.30000000000000004</v>
      </c>
      <c r="BC23" s="106">
        <v>0.30000000000000004</v>
      </c>
      <c r="BD23" s="106">
        <v>0.30000000000000004</v>
      </c>
      <c r="BE23" s="106">
        <v>0.30000000000000004</v>
      </c>
      <c r="BF23" s="106">
        <v>0.30000000000000004</v>
      </c>
      <c r="BG23" s="106">
        <v>0.30000000000000004</v>
      </c>
      <c r="BH23" s="106">
        <v>0.30000000000000004</v>
      </c>
      <c r="BI23" s="106">
        <v>0.30000000000000004</v>
      </c>
      <c r="BJ23" s="106">
        <v>0.30000000000000004</v>
      </c>
      <c r="BK23" s="106">
        <v>0.30000000000000004</v>
      </c>
      <c r="BL23" s="106">
        <v>0.30000000000000004</v>
      </c>
      <c r="BM23" s="106">
        <v>0.30000000000000004</v>
      </c>
      <c r="BN23" s="106">
        <v>0.30000000000000004</v>
      </c>
      <c r="BO23" s="106">
        <v>0.30000000000000004</v>
      </c>
      <c r="BP23" s="106">
        <v>0.30000000000000004</v>
      </c>
      <c r="BQ23" s="106">
        <v>0.30000000000000004</v>
      </c>
      <c r="BR23" s="106">
        <v>0.30000000000000004</v>
      </c>
      <c r="BS23" s="106">
        <v>0.30000000000000004</v>
      </c>
      <c r="BT23" s="106">
        <v>0.30000000000000004</v>
      </c>
      <c r="BU23" s="106">
        <v>0.30000000000000004</v>
      </c>
      <c r="BV23" s="106">
        <v>0.30000000000000004</v>
      </c>
      <c r="BW23" s="106">
        <v>0.30000000000000004</v>
      </c>
      <c r="BX23" s="106">
        <v>0.30000000000000004</v>
      </c>
      <c r="BY23" s="106">
        <v>0.30000000000000004</v>
      </c>
      <c r="BZ23" s="106">
        <v>0.30000000000000004</v>
      </c>
      <c r="CA23" s="106">
        <v>0.30000000000000004</v>
      </c>
      <c r="CB23" s="106">
        <v>0.30000000000000004</v>
      </c>
      <c r="CC23" s="106">
        <v>0.30000000000000004</v>
      </c>
      <c r="CD23" s="106">
        <v>0.30000000000000004</v>
      </c>
      <c r="CE23" s="106">
        <v>0.30000000000000004</v>
      </c>
      <c r="CF23" s="106">
        <v>0.30000000000000004</v>
      </c>
      <c r="CG23" s="106">
        <v>0.30000000000000004</v>
      </c>
      <c r="CH23" s="106">
        <v>0.30000000000000004</v>
      </c>
      <c r="CI23" s="106">
        <v>0.30000000000000004</v>
      </c>
      <c r="CJ23" s="106">
        <v>0.30000000000000004</v>
      </c>
      <c r="CK23" s="106">
        <v>0.30000000000000004</v>
      </c>
      <c r="CL23" s="106">
        <v>0.30000000000000004</v>
      </c>
      <c r="CM23" s="106"/>
      <c r="CN23" s="106"/>
      <c r="CO23" s="106"/>
      <c r="CP23" s="106"/>
    </row>
    <row r="24" spans="2:94" x14ac:dyDescent="0.3">
      <c r="B24" s="97">
        <v>2</v>
      </c>
      <c r="C24" s="109" t="s">
        <v>42</v>
      </c>
      <c r="G24" s="106">
        <v>0</v>
      </c>
      <c r="H24" s="106">
        <v>0</v>
      </c>
      <c r="I24" s="106">
        <v>0</v>
      </c>
      <c r="J24" s="106">
        <v>0</v>
      </c>
      <c r="K24" s="106">
        <v>0</v>
      </c>
      <c r="L24" s="106">
        <v>0.03</v>
      </c>
      <c r="M24" s="106">
        <v>0.06</v>
      </c>
      <c r="N24" s="106">
        <v>0.09</v>
      </c>
      <c r="O24" s="106">
        <v>0.12</v>
      </c>
      <c r="P24" s="106">
        <v>0.15</v>
      </c>
      <c r="Q24" s="106">
        <v>0.18</v>
      </c>
      <c r="R24" s="106">
        <v>0.21</v>
      </c>
      <c r="S24" s="106">
        <v>0.24</v>
      </c>
      <c r="T24" s="106">
        <v>0.27</v>
      </c>
      <c r="U24" s="106">
        <v>0.30000000000000004</v>
      </c>
      <c r="V24" s="106">
        <v>0.30000000000000004</v>
      </c>
      <c r="W24" s="106">
        <v>0.30000000000000004</v>
      </c>
      <c r="X24" s="106">
        <v>0.30000000000000004</v>
      </c>
      <c r="Y24" s="106">
        <v>0.30000000000000004</v>
      </c>
      <c r="Z24" s="106">
        <v>0.30000000000000004</v>
      </c>
      <c r="AA24" s="106">
        <v>0.30000000000000004</v>
      </c>
      <c r="AB24" s="106">
        <v>0.30000000000000004</v>
      </c>
      <c r="AC24" s="106">
        <v>0.30000000000000004</v>
      </c>
      <c r="AD24" s="106">
        <v>0.30000000000000004</v>
      </c>
      <c r="AE24" s="106">
        <v>0.30000000000000004</v>
      </c>
      <c r="AF24" s="106">
        <v>0.30000000000000004</v>
      </c>
      <c r="AG24" s="106">
        <v>0.30000000000000004</v>
      </c>
      <c r="AH24" s="106">
        <v>0.30000000000000004</v>
      </c>
      <c r="AI24" s="106">
        <v>0.30000000000000004</v>
      </c>
      <c r="AJ24" s="106">
        <v>0.30000000000000004</v>
      </c>
      <c r="AK24" s="106">
        <v>0.30000000000000004</v>
      </c>
      <c r="AL24" s="106">
        <v>0.30000000000000004</v>
      </c>
      <c r="AM24" s="106">
        <v>0.30000000000000004</v>
      </c>
      <c r="AN24" s="106">
        <v>0.30000000000000004</v>
      </c>
      <c r="AO24" s="106">
        <v>0.30000000000000004</v>
      </c>
      <c r="AP24" s="106">
        <v>0.30000000000000004</v>
      </c>
      <c r="AQ24" s="106">
        <v>0.30000000000000004</v>
      </c>
      <c r="AR24" s="106">
        <v>0.30000000000000004</v>
      </c>
      <c r="AS24" s="106">
        <v>0.30000000000000004</v>
      </c>
      <c r="AT24" s="106">
        <v>0.30000000000000004</v>
      </c>
      <c r="AU24" s="106">
        <v>0.30000000000000004</v>
      </c>
      <c r="AV24" s="106">
        <v>0.30000000000000004</v>
      </c>
      <c r="AW24" s="106">
        <v>0.30000000000000004</v>
      </c>
      <c r="AX24" s="106">
        <v>0.30000000000000004</v>
      </c>
      <c r="AY24" s="106">
        <v>0.30000000000000004</v>
      </c>
      <c r="AZ24" s="106">
        <v>0.30000000000000004</v>
      </c>
      <c r="BA24" s="106">
        <v>0.30000000000000004</v>
      </c>
      <c r="BB24" s="106">
        <v>0.30000000000000004</v>
      </c>
      <c r="BC24" s="106">
        <v>0.30000000000000004</v>
      </c>
      <c r="BD24" s="106">
        <v>0.30000000000000004</v>
      </c>
      <c r="BE24" s="106">
        <v>0.30000000000000004</v>
      </c>
      <c r="BF24" s="106">
        <v>0.30000000000000004</v>
      </c>
      <c r="BG24" s="106">
        <v>0.30000000000000004</v>
      </c>
      <c r="BH24" s="106">
        <v>0.30000000000000004</v>
      </c>
      <c r="BI24" s="106">
        <v>0.30000000000000004</v>
      </c>
      <c r="BJ24" s="106">
        <v>0.30000000000000004</v>
      </c>
      <c r="BK24" s="106">
        <v>0.30000000000000004</v>
      </c>
      <c r="BL24" s="106">
        <v>0.30000000000000004</v>
      </c>
      <c r="BM24" s="106">
        <v>0.30000000000000004</v>
      </c>
      <c r="BN24" s="106">
        <v>0.30000000000000004</v>
      </c>
      <c r="BO24" s="106">
        <v>0.30000000000000004</v>
      </c>
      <c r="BP24" s="106">
        <v>0.30000000000000004</v>
      </c>
      <c r="BQ24" s="106">
        <v>0.30000000000000004</v>
      </c>
      <c r="BR24" s="106">
        <v>0.30000000000000004</v>
      </c>
      <c r="BS24" s="106">
        <v>0.30000000000000004</v>
      </c>
      <c r="BT24" s="106">
        <v>0.30000000000000004</v>
      </c>
      <c r="BU24" s="106">
        <v>0.30000000000000004</v>
      </c>
      <c r="BV24" s="106">
        <v>0.30000000000000004</v>
      </c>
      <c r="BW24" s="106">
        <v>0.30000000000000004</v>
      </c>
      <c r="BX24" s="106">
        <v>0.30000000000000004</v>
      </c>
      <c r="BY24" s="106">
        <v>0.30000000000000004</v>
      </c>
      <c r="BZ24" s="106">
        <v>0.30000000000000004</v>
      </c>
      <c r="CA24" s="106">
        <v>0.30000000000000004</v>
      </c>
      <c r="CB24" s="106">
        <v>0.30000000000000004</v>
      </c>
      <c r="CC24" s="106">
        <v>0.30000000000000004</v>
      </c>
      <c r="CD24" s="106">
        <v>0.30000000000000004</v>
      </c>
      <c r="CE24" s="106">
        <v>0.30000000000000004</v>
      </c>
      <c r="CF24" s="106">
        <v>0.30000000000000004</v>
      </c>
      <c r="CG24" s="106">
        <v>0.30000000000000004</v>
      </c>
      <c r="CH24" s="106">
        <v>0.30000000000000004</v>
      </c>
      <c r="CI24" s="106">
        <v>0.30000000000000004</v>
      </c>
      <c r="CJ24" s="106">
        <v>0.30000000000000004</v>
      </c>
      <c r="CK24" s="106">
        <v>0.30000000000000004</v>
      </c>
      <c r="CL24" s="106">
        <v>0.30000000000000004</v>
      </c>
      <c r="CM24" s="106"/>
      <c r="CN24" s="106"/>
      <c r="CO24" s="106"/>
      <c r="CP24" s="106"/>
    </row>
    <row r="25" spans="2:94" x14ac:dyDescent="0.3">
      <c r="B25" s="97">
        <v>3</v>
      </c>
      <c r="C25" s="109" t="s">
        <v>43</v>
      </c>
      <c r="G25" s="106">
        <v>0</v>
      </c>
      <c r="H25" s="106">
        <v>0</v>
      </c>
      <c r="I25" s="106">
        <v>0</v>
      </c>
      <c r="J25" s="106">
        <v>0</v>
      </c>
      <c r="K25" s="106">
        <v>0</v>
      </c>
      <c r="L25" s="106">
        <v>0.03</v>
      </c>
      <c r="M25" s="106">
        <v>0.06</v>
      </c>
      <c r="N25" s="106">
        <v>0.09</v>
      </c>
      <c r="O25" s="106">
        <v>0.12</v>
      </c>
      <c r="P25" s="106">
        <v>0.15</v>
      </c>
      <c r="Q25" s="106">
        <v>0.18</v>
      </c>
      <c r="R25" s="106">
        <v>0.21</v>
      </c>
      <c r="S25" s="106">
        <v>0.24</v>
      </c>
      <c r="T25" s="106">
        <v>0.27</v>
      </c>
      <c r="U25" s="106">
        <v>0.30000000000000004</v>
      </c>
      <c r="V25" s="106">
        <v>0.30000000000000004</v>
      </c>
      <c r="W25" s="106">
        <v>0.30000000000000004</v>
      </c>
      <c r="X25" s="106">
        <v>0.30000000000000004</v>
      </c>
      <c r="Y25" s="106">
        <v>0.30000000000000004</v>
      </c>
      <c r="Z25" s="106">
        <v>0.30000000000000004</v>
      </c>
      <c r="AA25" s="106">
        <v>0.30000000000000004</v>
      </c>
      <c r="AB25" s="106">
        <v>0.30000000000000004</v>
      </c>
      <c r="AC25" s="106">
        <v>0.30000000000000004</v>
      </c>
      <c r="AD25" s="106">
        <v>0.30000000000000004</v>
      </c>
      <c r="AE25" s="106">
        <v>0.30000000000000004</v>
      </c>
      <c r="AF25" s="106">
        <v>0.30000000000000004</v>
      </c>
      <c r="AG25" s="106">
        <v>0.30000000000000004</v>
      </c>
      <c r="AH25" s="106">
        <v>0.30000000000000004</v>
      </c>
      <c r="AI25" s="106">
        <v>0.30000000000000004</v>
      </c>
      <c r="AJ25" s="106">
        <v>0.30000000000000004</v>
      </c>
      <c r="AK25" s="106">
        <v>0.30000000000000004</v>
      </c>
      <c r="AL25" s="106">
        <v>0.30000000000000004</v>
      </c>
      <c r="AM25" s="106">
        <v>0.30000000000000004</v>
      </c>
      <c r="AN25" s="106">
        <v>0.30000000000000004</v>
      </c>
      <c r="AO25" s="106">
        <v>0.30000000000000004</v>
      </c>
      <c r="AP25" s="106">
        <v>0.30000000000000004</v>
      </c>
      <c r="AQ25" s="106">
        <v>0.30000000000000004</v>
      </c>
      <c r="AR25" s="106">
        <v>0.30000000000000004</v>
      </c>
      <c r="AS25" s="106">
        <v>0.30000000000000004</v>
      </c>
      <c r="AT25" s="106">
        <v>0.30000000000000004</v>
      </c>
      <c r="AU25" s="106">
        <v>0.30000000000000004</v>
      </c>
      <c r="AV25" s="106">
        <v>0.30000000000000004</v>
      </c>
      <c r="AW25" s="106">
        <v>0.30000000000000004</v>
      </c>
      <c r="AX25" s="106">
        <v>0.30000000000000004</v>
      </c>
      <c r="AY25" s="106">
        <v>0.30000000000000004</v>
      </c>
      <c r="AZ25" s="106">
        <v>0.30000000000000004</v>
      </c>
      <c r="BA25" s="106">
        <v>0.30000000000000004</v>
      </c>
      <c r="BB25" s="106">
        <v>0.30000000000000004</v>
      </c>
      <c r="BC25" s="106">
        <v>0.30000000000000004</v>
      </c>
      <c r="BD25" s="106">
        <v>0.30000000000000004</v>
      </c>
      <c r="BE25" s="106">
        <v>0.30000000000000004</v>
      </c>
      <c r="BF25" s="106">
        <v>0.30000000000000004</v>
      </c>
      <c r="BG25" s="106">
        <v>0.30000000000000004</v>
      </c>
      <c r="BH25" s="106">
        <v>0.30000000000000004</v>
      </c>
      <c r="BI25" s="106">
        <v>0.30000000000000004</v>
      </c>
      <c r="BJ25" s="106">
        <v>0.30000000000000004</v>
      </c>
      <c r="BK25" s="106">
        <v>0.30000000000000004</v>
      </c>
      <c r="BL25" s="106">
        <v>0.30000000000000004</v>
      </c>
      <c r="BM25" s="106">
        <v>0.30000000000000004</v>
      </c>
      <c r="BN25" s="106">
        <v>0.30000000000000004</v>
      </c>
      <c r="BO25" s="106">
        <v>0.30000000000000004</v>
      </c>
      <c r="BP25" s="106">
        <v>0.30000000000000004</v>
      </c>
      <c r="BQ25" s="106">
        <v>0.30000000000000004</v>
      </c>
      <c r="BR25" s="106">
        <v>0.30000000000000004</v>
      </c>
      <c r="BS25" s="106">
        <v>0.30000000000000004</v>
      </c>
      <c r="BT25" s="106">
        <v>0.30000000000000004</v>
      </c>
      <c r="BU25" s="106">
        <v>0.30000000000000004</v>
      </c>
      <c r="BV25" s="106">
        <v>0.30000000000000004</v>
      </c>
      <c r="BW25" s="106">
        <v>0.30000000000000004</v>
      </c>
      <c r="BX25" s="106">
        <v>0.30000000000000004</v>
      </c>
      <c r="BY25" s="106">
        <v>0.30000000000000004</v>
      </c>
      <c r="BZ25" s="106">
        <v>0.30000000000000004</v>
      </c>
      <c r="CA25" s="106">
        <v>0.30000000000000004</v>
      </c>
      <c r="CB25" s="106">
        <v>0.30000000000000004</v>
      </c>
      <c r="CC25" s="106">
        <v>0.30000000000000004</v>
      </c>
      <c r="CD25" s="106">
        <v>0.30000000000000004</v>
      </c>
      <c r="CE25" s="106">
        <v>0.30000000000000004</v>
      </c>
      <c r="CF25" s="106">
        <v>0.30000000000000004</v>
      </c>
      <c r="CG25" s="106">
        <v>0.30000000000000004</v>
      </c>
      <c r="CH25" s="106">
        <v>0.30000000000000004</v>
      </c>
      <c r="CI25" s="106">
        <v>0.30000000000000004</v>
      </c>
      <c r="CJ25" s="106">
        <v>0.30000000000000004</v>
      </c>
      <c r="CK25" s="106">
        <v>0.30000000000000004</v>
      </c>
      <c r="CL25" s="106">
        <v>0.30000000000000004</v>
      </c>
      <c r="CM25" s="106"/>
      <c r="CN25" s="106"/>
      <c r="CO25" s="106"/>
      <c r="CP25" s="106"/>
    </row>
    <row r="26" spans="2:94" x14ac:dyDescent="0.3">
      <c r="B26" s="97">
        <v>4</v>
      </c>
      <c r="C26" s="109" t="s">
        <v>44</v>
      </c>
      <c r="G26" s="106">
        <v>0</v>
      </c>
      <c r="H26" s="106">
        <v>0</v>
      </c>
      <c r="I26" s="106">
        <v>0</v>
      </c>
      <c r="J26" s="106">
        <v>0</v>
      </c>
      <c r="K26" s="106">
        <v>0</v>
      </c>
      <c r="L26" s="106">
        <v>0.03</v>
      </c>
      <c r="M26" s="106">
        <v>0.06</v>
      </c>
      <c r="N26" s="106">
        <v>0.09</v>
      </c>
      <c r="O26" s="106">
        <v>0.12</v>
      </c>
      <c r="P26" s="106">
        <v>0.15</v>
      </c>
      <c r="Q26" s="106">
        <v>0.18</v>
      </c>
      <c r="R26" s="106">
        <v>0.21</v>
      </c>
      <c r="S26" s="106">
        <v>0.24</v>
      </c>
      <c r="T26" s="106">
        <v>0.27</v>
      </c>
      <c r="U26" s="106">
        <v>0.30000000000000004</v>
      </c>
      <c r="V26" s="106">
        <v>0.30000000000000004</v>
      </c>
      <c r="W26" s="106">
        <v>0.30000000000000004</v>
      </c>
      <c r="X26" s="106">
        <v>0.30000000000000004</v>
      </c>
      <c r="Y26" s="106">
        <v>0.30000000000000004</v>
      </c>
      <c r="Z26" s="106">
        <v>0.30000000000000004</v>
      </c>
      <c r="AA26" s="106">
        <v>0.30000000000000004</v>
      </c>
      <c r="AB26" s="106">
        <v>0.30000000000000004</v>
      </c>
      <c r="AC26" s="106">
        <v>0.30000000000000004</v>
      </c>
      <c r="AD26" s="106">
        <v>0.30000000000000004</v>
      </c>
      <c r="AE26" s="106">
        <v>0.30000000000000004</v>
      </c>
      <c r="AF26" s="106">
        <v>0.30000000000000004</v>
      </c>
      <c r="AG26" s="106">
        <v>0.30000000000000004</v>
      </c>
      <c r="AH26" s="106">
        <v>0.30000000000000004</v>
      </c>
      <c r="AI26" s="106">
        <v>0.30000000000000004</v>
      </c>
      <c r="AJ26" s="106">
        <v>0.30000000000000004</v>
      </c>
      <c r="AK26" s="106">
        <v>0.30000000000000004</v>
      </c>
      <c r="AL26" s="106">
        <v>0.30000000000000004</v>
      </c>
      <c r="AM26" s="106">
        <v>0.30000000000000004</v>
      </c>
      <c r="AN26" s="106">
        <v>0.30000000000000004</v>
      </c>
      <c r="AO26" s="106">
        <v>0.30000000000000004</v>
      </c>
      <c r="AP26" s="106">
        <v>0.30000000000000004</v>
      </c>
      <c r="AQ26" s="106">
        <v>0.30000000000000004</v>
      </c>
      <c r="AR26" s="106">
        <v>0.30000000000000004</v>
      </c>
      <c r="AS26" s="106">
        <v>0.30000000000000004</v>
      </c>
      <c r="AT26" s="106">
        <v>0.30000000000000004</v>
      </c>
      <c r="AU26" s="106">
        <v>0.30000000000000004</v>
      </c>
      <c r="AV26" s="106">
        <v>0.30000000000000004</v>
      </c>
      <c r="AW26" s="106">
        <v>0.30000000000000004</v>
      </c>
      <c r="AX26" s="106">
        <v>0.30000000000000004</v>
      </c>
      <c r="AY26" s="106">
        <v>0.30000000000000004</v>
      </c>
      <c r="AZ26" s="106">
        <v>0.30000000000000004</v>
      </c>
      <c r="BA26" s="106">
        <v>0.30000000000000004</v>
      </c>
      <c r="BB26" s="106">
        <v>0.30000000000000004</v>
      </c>
      <c r="BC26" s="106">
        <v>0.30000000000000004</v>
      </c>
      <c r="BD26" s="106">
        <v>0.30000000000000004</v>
      </c>
      <c r="BE26" s="106">
        <v>0.30000000000000004</v>
      </c>
      <c r="BF26" s="106">
        <v>0.30000000000000004</v>
      </c>
      <c r="BG26" s="106">
        <v>0.30000000000000004</v>
      </c>
      <c r="BH26" s="106">
        <v>0.30000000000000004</v>
      </c>
      <c r="BI26" s="106">
        <v>0.30000000000000004</v>
      </c>
      <c r="BJ26" s="106">
        <v>0.30000000000000004</v>
      </c>
      <c r="BK26" s="106">
        <v>0.30000000000000004</v>
      </c>
      <c r="BL26" s="106">
        <v>0.30000000000000004</v>
      </c>
      <c r="BM26" s="106">
        <v>0.30000000000000004</v>
      </c>
      <c r="BN26" s="106">
        <v>0.30000000000000004</v>
      </c>
      <c r="BO26" s="106">
        <v>0.30000000000000004</v>
      </c>
      <c r="BP26" s="106">
        <v>0.30000000000000004</v>
      </c>
      <c r="BQ26" s="106">
        <v>0.30000000000000004</v>
      </c>
      <c r="BR26" s="106">
        <v>0.30000000000000004</v>
      </c>
      <c r="BS26" s="106">
        <v>0.30000000000000004</v>
      </c>
      <c r="BT26" s="106">
        <v>0.30000000000000004</v>
      </c>
      <c r="BU26" s="106">
        <v>0.30000000000000004</v>
      </c>
      <c r="BV26" s="106">
        <v>0.30000000000000004</v>
      </c>
      <c r="BW26" s="106">
        <v>0.30000000000000004</v>
      </c>
      <c r="BX26" s="106">
        <v>0.30000000000000004</v>
      </c>
      <c r="BY26" s="106">
        <v>0.30000000000000004</v>
      </c>
      <c r="BZ26" s="106">
        <v>0.30000000000000004</v>
      </c>
      <c r="CA26" s="106">
        <v>0.30000000000000004</v>
      </c>
      <c r="CB26" s="106">
        <v>0.30000000000000004</v>
      </c>
      <c r="CC26" s="106">
        <v>0.30000000000000004</v>
      </c>
      <c r="CD26" s="106">
        <v>0.30000000000000004</v>
      </c>
      <c r="CE26" s="106">
        <v>0.30000000000000004</v>
      </c>
      <c r="CF26" s="106">
        <v>0.30000000000000004</v>
      </c>
      <c r="CG26" s="106">
        <v>0.30000000000000004</v>
      </c>
      <c r="CH26" s="106">
        <v>0.30000000000000004</v>
      </c>
      <c r="CI26" s="106">
        <v>0.30000000000000004</v>
      </c>
      <c r="CJ26" s="106">
        <v>0.30000000000000004</v>
      </c>
      <c r="CK26" s="106">
        <v>0.30000000000000004</v>
      </c>
      <c r="CL26" s="106">
        <v>0.30000000000000004</v>
      </c>
      <c r="CM26" s="106"/>
      <c r="CN26" s="106"/>
      <c r="CO26" s="106"/>
      <c r="CP26" s="106"/>
    </row>
    <row r="27" spans="2:94" x14ac:dyDescent="0.3">
      <c r="B27" s="97">
        <v>5</v>
      </c>
      <c r="C27" s="109" t="s">
        <v>45</v>
      </c>
      <c r="G27" s="106">
        <v>0</v>
      </c>
      <c r="H27" s="106">
        <v>0</v>
      </c>
      <c r="I27" s="106">
        <v>0</v>
      </c>
      <c r="J27" s="106">
        <v>0</v>
      </c>
      <c r="K27" s="106">
        <v>0</v>
      </c>
      <c r="L27" s="106">
        <v>0.03</v>
      </c>
      <c r="M27" s="106">
        <v>0.06</v>
      </c>
      <c r="N27" s="106">
        <v>0.09</v>
      </c>
      <c r="O27" s="106">
        <v>0.12</v>
      </c>
      <c r="P27" s="106">
        <v>0.15</v>
      </c>
      <c r="Q27" s="106">
        <v>0.18</v>
      </c>
      <c r="R27" s="106">
        <v>0.21</v>
      </c>
      <c r="S27" s="106">
        <v>0.24</v>
      </c>
      <c r="T27" s="106">
        <v>0.27</v>
      </c>
      <c r="U27" s="106">
        <v>0.30000000000000004</v>
      </c>
      <c r="V27" s="106">
        <v>0.30000000000000004</v>
      </c>
      <c r="W27" s="106">
        <v>0.30000000000000004</v>
      </c>
      <c r="X27" s="106">
        <v>0.30000000000000004</v>
      </c>
      <c r="Y27" s="106">
        <v>0.30000000000000004</v>
      </c>
      <c r="Z27" s="106">
        <v>0.30000000000000004</v>
      </c>
      <c r="AA27" s="106">
        <v>0.30000000000000004</v>
      </c>
      <c r="AB27" s="106">
        <v>0.30000000000000004</v>
      </c>
      <c r="AC27" s="106">
        <v>0.30000000000000004</v>
      </c>
      <c r="AD27" s="106">
        <v>0.30000000000000004</v>
      </c>
      <c r="AE27" s="106">
        <v>0.30000000000000004</v>
      </c>
      <c r="AF27" s="106">
        <v>0.30000000000000004</v>
      </c>
      <c r="AG27" s="106">
        <v>0.30000000000000004</v>
      </c>
      <c r="AH27" s="106">
        <v>0.30000000000000004</v>
      </c>
      <c r="AI27" s="106">
        <v>0.30000000000000004</v>
      </c>
      <c r="AJ27" s="106">
        <v>0.30000000000000004</v>
      </c>
      <c r="AK27" s="106">
        <v>0.30000000000000004</v>
      </c>
      <c r="AL27" s="106">
        <v>0.30000000000000004</v>
      </c>
      <c r="AM27" s="106">
        <v>0.30000000000000004</v>
      </c>
      <c r="AN27" s="106">
        <v>0.30000000000000004</v>
      </c>
      <c r="AO27" s="106">
        <v>0.30000000000000004</v>
      </c>
      <c r="AP27" s="106">
        <v>0.30000000000000004</v>
      </c>
      <c r="AQ27" s="106">
        <v>0.30000000000000004</v>
      </c>
      <c r="AR27" s="106">
        <v>0.30000000000000004</v>
      </c>
      <c r="AS27" s="106">
        <v>0.30000000000000004</v>
      </c>
      <c r="AT27" s="106">
        <v>0.30000000000000004</v>
      </c>
      <c r="AU27" s="106">
        <v>0.30000000000000004</v>
      </c>
      <c r="AV27" s="106">
        <v>0.30000000000000004</v>
      </c>
      <c r="AW27" s="106">
        <v>0.30000000000000004</v>
      </c>
      <c r="AX27" s="106">
        <v>0.30000000000000004</v>
      </c>
      <c r="AY27" s="106">
        <v>0.30000000000000004</v>
      </c>
      <c r="AZ27" s="106">
        <v>0.30000000000000004</v>
      </c>
      <c r="BA27" s="106">
        <v>0.30000000000000004</v>
      </c>
      <c r="BB27" s="106">
        <v>0.30000000000000004</v>
      </c>
      <c r="BC27" s="106">
        <v>0.30000000000000004</v>
      </c>
      <c r="BD27" s="106">
        <v>0.30000000000000004</v>
      </c>
      <c r="BE27" s="106">
        <v>0.30000000000000004</v>
      </c>
      <c r="BF27" s="106">
        <v>0.30000000000000004</v>
      </c>
      <c r="BG27" s="106">
        <v>0.30000000000000004</v>
      </c>
      <c r="BH27" s="106">
        <v>0.30000000000000004</v>
      </c>
      <c r="BI27" s="106">
        <v>0.30000000000000004</v>
      </c>
      <c r="BJ27" s="106">
        <v>0.30000000000000004</v>
      </c>
      <c r="BK27" s="106">
        <v>0.30000000000000004</v>
      </c>
      <c r="BL27" s="106">
        <v>0.30000000000000004</v>
      </c>
      <c r="BM27" s="106">
        <v>0.30000000000000004</v>
      </c>
      <c r="BN27" s="106">
        <v>0.30000000000000004</v>
      </c>
      <c r="BO27" s="106">
        <v>0.30000000000000004</v>
      </c>
      <c r="BP27" s="106">
        <v>0.30000000000000004</v>
      </c>
      <c r="BQ27" s="106">
        <v>0.30000000000000004</v>
      </c>
      <c r="BR27" s="106">
        <v>0.30000000000000004</v>
      </c>
      <c r="BS27" s="106">
        <v>0.30000000000000004</v>
      </c>
      <c r="BT27" s="106">
        <v>0.30000000000000004</v>
      </c>
      <c r="BU27" s="106">
        <v>0.30000000000000004</v>
      </c>
      <c r="BV27" s="106">
        <v>0.30000000000000004</v>
      </c>
      <c r="BW27" s="106">
        <v>0.30000000000000004</v>
      </c>
      <c r="BX27" s="106">
        <v>0.30000000000000004</v>
      </c>
      <c r="BY27" s="106">
        <v>0.30000000000000004</v>
      </c>
      <c r="BZ27" s="106">
        <v>0.30000000000000004</v>
      </c>
      <c r="CA27" s="106">
        <v>0.30000000000000004</v>
      </c>
      <c r="CB27" s="106">
        <v>0.30000000000000004</v>
      </c>
      <c r="CC27" s="106">
        <v>0.30000000000000004</v>
      </c>
      <c r="CD27" s="106">
        <v>0.30000000000000004</v>
      </c>
      <c r="CE27" s="106">
        <v>0.30000000000000004</v>
      </c>
      <c r="CF27" s="106">
        <v>0.30000000000000004</v>
      </c>
      <c r="CG27" s="106">
        <v>0.30000000000000004</v>
      </c>
      <c r="CH27" s="106">
        <v>0.30000000000000004</v>
      </c>
      <c r="CI27" s="106">
        <v>0.30000000000000004</v>
      </c>
      <c r="CJ27" s="106">
        <v>0.30000000000000004</v>
      </c>
      <c r="CK27" s="106">
        <v>0.30000000000000004</v>
      </c>
      <c r="CL27" s="106">
        <v>0.30000000000000004</v>
      </c>
      <c r="CM27" s="106"/>
      <c r="CN27" s="106"/>
      <c r="CO27" s="106"/>
      <c r="CP27" s="106"/>
    </row>
    <row r="28" spans="2:94" x14ac:dyDescent="0.3">
      <c r="G28" s="107"/>
      <c r="H28" s="107"/>
      <c r="I28" s="107"/>
      <c r="J28" s="107"/>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row>
    <row r="29" spans="2:94" x14ac:dyDescent="0.3">
      <c r="B29" s="103" t="s">
        <v>46</v>
      </c>
      <c r="G29" s="107"/>
      <c r="H29" s="107"/>
      <c r="I29" s="107"/>
      <c r="J29" s="107"/>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row>
    <row r="30" spans="2:94" x14ac:dyDescent="0.3">
      <c r="B30" s="97">
        <v>1</v>
      </c>
      <c r="C30" s="109" t="s">
        <v>41</v>
      </c>
      <c r="G30" s="106">
        <v>0</v>
      </c>
      <c r="H30" s="106">
        <v>0</v>
      </c>
      <c r="I30" s="106">
        <v>0</v>
      </c>
      <c r="J30" s="106">
        <v>0</v>
      </c>
      <c r="K30" s="106">
        <v>0</v>
      </c>
      <c r="L30" s="106">
        <v>0.01</v>
      </c>
      <c r="M30" s="106">
        <v>0.01</v>
      </c>
      <c r="N30" s="106">
        <v>0.01</v>
      </c>
      <c r="O30" s="106">
        <v>0.01</v>
      </c>
      <c r="P30" s="106">
        <v>0.01</v>
      </c>
      <c r="Q30" s="106">
        <v>0.01</v>
      </c>
      <c r="R30" s="106">
        <v>0.01</v>
      </c>
      <c r="S30" s="106">
        <v>0.01</v>
      </c>
      <c r="T30" s="106">
        <v>0.01</v>
      </c>
      <c r="U30" s="106">
        <v>0.01</v>
      </c>
      <c r="V30" s="106">
        <v>0.01</v>
      </c>
      <c r="W30" s="106">
        <v>0.01</v>
      </c>
      <c r="X30" s="106">
        <v>0.01</v>
      </c>
      <c r="Y30" s="106">
        <v>0.01</v>
      </c>
      <c r="Z30" s="106">
        <v>0.01</v>
      </c>
      <c r="AA30" s="106">
        <v>0.01</v>
      </c>
      <c r="AB30" s="106">
        <v>0.01</v>
      </c>
      <c r="AC30" s="106">
        <v>0.01</v>
      </c>
      <c r="AD30" s="106">
        <v>0.01</v>
      </c>
      <c r="AE30" s="106">
        <v>0.01</v>
      </c>
      <c r="AF30" s="106">
        <v>0.01</v>
      </c>
      <c r="AG30" s="106">
        <v>0.01</v>
      </c>
      <c r="AH30" s="106">
        <v>0.01</v>
      </c>
      <c r="AI30" s="106">
        <v>0.01</v>
      </c>
      <c r="AJ30" s="106">
        <v>0.01</v>
      </c>
      <c r="AK30" s="106">
        <v>0.01</v>
      </c>
      <c r="AL30" s="106">
        <v>0.01</v>
      </c>
      <c r="AM30" s="106">
        <v>0.01</v>
      </c>
      <c r="AN30" s="106">
        <v>0.01</v>
      </c>
      <c r="AO30" s="106">
        <v>0.01</v>
      </c>
      <c r="AP30" s="106">
        <v>0.01</v>
      </c>
      <c r="AQ30" s="106">
        <v>0.01</v>
      </c>
      <c r="AR30" s="106">
        <v>0.01</v>
      </c>
      <c r="AS30" s="106">
        <v>0.01</v>
      </c>
      <c r="AT30" s="106">
        <v>0.01</v>
      </c>
      <c r="AU30" s="106">
        <v>0.01</v>
      </c>
      <c r="AV30" s="106">
        <v>0.01</v>
      </c>
      <c r="AW30" s="106">
        <v>0.01</v>
      </c>
      <c r="AX30" s="106">
        <v>0.01</v>
      </c>
      <c r="AY30" s="106">
        <v>0.01</v>
      </c>
      <c r="AZ30" s="106">
        <v>0.01</v>
      </c>
      <c r="BA30" s="106">
        <v>0.01</v>
      </c>
      <c r="BB30" s="106">
        <v>0.01</v>
      </c>
      <c r="BC30" s="106">
        <v>0.01</v>
      </c>
      <c r="BD30" s="106">
        <v>0.01</v>
      </c>
      <c r="BE30" s="106">
        <v>0.01</v>
      </c>
      <c r="BF30" s="106">
        <v>0.01</v>
      </c>
      <c r="BG30" s="106">
        <v>0.01</v>
      </c>
      <c r="BH30" s="106">
        <v>0.01</v>
      </c>
      <c r="BI30" s="106">
        <v>0.01</v>
      </c>
      <c r="BJ30" s="106">
        <v>0.01</v>
      </c>
      <c r="BK30" s="106">
        <v>0.01</v>
      </c>
      <c r="BL30" s="106">
        <v>0.01</v>
      </c>
      <c r="BM30" s="106">
        <v>0.01</v>
      </c>
      <c r="BN30" s="106">
        <v>0.01</v>
      </c>
      <c r="BO30" s="106">
        <v>0.01</v>
      </c>
      <c r="BP30" s="106">
        <v>0.01</v>
      </c>
      <c r="BQ30" s="106">
        <v>0.01</v>
      </c>
      <c r="BR30" s="106">
        <v>0.01</v>
      </c>
      <c r="BS30" s="106">
        <v>0.01</v>
      </c>
      <c r="BT30" s="106">
        <v>0.01</v>
      </c>
      <c r="BU30" s="106">
        <v>0.01</v>
      </c>
      <c r="BV30" s="106">
        <v>0.01</v>
      </c>
      <c r="BW30" s="106">
        <v>0.01</v>
      </c>
      <c r="BX30" s="106">
        <v>0.01</v>
      </c>
      <c r="BY30" s="106">
        <v>0.01</v>
      </c>
      <c r="BZ30" s="106">
        <v>0.01</v>
      </c>
      <c r="CA30" s="106">
        <v>0.01</v>
      </c>
      <c r="CB30" s="106">
        <v>0.01</v>
      </c>
      <c r="CC30" s="106">
        <v>0.01</v>
      </c>
      <c r="CD30" s="106">
        <v>0.01</v>
      </c>
      <c r="CE30" s="106">
        <v>0.01</v>
      </c>
      <c r="CF30" s="106">
        <v>0.01</v>
      </c>
      <c r="CG30" s="106">
        <v>0.01</v>
      </c>
      <c r="CH30" s="106">
        <v>0.01</v>
      </c>
      <c r="CI30" s="106">
        <v>0.01</v>
      </c>
      <c r="CJ30" s="106">
        <v>0.01</v>
      </c>
      <c r="CK30" s="106">
        <v>0.01</v>
      </c>
      <c r="CL30" s="106">
        <v>0.01</v>
      </c>
      <c r="CM30" s="106"/>
      <c r="CN30" s="106"/>
      <c r="CO30" s="106"/>
      <c r="CP30" s="106"/>
    </row>
    <row r="31" spans="2:94" x14ac:dyDescent="0.3">
      <c r="B31" s="97">
        <v>2</v>
      </c>
      <c r="C31" s="109" t="s">
        <v>42</v>
      </c>
      <c r="G31" s="106">
        <v>0</v>
      </c>
      <c r="H31" s="106">
        <v>0</v>
      </c>
      <c r="I31" s="106">
        <v>0</v>
      </c>
      <c r="J31" s="106">
        <v>0</v>
      </c>
      <c r="K31" s="106">
        <v>0</v>
      </c>
      <c r="L31" s="106">
        <v>0.02</v>
      </c>
      <c r="M31" s="106">
        <v>0.02</v>
      </c>
      <c r="N31" s="106">
        <v>0.02</v>
      </c>
      <c r="O31" s="106">
        <v>0.02</v>
      </c>
      <c r="P31" s="106">
        <v>0.02</v>
      </c>
      <c r="Q31" s="106">
        <v>0.02</v>
      </c>
      <c r="R31" s="106">
        <v>0.02</v>
      </c>
      <c r="S31" s="106">
        <v>0.02</v>
      </c>
      <c r="T31" s="106">
        <v>0.02</v>
      </c>
      <c r="U31" s="106">
        <v>0.02</v>
      </c>
      <c r="V31" s="106">
        <v>0.02</v>
      </c>
      <c r="W31" s="106">
        <v>0.02</v>
      </c>
      <c r="X31" s="106">
        <v>0.02</v>
      </c>
      <c r="Y31" s="106">
        <v>0.02</v>
      </c>
      <c r="Z31" s="106">
        <v>0.02</v>
      </c>
      <c r="AA31" s="106">
        <v>0.02</v>
      </c>
      <c r="AB31" s="106">
        <v>0.02</v>
      </c>
      <c r="AC31" s="106">
        <v>0.02</v>
      </c>
      <c r="AD31" s="106">
        <v>0.02</v>
      </c>
      <c r="AE31" s="106">
        <v>0.02</v>
      </c>
      <c r="AF31" s="106">
        <v>0.02</v>
      </c>
      <c r="AG31" s="106">
        <v>0.02</v>
      </c>
      <c r="AH31" s="106">
        <v>0.02</v>
      </c>
      <c r="AI31" s="106">
        <v>0.02</v>
      </c>
      <c r="AJ31" s="106">
        <v>0.02</v>
      </c>
      <c r="AK31" s="106">
        <v>0.02</v>
      </c>
      <c r="AL31" s="106">
        <v>0.02</v>
      </c>
      <c r="AM31" s="106">
        <v>0.02</v>
      </c>
      <c r="AN31" s="106">
        <v>0.02</v>
      </c>
      <c r="AO31" s="106">
        <v>0.02</v>
      </c>
      <c r="AP31" s="106">
        <v>0.02</v>
      </c>
      <c r="AQ31" s="106">
        <v>0.02</v>
      </c>
      <c r="AR31" s="106">
        <v>0.02</v>
      </c>
      <c r="AS31" s="106">
        <v>0.02</v>
      </c>
      <c r="AT31" s="106">
        <v>0.02</v>
      </c>
      <c r="AU31" s="106">
        <v>0.02</v>
      </c>
      <c r="AV31" s="106">
        <v>0.02</v>
      </c>
      <c r="AW31" s="106">
        <v>0.02</v>
      </c>
      <c r="AX31" s="106">
        <v>0.02</v>
      </c>
      <c r="AY31" s="106">
        <v>0.02</v>
      </c>
      <c r="AZ31" s="106">
        <v>0.02</v>
      </c>
      <c r="BA31" s="106">
        <v>0.02</v>
      </c>
      <c r="BB31" s="106">
        <v>0.02</v>
      </c>
      <c r="BC31" s="106">
        <v>0.02</v>
      </c>
      <c r="BD31" s="106">
        <v>0.02</v>
      </c>
      <c r="BE31" s="106">
        <v>0.02</v>
      </c>
      <c r="BF31" s="106">
        <v>0.02</v>
      </c>
      <c r="BG31" s="106">
        <v>0.02</v>
      </c>
      <c r="BH31" s="106">
        <v>0.02</v>
      </c>
      <c r="BI31" s="106">
        <v>0.02</v>
      </c>
      <c r="BJ31" s="106">
        <v>0.02</v>
      </c>
      <c r="BK31" s="106">
        <v>0.02</v>
      </c>
      <c r="BL31" s="106">
        <v>0.02</v>
      </c>
      <c r="BM31" s="106">
        <v>0.02</v>
      </c>
      <c r="BN31" s="106">
        <v>0.02</v>
      </c>
      <c r="BO31" s="106">
        <v>0.02</v>
      </c>
      <c r="BP31" s="106">
        <v>0.02</v>
      </c>
      <c r="BQ31" s="106">
        <v>0.02</v>
      </c>
      <c r="BR31" s="106">
        <v>0.02</v>
      </c>
      <c r="BS31" s="106">
        <v>0.02</v>
      </c>
      <c r="BT31" s="106">
        <v>0.02</v>
      </c>
      <c r="BU31" s="106">
        <v>0.02</v>
      </c>
      <c r="BV31" s="106">
        <v>0.02</v>
      </c>
      <c r="BW31" s="106">
        <v>0.02</v>
      </c>
      <c r="BX31" s="106">
        <v>0.02</v>
      </c>
      <c r="BY31" s="106">
        <v>0.02</v>
      </c>
      <c r="BZ31" s="106">
        <v>0.02</v>
      </c>
      <c r="CA31" s="106">
        <v>0.02</v>
      </c>
      <c r="CB31" s="106">
        <v>0.02</v>
      </c>
      <c r="CC31" s="106">
        <v>0.02</v>
      </c>
      <c r="CD31" s="106">
        <v>0.02</v>
      </c>
      <c r="CE31" s="106">
        <v>0.02</v>
      </c>
      <c r="CF31" s="106">
        <v>0.02</v>
      </c>
      <c r="CG31" s="106">
        <v>0.02</v>
      </c>
      <c r="CH31" s="106">
        <v>0.02</v>
      </c>
      <c r="CI31" s="106">
        <v>0.02</v>
      </c>
      <c r="CJ31" s="106">
        <v>0.02</v>
      </c>
      <c r="CK31" s="106">
        <v>0.02</v>
      </c>
      <c r="CL31" s="106">
        <v>0.02</v>
      </c>
      <c r="CM31" s="106"/>
      <c r="CN31" s="106"/>
      <c r="CO31" s="106"/>
      <c r="CP31" s="106"/>
    </row>
    <row r="32" spans="2:94" x14ac:dyDescent="0.3">
      <c r="B32" s="97">
        <v>3</v>
      </c>
      <c r="C32" s="109" t="s">
        <v>43</v>
      </c>
      <c r="G32" s="106">
        <v>0</v>
      </c>
      <c r="H32" s="106">
        <v>0</v>
      </c>
      <c r="I32" s="106">
        <v>0</v>
      </c>
      <c r="J32" s="106">
        <v>0</v>
      </c>
      <c r="K32" s="106">
        <v>0</v>
      </c>
      <c r="L32" s="106">
        <v>0.02</v>
      </c>
      <c r="M32" s="106">
        <v>0.02</v>
      </c>
      <c r="N32" s="106">
        <v>0.02</v>
      </c>
      <c r="O32" s="106">
        <v>0.02</v>
      </c>
      <c r="P32" s="106">
        <v>0.02</v>
      </c>
      <c r="Q32" s="106">
        <v>0.02</v>
      </c>
      <c r="R32" s="106">
        <v>0.02</v>
      </c>
      <c r="S32" s="106">
        <v>0.02</v>
      </c>
      <c r="T32" s="106">
        <v>0.02</v>
      </c>
      <c r="U32" s="106">
        <v>0.02</v>
      </c>
      <c r="V32" s="106">
        <v>0.02</v>
      </c>
      <c r="W32" s="106">
        <v>0.02</v>
      </c>
      <c r="X32" s="106">
        <v>0.02</v>
      </c>
      <c r="Y32" s="106">
        <v>0.02</v>
      </c>
      <c r="Z32" s="106">
        <v>0.02</v>
      </c>
      <c r="AA32" s="106">
        <v>0.02</v>
      </c>
      <c r="AB32" s="106">
        <v>0.02</v>
      </c>
      <c r="AC32" s="106">
        <v>0.02</v>
      </c>
      <c r="AD32" s="106">
        <v>0.02</v>
      </c>
      <c r="AE32" s="106">
        <v>0.02</v>
      </c>
      <c r="AF32" s="106">
        <v>0.02</v>
      </c>
      <c r="AG32" s="106">
        <v>0.02</v>
      </c>
      <c r="AH32" s="106">
        <v>0.02</v>
      </c>
      <c r="AI32" s="106">
        <v>0.02</v>
      </c>
      <c r="AJ32" s="106">
        <v>0.02</v>
      </c>
      <c r="AK32" s="106">
        <v>0.02</v>
      </c>
      <c r="AL32" s="106">
        <v>0.02</v>
      </c>
      <c r="AM32" s="106">
        <v>0.02</v>
      </c>
      <c r="AN32" s="106">
        <v>0.02</v>
      </c>
      <c r="AO32" s="106">
        <v>0.02</v>
      </c>
      <c r="AP32" s="106">
        <v>0.02</v>
      </c>
      <c r="AQ32" s="106">
        <v>0.02</v>
      </c>
      <c r="AR32" s="106">
        <v>0.02</v>
      </c>
      <c r="AS32" s="106">
        <v>0.02</v>
      </c>
      <c r="AT32" s="106">
        <v>0.02</v>
      </c>
      <c r="AU32" s="106">
        <v>0.02</v>
      </c>
      <c r="AV32" s="106">
        <v>0.02</v>
      </c>
      <c r="AW32" s="106">
        <v>0.02</v>
      </c>
      <c r="AX32" s="106">
        <v>0.02</v>
      </c>
      <c r="AY32" s="106">
        <v>0.02</v>
      </c>
      <c r="AZ32" s="106">
        <v>0.02</v>
      </c>
      <c r="BA32" s="106">
        <v>0.02</v>
      </c>
      <c r="BB32" s="106">
        <v>0.02</v>
      </c>
      <c r="BC32" s="106">
        <v>0.02</v>
      </c>
      <c r="BD32" s="106">
        <v>0.02</v>
      </c>
      <c r="BE32" s="106">
        <v>0.02</v>
      </c>
      <c r="BF32" s="106">
        <v>0.02</v>
      </c>
      <c r="BG32" s="106">
        <v>0.02</v>
      </c>
      <c r="BH32" s="106">
        <v>0.02</v>
      </c>
      <c r="BI32" s="106">
        <v>0.02</v>
      </c>
      <c r="BJ32" s="106">
        <v>0.02</v>
      </c>
      <c r="BK32" s="106">
        <v>0.02</v>
      </c>
      <c r="BL32" s="106">
        <v>0.02</v>
      </c>
      <c r="BM32" s="106">
        <v>0.02</v>
      </c>
      <c r="BN32" s="106">
        <v>0.02</v>
      </c>
      <c r="BO32" s="106">
        <v>0.02</v>
      </c>
      <c r="BP32" s="106">
        <v>0.02</v>
      </c>
      <c r="BQ32" s="106">
        <v>0.02</v>
      </c>
      <c r="BR32" s="106">
        <v>0.02</v>
      </c>
      <c r="BS32" s="106">
        <v>0.02</v>
      </c>
      <c r="BT32" s="106">
        <v>0.02</v>
      </c>
      <c r="BU32" s="106">
        <v>0.02</v>
      </c>
      <c r="BV32" s="106">
        <v>0.02</v>
      </c>
      <c r="BW32" s="106">
        <v>0.02</v>
      </c>
      <c r="BX32" s="106">
        <v>0.02</v>
      </c>
      <c r="BY32" s="106">
        <v>0.02</v>
      </c>
      <c r="BZ32" s="106">
        <v>0.02</v>
      </c>
      <c r="CA32" s="106">
        <v>0.02</v>
      </c>
      <c r="CB32" s="106">
        <v>0.02</v>
      </c>
      <c r="CC32" s="106">
        <v>0.02</v>
      </c>
      <c r="CD32" s="106">
        <v>0.02</v>
      </c>
      <c r="CE32" s="106">
        <v>0.02</v>
      </c>
      <c r="CF32" s="106">
        <v>0.02</v>
      </c>
      <c r="CG32" s="106">
        <v>0.02</v>
      </c>
      <c r="CH32" s="106">
        <v>0.02</v>
      </c>
      <c r="CI32" s="106">
        <v>0.02</v>
      </c>
      <c r="CJ32" s="106">
        <v>0.02</v>
      </c>
      <c r="CK32" s="106">
        <v>0.02</v>
      </c>
      <c r="CL32" s="106">
        <v>0.02</v>
      </c>
      <c r="CM32" s="106"/>
      <c r="CN32" s="106"/>
      <c r="CO32" s="106"/>
      <c r="CP32" s="106"/>
    </row>
    <row r="33" spans="2:94" x14ac:dyDescent="0.3">
      <c r="B33" s="97">
        <v>4</v>
      </c>
      <c r="C33" s="109" t="s">
        <v>44</v>
      </c>
      <c r="G33" s="106">
        <v>0</v>
      </c>
      <c r="H33" s="106">
        <v>0</v>
      </c>
      <c r="I33" s="106">
        <v>0</v>
      </c>
      <c r="J33" s="106">
        <v>0</v>
      </c>
      <c r="K33" s="106">
        <v>0</v>
      </c>
      <c r="L33" s="106">
        <v>0.01</v>
      </c>
      <c r="M33" s="106">
        <v>0.01</v>
      </c>
      <c r="N33" s="106">
        <v>0.01</v>
      </c>
      <c r="O33" s="106">
        <v>0.01</v>
      </c>
      <c r="P33" s="106">
        <v>0.01</v>
      </c>
      <c r="Q33" s="106">
        <v>0.01</v>
      </c>
      <c r="R33" s="106">
        <v>0.01</v>
      </c>
      <c r="S33" s="106">
        <v>0.01</v>
      </c>
      <c r="T33" s="106">
        <v>0.01</v>
      </c>
      <c r="U33" s="106">
        <v>0.01</v>
      </c>
      <c r="V33" s="106">
        <v>0.01</v>
      </c>
      <c r="W33" s="106">
        <v>0.01</v>
      </c>
      <c r="X33" s="106">
        <v>0.01</v>
      </c>
      <c r="Y33" s="106">
        <v>0.01</v>
      </c>
      <c r="Z33" s="106">
        <v>0.01</v>
      </c>
      <c r="AA33" s="106">
        <v>0.01</v>
      </c>
      <c r="AB33" s="106">
        <v>0.01</v>
      </c>
      <c r="AC33" s="106">
        <v>0.01</v>
      </c>
      <c r="AD33" s="106">
        <v>0.01</v>
      </c>
      <c r="AE33" s="106">
        <v>0.01</v>
      </c>
      <c r="AF33" s="106">
        <v>0.01</v>
      </c>
      <c r="AG33" s="106">
        <v>0.01</v>
      </c>
      <c r="AH33" s="106">
        <v>0.01</v>
      </c>
      <c r="AI33" s="106">
        <v>0.01</v>
      </c>
      <c r="AJ33" s="106">
        <v>0.01</v>
      </c>
      <c r="AK33" s="106">
        <v>0.01</v>
      </c>
      <c r="AL33" s="106">
        <v>0.01</v>
      </c>
      <c r="AM33" s="106">
        <v>0.01</v>
      </c>
      <c r="AN33" s="106">
        <v>0.01</v>
      </c>
      <c r="AO33" s="106">
        <v>0.01</v>
      </c>
      <c r="AP33" s="106">
        <v>0.01</v>
      </c>
      <c r="AQ33" s="106">
        <v>0.01</v>
      </c>
      <c r="AR33" s="106">
        <v>0.01</v>
      </c>
      <c r="AS33" s="106">
        <v>0.01</v>
      </c>
      <c r="AT33" s="106">
        <v>0.01</v>
      </c>
      <c r="AU33" s="106">
        <v>0.01</v>
      </c>
      <c r="AV33" s="106">
        <v>0.01</v>
      </c>
      <c r="AW33" s="106">
        <v>0.01</v>
      </c>
      <c r="AX33" s="106">
        <v>0.01</v>
      </c>
      <c r="AY33" s="106">
        <v>0.01</v>
      </c>
      <c r="AZ33" s="106">
        <v>0.01</v>
      </c>
      <c r="BA33" s="106">
        <v>0.01</v>
      </c>
      <c r="BB33" s="106">
        <v>0.01</v>
      </c>
      <c r="BC33" s="106">
        <v>0.01</v>
      </c>
      <c r="BD33" s="106">
        <v>0.01</v>
      </c>
      <c r="BE33" s="106">
        <v>0.01</v>
      </c>
      <c r="BF33" s="106">
        <v>0.01</v>
      </c>
      <c r="BG33" s="106">
        <v>0.01</v>
      </c>
      <c r="BH33" s="106">
        <v>0.01</v>
      </c>
      <c r="BI33" s="106">
        <v>0.01</v>
      </c>
      <c r="BJ33" s="106">
        <v>0.01</v>
      </c>
      <c r="BK33" s="106">
        <v>0.01</v>
      </c>
      <c r="BL33" s="106">
        <v>0.01</v>
      </c>
      <c r="BM33" s="106">
        <v>0.01</v>
      </c>
      <c r="BN33" s="106">
        <v>0.01</v>
      </c>
      <c r="BO33" s="106">
        <v>0.01</v>
      </c>
      <c r="BP33" s="106">
        <v>0.01</v>
      </c>
      <c r="BQ33" s="106">
        <v>0.01</v>
      </c>
      <c r="BR33" s="106">
        <v>0.01</v>
      </c>
      <c r="BS33" s="106">
        <v>0.01</v>
      </c>
      <c r="BT33" s="106">
        <v>0.01</v>
      </c>
      <c r="BU33" s="106">
        <v>0.01</v>
      </c>
      <c r="BV33" s="106">
        <v>0.01</v>
      </c>
      <c r="BW33" s="106">
        <v>0.01</v>
      </c>
      <c r="BX33" s="106">
        <v>0.01</v>
      </c>
      <c r="BY33" s="106">
        <v>0.01</v>
      </c>
      <c r="BZ33" s="106">
        <v>0.01</v>
      </c>
      <c r="CA33" s="106">
        <v>0.01</v>
      </c>
      <c r="CB33" s="106">
        <v>0.01</v>
      </c>
      <c r="CC33" s="106">
        <v>0.01</v>
      </c>
      <c r="CD33" s="106">
        <v>0.01</v>
      </c>
      <c r="CE33" s="106">
        <v>0.01</v>
      </c>
      <c r="CF33" s="106">
        <v>0.01</v>
      </c>
      <c r="CG33" s="106">
        <v>0.01</v>
      </c>
      <c r="CH33" s="106">
        <v>0.01</v>
      </c>
      <c r="CI33" s="106">
        <v>0.01</v>
      </c>
      <c r="CJ33" s="106">
        <v>0.01</v>
      </c>
      <c r="CK33" s="106">
        <v>0.01</v>
      </c>
      <c r="CL33" s="106">
        <v>0.01</v>
      </c>
      <c r="CM33" s="106"/>
      <c r="CN33" s="106"/>
      <c r="CO33" s="106"/>
      <c r="CP33" s="106"/>
    </row>
    <row r="34" spans="2:94" x14ac:dyDescent="0.3">
      <c r="B34" s="97">
        <v>5</v>
      </c>
      <c r="C34" s="109" t="s">
        <v>45</v>
      </c>
      <c r="G34" s="106">
        <v>0</v>
      </c>
      <c r="H34" s="106">
        <v>0</v>
      </c>
      <c r="I34" s="106">
        <v>0</v>
      </c>
      <c r="J34" s="106">
        <v>0</v>
      </c>
      <c r="K34" s="106">
        <v>0</v>
      </c>
      <c r="L34" s="106">
        <v>0.03</v>
      </c>
      <c r="M34" s="106">
        <v>0.03</v>
      </c>
      <c r="N34" s="106">
        <v>0.03</v>
      </c>
      <c r="O34" s="106">
        <v>0.03</v>
      </c>
      <c r="P34" s="106">
        <v>0.03</v>
      </c>
      <c r="Q34" s="106">
        <v>0.03</v>
      </c>
      <c r="R34" s="106">
        <v>0.03</v>
      </c>
      <c r="S34" s="106">
        <v>0.03</v>
      </c>
      <c r="T34" s="106">
        <v>0.03</v>
      </c>
      <c r="U34" s="106">
        <v>0.03</v>
      </c>
      <c r="V34" s="106">
        <v>0.03</v>
      </c>
      <c r="W34" s="106">
        <v>0.03</v>
      </c>
      <c r="X34" s="106">
        <v>0.03</v>
      </c>
      <c r="Y34" s="106">
        <v>0.03</v>
      </c>
      <c r="Z34" s="106">
        <v>0.03</v>
      </c>
      <c r="AA34" s="106">
        <v>0.03</v>
      </c>
      <c r="AB34" s="106">
        <v>0.03</v>
      </c>
      <c r="AC34" s="106">
        <v>0.03</v>
      </c>
      <c r="AD34" s="106">
        <v>0.03</v>
      </c>
      <c r="AE34" s="106">
        <v>0.03</v>
      </c>
      <c r="AF34" s="106">
        <v>0.03</v>
      </c>
      <c r="AG34" s="106">
        <v>0.03</v>
      </c>
      <c r="AH34" s="106">
        <v>0.03</v>
      </c>
      <c r="AI34" s="106">
        <v>0.03</v>
      </c>
      <c r="AJ34" s="106">
        <v>0.03</v>
      </c>
      <c r="AK34" s="106">
        <v>0.03</v>
      </c>
      <c r="AL34" s="106">
        <v>0.03</v>
      </c>
      <c r="AM34" s="106">
        <v>0.03</v>
      </c>
      <c r="AN34" s="106">
        <v>0.03</v>
      </c>
      <c r="AO34" s="106">
        <v>0.03</v>
      </c>
      <c r="AP34" s="106">
        <v>0.03</v>
      </c>
      <c r="AQ34" s="106">
        <v>0.03</v>
      </c>
      <c r="AR34" s="106">
        <v>0.03</v>
      </c>
      <c r="AS34" s="106">
        <v>0.03</v>
      </c>
      <c r="AT34" s="106">
        <v>0.03</v>
      </c>
      <c r="AU34" s="106">
        <v>0.03</v>
      </c>
      <c r="AV34" s="106">
        <v>0.03</v>
      </c>
      <c r="AW34" s="106">
        <v>0.03</v>
      </c>
      <c r="AX34" s="106">
        <v>0.03</v>
      </c>
      <c r="AY34" s="106">
        <v>0.03</v>
      </c>
      <c r="AZ34" s="106">
        <v>0.03</v>
      </c>
      <c r="BA34" s="106">
        <v>0.03</v>
      </c>
      <c r="BB34" s="106">
        <v>0.03</v>
      </c>
      <c r="BC34" s="106">
        <v>0.03</v>
      </c>
      <c r="BD34" s="106">
        <v>0.03</v>
      </c>
      <c r="BE34" s="106">
        <v>0.03</v>
      </c>
      <c r="BF34" s="106">
        <v>0.03</v>
      </c>
      <c r="BG34" s="106">
        <v>0.03</v>
      </c>
      <c r="BH34" s="106">
        <v>0.03</v>
      </c>
      <c r="BI34" s="106">
        <v>0.03</v>
      </c>
      <c r="BJ34" s="106">
        <v>0.03</v>
      </c>
      <c r="BK34" s="106">
        <v>0.03</v>
      </c>
      <c r="BL34" s="106">
        <v>0.03</v>
      </c>
      <c r="BM34" s="106">
        <v>0.03</v>
      </c>
      <c r="BN34" s="106">
        <v>0.03</v>
      </c>
      <c r="BO34" s="106">
        <v>0.03</v>
      </c>
      <c r="BP34" s="106">
        <v>0.03</v>
      </c>
      <c r="BQ34" s="106">
        <v>0.03</v>
      </c>
      <c r="BR34" s="106">
        <v>0.03</v>
      </c>
      <c r="BS34" s="106">
        <v>0.03</v>
      </c>
      <c r="BT34" s="106">
        <v>0.03</v>
      </c>
      <c r="BU34" s="106">
        <v>0.03</v>
      </c>
      <c r="BV34" s="106">
        <v>0.03</v>
      </c>
      <c r="BW34" s="106">
        <v>0.03</v>
      </c>
      <c r="BX34" s="106">
        <v>0.03</v>
      </c>
      <c r="BY34" s="106">
        <v>0.03</v>
      </c>
      <c r="BZ34" s="106">
        <v>0.03</v>
      </c>
      <c r="CA34" s="106">
        <v>0.03</v>
      </c>
      <c r="CB34" s="106">
        <v>0.03</v>
      </c>
      <c r="CC34" s="106">
        <v>0.03</v>
      </c>
      <c r="CD34" s="106">
        <v>0.03</v>
      </c>
      <c r="CE34" s="106">
        <v>0.03</v>
      </c>
      <c r="CF34" s="106">
        <v>0.03</v>
      </c>
      <c r="CG34" s="106">
        <v>0.03</v>
      </c>
      <c r="CH34" s="106">
        <v>0.03</v>
      </c>
      <c r="CI34" s="106">
        <v>0.03</v>
      </c>
      <c r="CJ34" s="106">
        <v>0.03</v>
      </c>
      <c r="CK34" s="106">
        <v>0.03</v>
      </c>
      <c r="CL34" s="106">
        <v>0.03</v>
      </c>
      <c r="CM34" s="106"/>
      <c r="CN34" s="106"/>
      <c r="CO34" s="106"/>
      <c r="CP34" s="106"/>
    </row>
    <row r="35" spans="2:94" x14ac:dyDescent="0.3">
      <c r="G35" s="107"/>
      <c r="H35" s="107"/>
      <c r="I35" s="107"/>
      <c r="J35" s="107"/>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row>
    <row r="36" spans="2:94" x14ac:dyDescent="0.3">
      <c r="G36" s="107"/>
      <c r="H36" s="107"/>
      <c r="I36" s="107"/>
      <c r="J36" s="107"/>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row>
    <row r="37" spans="2:94" x14ac:dyDescent="0.3">
      <c r="B37" s="103" t="s">
        <v>47</v>
      </c>
      <c r="C37" s="97" t="s">
        <v>432</v>
      </c>
      <c r="D37" s="110">
        <v>3592</v>
      </c>
      <c r="G37" s="107"/>
      <c r="H37" s="107"/>
      <c r="I37" s="107"/>
      <c r="J37" s="107"/>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row>
    <row r="38" spans="2:94" x14ac:dyDescent="0.3">
      <c r="B38" s="103" t="s">
        <v>47</v>
      </c>
      <c r="C38" s="97" t="s">
        <v>433</v>
      </c>
      <c r="D38" s="110">
        <v>3476</v>
      </c>
      <c r="G38" s="107"/>
      <c r="H38" s="107"/>
      <c r="I38" s="107"/>
      <c r="J38" s="107"/>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row>
    <row r="39" spans="2:94" x14ac:dyDescent="0.3">
      <c r="G39" s="107"/>
      <c r="H39" s="107"/>
      <c r="I39" s="107"/>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row>
  </sheetData>
  <sheetProtection algorithmName="SHA-512" hashValue="FzjPEwTv5MYJwSSspONvL3OX/nbO7KKF1Hkxz53D9yBx+wKDBbq4e0NFYRmeeyKzx9ZADcU5+WFAbPfYZZ4NXg==" saltValue="SZyTa36j3wCds61GLWdNnA=="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G24"/>
  <sheetViews>
    <sheetView zoomScale="96" zoomScaleNormal="96" workbookViewId="0">
      <selection activeCell="G35" sqref="G35"/>
    </sheetView>
  </sheetViews>
  <sheetFormatPr defaultRowHeight="12" x14ac:dyDescent="0.3"/>
  <sheetData>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G24"/>
  <sheetViews>
    <sheetView workbookViewId="0">
      <selection activeCell="G1" sqref="G1"/>
    </sheetView>
  </sheetViews>
  <sheetFormatPr defaultRowHeight="12" x14ac:dyDescent="0.3"/>
  <sheetData>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E4:CP49"/>
  <sheetViews>
    <sheetView zoomScale="98" zoomScaleNormal="98" workbookViewId="0">
      <pane xSplit="6" ySplit="6" topLeftCell="BQ7" activePane="bottomRight" state="frozen"/>
      <selection activeCell="G35" sqref="G35"/>
      <selection pane="topRight" activeCell="G35" sqref="G35"/>
      <selection pane="bottomLeft" activeCell="G35" sqref="G35"/>
      <selection pane="bottomRight" activeCell="C17" sqref="C17"/>
    </sheetView>
  </sheetViews>
  <sheetFormatPr defaultColWidth="9.109375" defaultRowHeight="12" x14ac:dyDescent="0.3"/>
  <cols>
    <col min="1" max="1" width="0.88671875" style="97" customWidth="1"/>
    <col min="2" max="4" width="13.109375" style="97" customWidth="1"/>
    <col min="5" max="5" width="2.6640625" style="97" customWidth="1"/>
    <col min="6" max="6" width="40.109375" style="97" bestFit="1" customWidth="1"/>
    <col min="7" max="8" width="9.33203125" style="97" bestFit="1" customWidth="1"/>
    <col min="9" max="11" width="9.44140625" style="97" bestFit="1" customWidth="1"/>
    <col min="12" max="13" width="9.6640625" style="97" bestFit="1" customWidth="1"/>
    <col min="14" max="88" width="10.5546875" style="97" bestFit="1" customWidth="1"/>
    <col min="89" max="92" width="10.5546875" style="97" customWidth="1"/>
    <col min="93" max="94" width="10.5546875" style="97" bestFit="1" customWidth="1"/>
    <col min="95" max="95" width="2.109375" style="97" customWidth="1"/>
    <col min="96" max="16384" width="9.109375" style="97"/>
  </cols>
  <sheetData>
    <row r="4" spans="5:94" s="100" customFormat="1" x14ac:dyDescent="0.3">
      <c r="E4" s="100"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4" s="100" customFormat="1" x14ac:dyDescent="0.3">
      <c r="E5" s="98" t="s">
        <v>34</v>
      </c>
      <c r="G5" s="132" t="s">
        <v>8</v>
      </c>
      <c r="H5" s="132" t="s">
        <v>9</v>
      </c>
      <c r="I5" s="132" t="s">
        <v>10</v>
      </c>
      <c r="J5" s="132" t="s">
        <v>11</v>
      </c>
      <c r="K5" s="132" t="s">
        <v>12</v>
      </c>
      <c r="L5" s="132" t="s">
        <v>13</v>
      </c>
      <c r="M5" s="132" t="s">
        <v>14</v>
      </c>
      <c r="N5" s="132" t="s">
        <v>15</v>
      </c>
      <c r="O5" s="132" t="s">
        <v>16</v>
      </c>
      <c r="P5" s="132" t="s">
        <v>17</v>
      </c>
      <c r="Q5" s="132" t="s">
        <v>18</v>
      </c>
      <c r="R5" s="132" t="s">
        <v>19</v>
      </c>
      <c r="S5" s="132" t="s">
        <v>20</v>
      </c>
      <c r="T5" s="132" t="s">
        <v>21</v>
      </c>
      <c r="U5" s="132" t="s">
        <v>22</v>
      </c>
      <c r="V5" s="132" t="s">
        <v>23</v>
      </c>
      <c r="W5" s="132" t="s">
        <v>24</v>
      </c>
      <c r="X5" s="132" t="s">
        <v>25</v>
      </c>
      <c r="Y5" s="132" t="s">
        <v>26</v>
      </c>
      <c r="Z5" s="132" t="s">
        <v>27</v>
      </c>
      <c r="AA5" s="132" t="s">
        <v>28</v>
      </c>
      <c r="AB5" s="132" t="s">
        <v>29</v>
      </c>
      <c r="AC5" s="132" t="s">
        <v>48</v>
      </c>
      <c r="AD5" s="132" t="s">
        <v>49</v>
      </c>
      <c r="AE5" s="132" t="s">
        <v>50</v>
      </c>
      <c r="AF5" s="132" t="s">
        <v>51</v>
      </c>
      <c r="AG5" s="132" t="s">
        <v>52</v>
      </c>
      <c r="AH5" s="132" t="s">
        <v>53</v>
      </c>
      <c r="AI5" s="132" t="s">
        <v>54</v>
      </c>
      <c r="AJ5" s="132" t="s">
        <v>55</v>
      </c>
      <c r="AK5" s="132" t="s">
        <v>56</v>
      </c>
      <c r="AL5" s="132" t="s">
        <v>57</v>
      </c>
      <c r="AM5" s="132" t="s">
        <v>58</v>
      </c>
      <c r="AN5" s="132" t="s">
        <v>59</v>
      </c>
      <c r="AO5" s="132" t="s">
        <v>60</v>
      </c>
      <c r="AP5" s="132" t="s">
        <v>61</v>
      </c>
      <c r="AQ5" s="132" t="s">
        <v>62</v>
      </c>
      <c r="AR5" s="132" t="s">
        <v>63</v>
      </c>
      <c r="AS5" s="132" t="s">
        <v>64</v>
      </c>
      <c r="AT5" s="132" t="s">
        <v>65</v>
      </c>
      <c r="AU5" s="132" t="s">
        <v>66</v>
      </c>
      <c r="AV5" s="132" t="s">
        <v>67</v>
      </c>
      <c r="AW5" s="132" t="s">
        <v>68</v>
      </c>
      <c r="AX5" s="132" t="s">
        <v>69</v>
      </c>
      <c r="AY5" s="132" t="s">
        <v>70</v>
      </c>
      <c r="AZ5" s="132" t="s">
        <v>71</v>
      </c>
      <c r="BA5" s="132" t="s">
        <v>72</v>
      </c>
      <c r="BB5" s="132" t="s">
        <v>73</v>
      </c>
      <c r="BC5" s="132" t="s">
        <v>74</v>
      </c>
      <c r="BD5" s="132" t="s">
        <v>75</v>
      </c>
      <c r="BE5" s="132" t="s">
        <v>76</v>
      </c>
      <c r="BF5" s="132" t="s">
        <v>77</v>
      </c>
      <c r="BG5" s="132" t="s">
        <v>78</v>
      </c>
      <c r="BH5" s="132" t="s">
        <v>79</v>
      </c>
      <c r="BI5" s="132" t="s">
        <v>80</v>
      </c>
      <c r="BJ5" s="132" t="s">
        <v>81</v>
      </c>
      <c r="BK5" s="132" t="s">
        <v>82</v>
      </c>
      <c r="BL5" s="132" t="s">
        <v>83</v>
      </c>
      <c r="BM5" s="132" t="s">
        <v>84</v>
      </c>
      <c r="BN5" s="132" t="s">
        <v>85</v>
      </c>
      <c r="BO5" s="132" t="s">
        <v>86</v>
      </c>
      <c r="BP5" s="132" t="s">
        <v>87</v>
      </c>
      <c r="BQ5" s="132" t="s">
        <v>88</v>
      </c>
      <c r="BR5" s="132" t="s">
        <v>89</v>
      </c>
      <c r="BS5" s="132" t="s">
        <v>90</v>
      </c>
      <c r="BT5" s="132" t="s">
        <v>91</v>
      </c>
      <c r="BU5" s="132" t="s">
        <v>92</v>
      </c>
      <c r="BV5" s="132" t="s">
        <v>93</v>
      </c>
      <c r="BW5" s="132" t="s">
        <v>94</v>
      </c>
      <c r="BX5" s="132" t="s">
        <v>95</v>
      </c>
      <c r="BY5" s="132" t="s">
        <v>96</v>
      </c>
      <c r="BZ5" s="132" t="s">
        <v>97</v>
      </c>
      <c r="CA5" s="132" t="s">
        <v>98</v>
      </c>
      <c r="CB5" s="132" t="s">
        <v>99</v>
      </c>
      <c r="CC5" s="132" t="s">
        <v>100</v>
      </c>
      <c r="CD5" s="132" t="s">
        <v>101</v>
      </c>
      <c r="CE5" s="132" t="s">
        <v>102</v>
      </c>
      <c r="CF5" s="132" t="s">
        <v>103</v>
      </c>
      <c r="CG5" s="132" t="s">
        <v>104</v>
      </c>
      <c r="CH5" s="132" t="s">
        <v>105</v>
      </c>
      <c r="CI5" s="132" t="s">
        <v>106</v>
      </c>
      <c r="CJ5" s="132" t="s">
        <v>107</v>
      </c>
      <c r="CK5" s="132" t="s">
        <v>108</v>
      </c>
      <c r="CL5" s="132" t="s">
        <v>109</v>
      </c>
      <c r="CM5" s="257" t="s">
        <v>218</v>
      </c>
      <c r="CN5" s="257" t="s">
        <v>219</v>
      </c>
      <c r="CO5" s="257" t="s">
        <v>220</v>
      </c>
      <c r="CP5" s="257" t="s">
        <v>221</v>
      </c>
    </row>
    <row r="6" spans="5:94" x14ac:dyDescent="0.3">
      <c r="F6" s="100"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10" spans="5:94" x14ac:dyDescent="0.3">
      <c r="F10" s="102" t="s">
        <v>434</v>
      </c>
    </row>
    <row r="11" spans="5:94" x14ac:dyDescent="0.3">
      <c r="E11" s="97">
        <v>1</v>
      </c>
      <c r="F11" s="97" t="str">
        <f>VLOOKUP(E11,'3.General Assumptions'!$B$23:$D$27,2,FALSE)</f>
        <v>Product 1</v>
      </c>
      <c r="G11" s="110"/>
      <c r="H11" s="110"/>
      <c r="I11" s="110">
        <v>20</v>
      </c>
      <c r="J11" s="110">
        <v>45</v>
      </c>
      <c r="K11" s="110">
        <v>750</v>
      </c>
      <c r="L11" s="110">
        <v>1000</v>
      </c>
      <c r="M11" s="110">
        <v>1500</v>
      </c>
      <c r="N11" s="110">
        <v>1500</v>
      </c>
      <c r="O11" s="110">
        <v>1500</v>
      </c>
      <c r="P11" s="110">
        <v>1500</v>
      </c>
      <c r="Q11" s="110">
        <v>1500</v>
      </c>
      <c r="R11" s="110">
        <v>1500</v>
      </c>
      <c r="S11" s="110">
        <v>1500</v>
      </c>
      <c r="T11" s="110">
        <v>1500</v>
      </c>
      <c r="U11" s="110">
        <v>1500</v>
      </c>
      <c r="V11" s="110">
        <v>1500</v>
      </c>
      <c r="W11" s="110">
        <v>1500</v>
      </c>
      <c r="X11" s="110">
        <v>1500</v>
      </c>
      <c r="Y11" s="110">
        <v>1500</v>
      </c>
      <c r="Z11" s="110">
        <v>1500</v>
      </c>
      <c r="AA11" s="110">
        <v>1500</v>
      </c>
      <c r="AB11" s="110">
        <v>1500</v>
      </c>
      <c r="AC11" s="110">
        <v>1500</v>
      </c>
      <c r="AD11" s="110">
        <v>1500</v>
      </c>
      <c r="AE11" s="110">
        <v>1500</v>
      </c>
      <c r="AF11" s="110">
        <v>1500</v>
      </c>
      <c r="AG11" s="110">
        <v>1500</v>
      </c>
      <c r="AH11" s="110">
        <v>1500</v>
      </c>
      <c r="AI11" s="110">
        <v>1500</v>
      </c>
      <c r="AJ11" s="110">
        <v>1500</v>
      </c>
      <c r="AK11" s="110">
        <v>1500</v>
      </c>
      <c r="AL11" s="110">
        <v>1500</v>
      </c>
      <c r="AM11" s="110">
        <v>1500</v>
      </c>
      <c r="AN11" s="110">
        <v>1500</v>
      </c>
      <c r="AO11" s="110">
        <v>1500</v>
      </c>
      <c r="AP11" s="110">
        <v>1500</v>
      </c>
      <c r="AQ11" s="110">
        <v>1500</v>
      </c>
      <c r="AR11" s="110">
        <v>1500</v>
      </c>
      <c r="AS11" s="110">
        <v>1500</v>
      </c>
      <c r="AT11" s="110">
        <v>1500</v>
      </c>
      <c r="AU11" s="110">
        <v>1500</v>
      </c>
      <c r="AV11" s="110">
        <v>1500</v>
      </c>
      <c r="AW11" s="110">
        <v>1500</v>
      </c>
      <c r="AX11" s="110">
        <v>1500</v>
      </c>
      <c r="AY11" s="110">
        <v>1500</v>
      </c>
      <c r="AZ11" s="110">
        <v>1500</v>
      </c>
      <c r="BA11" s="110">
        <v>1500</v>
      </c>
      <c r="BB11" s="110">
        <v>1500</v>
      </c>
      <c r="BC11" s="110">
        <v>1500</v>
      </c>
      <c r="BD11" s="110">
        <v>1500</v>
      </c>
      <c r="BE11" s="110">
        <v>1500</v>
      </c>
      <c r="BF11" s="110">
        <v>1500</v>
      </c>
      <c r="BG11" s="110">
        <v>1500</v>
      </c>
      <c r="BH11" s="110">
        <v>1500</v>
      </c>
      <c r="BI11" s="110">
        <v>1500</v>
      </c>
      <c r="BJ11" s="110">
        <v>1500</v>
      </c>
      <c r="BK11" s="110">
        <v>1500</v>
      </c>
      <c r="BL11" s="110">
        <v>1500</v>
      </c>
      <c r="BM11" s="110">
        <v>1500</v>
      </c>
      <c r="BN11" s="110">
        <v>1500</v>
      </c>
      <c r="BO11" s="110">
        <v>1500</v>
      </c>
      <c r="BP11" s="110">
        <v>1500</v>
      </c>
      <c r="BQ11" s="110">
        <v>1500</v>
      </c>
      <c r="BR11" s="110">
        <v>1500</v>
      </c>
      <c r="BS11" s="110">
        <v>1500</v>
      </c>
      <c r="BT11" s="110">
        <v>1500</v>
      </c>
      <c r="BU11" s="110">
        <v>1500</v>
      </c>
      <c r="BV11" s="110">
        <v>1500</v>
      </c>
      <c r="BW11" s="110">
        <v>1500</v>
      </c>
      <c r="BX11" s="110">
        <v>1500</v>
      </c>
      <c r="BY11" s="110">
        <v>1500</v>
      </c>
      <c r="BZ11" s="110">
        <v>1500</v>
      </c>
      <c r="CA11" s="110">
        <v>1500</v>
      </c>
      <c r="CB11" s="110">
        <v>1500</v>
      </c>
      <c r="CC11" s="110">
        <v>1500</v>
      </c>
      <c r="CD11" s="110">
        <v>1500</v>
      </c>
      <c r="CE11" s="110">
        <v>1500</v>
      </c>
      <c r="CF11" s="110">
        <v>1500</v>
      </c>
      <c r="CG11" s="110">
        <v>1500</v>
      </c>
      <c r="CH11" s="110">
        <v>1500</v>
      </c>
      <c r="CI11" s="110">
        <v>1500</v>
      </c>
      <c r="CJ11" s="110">
        <v>1500</v>
      </c>
      <c r="CK11" s="110"/>
      <c r="CL11" s="110"/>
      <c r="CM11" s="110"/>
      <c r="CN11" s="110"/>
      <c r="CO11" s="110"/>
      <c r="CP11" s="110"/>
    </row>
    <row r="12" spans="5:94" x14ac:dyDescent="0.3">
      <c r="E12" s="97">
        <v>2</v>
      </c>
      <c r="F12" s="97" t="str">
        <f>VLOOKUP(E12,'3.General Assumptions'!$B$23:$D$27,2,FALSE)</f>
        <v>Product 2</v>
      </c>
      <c r="G12" s="110"/>
      <c r="H12" s="110"/>
      <c r="I12" s="110">
        <v>10</v>
      </c>
      <c r="J12" s="110">
        <v>34</v>
      </c>
      <c r="K12" s="110">
        <v>45</v>
      </c>
      <c r="L12" s="110">
        <v>67</v>
      </c>
      <c r="M12" s="110">
        <v>100</v>
      </c>
      <c r="N12" s="110">
        <v>150</v>
      </c>
      <c r="O12" s="110">
        <v>200</v>
      </c>
      <c r="P12" s="110">
        <v>220</v>
      </c>
      <c r="Q12" s="110">
        <v>230</v>
      </c>
      <c r="R12" s="110">
        <v>230</v>
      </c>
      <c r="S12" s="110">
        <v>230</v>
      </c>
      <c r="T12" s="110">
        <v>230</v>
      </c>
      <c r="U12" s="110">
        <v>230</v>
      </c>
      <c r="V12" s="110">
        <v>230</v>
      </c>
      <c r="W12" s="110">
        <v>230</v>
      </c>
      <c r="X12" s="110">
        <v>230</v>
      </c>
      <c r="Y12" s="110">
        <v>230</v>
      </c>
      <c r="Z12" s="110">
        <v>230</v>
      </c>
      <c r="AA12" s="110">
        <v>230</v>
      </c>
      <c r="AB12" s="110">
        <v>230</v>
      </c>
      <c r="AC12" s="110">
        <v>230</v>
      </c>
      <c r="AD12" s="110">
        <v>230</v>
      </c>
      <c r="AE12" s="110">
        <v>230</v>
      </c>
      <c r="AF12" s="110">
        <v>230</v>
      </c>
      <c r="AG12" s="110">
        <v>230</v>
      </c>
      <c r="AH12" s="110">
        <v>230</v>
      </c>
      <c r="AI12" s="110">
        <v>230</v>
      </c>
      <c r="AJ12" s="110">
        <v>230</v>
      </c>
      <c r="AK12" s="110">
        <v>230</v>
      </c>
      <c r="AL12" s="110">
        <v>230</v>
      </c>
      <c r="AM12" s="110">
        <v>230</v>
      </c>
      <c r="AN12" s="110">
        <v>230</v>
      </c>
      <c r="AO12" s="110">
        <v>230</v>
      </c>
      <c r="AP12" s="110">
        <v>230</v>
      </c>
      <c r="AQ12" s="110">
        <v>230</v>
      </c>
      <c r="AR12" s="110">
        <v>230</v>
      </c>
      <c r="AS12" s="110">
        <v>230</v>
      </c>
      <c r="AT12" s="110">
        <v>230</v>
      </c>
      <c r="AU12" s="110">
        <v>230</v>
      </c>
      <c r="AV12" s="110">
        <v>230</v>
      </c>
      <c r="AW12" s="110">
        <v>230</v>
      </c>
      <c r="AX12" s="110">
        <v>230</v>
      </c>
      <c r="AY12" s="110">
        <v>230</v>
      </c>
      <c r="AZ12" s="110">
        <v>230</v>
      </c>
      <c r="BA12" s="110">
        <v>230</v>
      </c>
      <c r="BB12" s="110">
        <v>230</v>
      </c>
      <c r="BC12" s="110">
        <v>230</v>
      </c>
      <c r="BD12" s="110">
        <v>230</v>
      </c>
      <c r="BE12" s="110">
        <v>230</v>
      </c>
      <c r="BF12" s="110">
        <v>230</v>
      </c>
      <c r="BG12" s="110">
        <v>230</v>
      </c>
      <c r="BH12" s="110">
        <v>230</v>
      </c>
      <c r="BI12" s="110">
        <v>230</v>
      </c>
      <c r="BJ12" s="110">
        <v>230</v>
      </c>
      <c r="BK12" s="110">
        <v>230</v>
      </c>
      <c r="BL12" s="110">
        <v>230</v>
      </c>
      <c r="BM12" s="110">
        <v>230</v>
      </c>
      <c r="BN12" s="110">
        <v>230</v>
      </c>
      <c r="BO12" s="110">
        <v>230</v>
      </c>
      <c r="BP12" s="110">
        <v>230</v>
      </c>
      <c r="BQ12" s="110">
        <v>230</v>
      </c>
      <c r="BR12" s="110">
        <v>230</v>
      </c>
      <c r="BS12" s="110">
        <v>230</v>
      </c>
      <c r="BT12" s="110">
        <v>230</v>
      </c>
      <c r="BU12" s="110">
        <v>230</v>
      </c>
      <c r="BV12" s="110">
        <v>230</v>
      </c>
      <c r="BW12" s="110">
        <v>230</v>
      </c>
      <c r="BX12" s="110">
        <v>230</v>
      </c>
      <c r="BY12" s="110">
        <v>230</v>
      </c>
      <c r="BZ12" s="110">
        <v>230</v>
      </c>
      <c r="CA12" s="110">
        <v>230</v>
      </c>
      <c r="CB12" s="110">
        <v>230</v>
      </c>
      <c r="CC12" s="110">
        <v>230</v>
      </c>
      <c r="CD12" s="110">
        <v>230</v>
      </c>
      <c r="CE12" s="110">
        <v>230</v>
      </c>
      <c r="CF12" s="110">
        <v>230</v>
      </c>
      <c r="CG12" s="110">
        <v>230</v>
      </c>
      <c r="CH12" s="110">
        <v>230</v>
      </c>
      <c r="CI12" s="110">
        <v>230</v>
      </c>
      <c r="CJ12" s="110">
        <v>230</v>
      </c>
      <c r="CK12" s="110"/>
      <c r="CL12" s="110"/>
      <c r="CM12" s="110"/>
      <c r="CN12" s="110"/>
      <c r="CO12" s="110"/>
      <c r="CP12" s="110"/>
    </row>
    <row r="13" spans="5:94" x14ac:dyDescent="0.3">
      <c r="E13" s="97">
        <v>3</v>
      </c>
      <c r="F13" s="97" t="str">
        <f>VLOOKUP(E13,'3.General Assumptions'!$B$23:$D$27,2,FALSE)</f>
        <v>Product 3</v>
      </c>
      <c r="G13" s="110"/>
      <c r="H13" s="110"/>
      <c r="I13" s="110">
        <v>45</v>
      </c>
      <c r="J13" s="110">
        <v>97</v>
      </c>
      <c r="K13" s="110">
        <v>180</v>
      </c>
      <c r="L13" s="110">
        <v>342</v>
      </c>
      <c r="M13" s="110">
        <v>591</v>
      </c>
      <c r="N13" s="110">
        <v>698</v>
      </c>
      <c r="O13" s="110">
        <v>823</v>
      </c>
      <c r="P13" s="110">
        <v>823</v>
      </c>
      <c r="Q13" s="110">
        <v>823</v>
      </c>
      <c r="R13" s="110">
        <v>823</v>
      </c>
      <c r="S13" s="110">
        <v>823</v>
      </c>
      <c r="T13" s="110">
        <v>823</v>
      </c>
      <c r="U13" s="110">
        <v>823</v>
      </c>
      <c r="V13" s="110">
        <v>823</v>
      </c>
      <c r="W13" s="110">
        <v>823</v>
      </c>
      <c r="X13" s="110">
        <v>823</v>
      </c>
      <c r="Y13" s="110">
        <v>823</v>
      </c>
      <c r="Z13" s="110">
        <v>823</v>
      </c>
      <c r="AA13" s="110">
        <v>823</v>
      </c>
      <c r="AB13" s="110">
        <v>823</v>
      </c>
      <c r="AC13" s="110">
        <v>823</v>
      </c>
      <c r="AD13" s="110">
        <v>823</v>
      </c>
      <c r="AE13" s="110">
        <v>823</v>
      </c>
      <c r="AF13" s="110">
        <v>823</v>
      </c>
      <c r="AG13" s="110">
        <v>823</v>
      </c>
      <c r="AH13" s="110">
        <v>823</v>
      </c>
      <c r="AI13" s="110">
        <v>823</v>
      </c>
      <c r="AJ13" s="110">
        <v>823</v>
      </c>
      <c r="AK13" s="110">
        <v>823</v>
      </c>
      <c r="AL13" s="110">
        <v>823</v>
      </c>
      <c r="AM13" s="110">
        <v>823</v>
      </c>
      <c r="AN13" s="110">
        <v>823</v>
      </c>
      <c r="AO13" s="110">
        <v>823</v>
      </c>
      <c r="AP13" s="110">
        <v>823</v>
      </c>
      <c r="AQ13" s="110">
        <v>823</v>
      </c>
      <c r="AR13" s="110">
        <v>823</v>
      </c>
      <c r="AS13" s="110">
        <v>823</v>
      </c>
      <c r="AT13" s="110">
        <v>823</v>
      </c>
      <c r="AU13" s="110">
        <v>823</v>
      </c>
      <c r="AV13" s="110">
        <v>823</v>
      </c>
      <c r="AW13" s="110">
        <v>823</v>
      </c>
      <c r="AX13" s="110">
        <v>823</v>
      </c>
      <c r="AY13" s="110">
        <v>823</v>
      </c>
      <c r="AZ13" s="110">
        <v>823</v>
      </c>
      <c r="BA13" s="110">
        <v>823</v>
      </c>
      <c r="BB13" s="110">
        <v>823</v>
      </c>
      <c r="BC13" s="110">
        <v>823</v>
      </c>
      <c r="BD13" s="110">
        <v>823</v>
      </c>
      <c r="BE13" s="110">
        <v>823</v>
      </c>
      <c r="BF13" s="110">
        <v>823</v>
      </c>
      <c r="BG13" s="110">
        <v>823</v>
      </c>
      <c r="BH13" s="110">
        <v>823</v>
      </c>
      <c r="BI13" s="110">
        <v>823</v>
      </c>
      <c r="BJ13" s="110">
        <v>823</v>
      </c>
      <c r="BK13" s="110">
        <v>823</v>
      </c>
      <c r="BL13" s="110">
        <v>823</v>
      </c>
      <c r="BM13" s="110">
        <v>823</v>
      </c>
      <c r="BN13" s="110">
        <v>823</v>
      </c>
      <c r="BO13" s="110">
        <v>823</v>
      </c>
      <c r="BP13" s="110">
        <v>823</v>
      </c>
      <c r="BQ13" s="110">
        <v>823</v>
      </c>
      <c r="BR13" s="110">
        <v>823</v>
      </c>
      <c r="BS13" s="110">
        <v>823</v>
      </c>
      <c r="BT13" s="110">
        <v>823</v>
      </c>
      <c r="BU13" s="110">
        <v>823</v>
      </c>
      <c r="BV13" s="110">
        <v>823</v>
      </c>
      <c r="BW13" s="110">
        <v>823</v>
      </c>
      <c r="BX13" s="110">
        <v>823</v>
      </c>
      <c r="BY13" s="110">
        <v>823</v>
      </c>
      <c r="BZ13" s="110">
        <v>823</v>
      </c>
      <c r="CA13" s="110">
        <v>823</v>
      </c>
      <c r="CB13" s="110">
        <v>823</v>
      </c>
      <c r="CC13" s="110">
        <v>823</v>
      </c>
      <c r="CD13" s="110">
        <v>823</v>
      </c>
      <c r="CE13" s="110">
        <v>823</v>
      </c>
      <c r="CF13" s="110">
        <v>823</v>
      </c>
      <c r="CG13" s="110">
        <v>823</v>
      </c>
      <c r="CH13" s="110">
        <v>823</v>
      </c>
      <c r="CI13" s="110">
        <v>823</v>
      </c>
      <c r="CJ13" s="110">
        <v>823</v>
      </c>
      <c r="CK13" s="110"/>
      <c r="CL13" s="110"/>
      <c r="CM13" s="110"/>
      <c r="CN13" s="110"/>
      <c r="CO13" s="110"/>
      <c r="CP13" s="110"/>
    </row>
    <row r="14" spans="5:94" x14ac:dyDescent="0.3">
      <c r="E14" s="97">
        <v>4</v>
      </c>
      <c r="F14" s="97" t="str">
        <f>VLOOKUP(E14,'3.General Assumptions'!$B$23:$D$27,2,FALSE)</f>
        <v>Product 4</v>
      </c>
      <c r="G14" s="110"/>
      <c r="H14" s="110"/>
      <c r="I14" s="110">
        <v>10</v>
      </c>
      <c r="J14" s="110">
        <v>34</v>
      </c>
      <c r="K14" s="110">
        <v>45</v>
      </c>
      <c r="L14" s="110">
        <v>67</v>
      </c>
      <c r="M14" s="110">
        <v>100</v>
      </c>
      <c r="N14" s="110">
        <v>150</v>
      </c>
      <c r="O14" s="110">
        <v>200</v>
      </c>
      <c r="P14" s="110">
        <v>220</v>
      </c>
      <c r="Q14" s="110">
        <v>230</v>
      </c>
      <c r="R14" s="110">
        <v>230</v>
      </c>
      <c r="S14" s="110">
        <v>230</v>
      </c>
      <c r="T14" s="110">
        <v>230</v>
      </c>
      <c r="U14" s="110">
        <v>230</v>
      </c>
      <c r="V14" s="110">
        <v>230</v>
      </c>
      <c r="W14" s="110">
        <v>230</v>
      </c>
      <c r="X14" s="110">
        <v>230</v>
      </c>
      <c r="Y14" s="110">
        <v>230</v>
      </c>
      <c r="Z14" s="110">
        <v>230</v>
      </c>
      <c r="AA14" s="110">
        <v>230</v>
      </c>
      <c r="AB14" s="110">
        <v>230</v>
      </c>
      <c r="AC14" s="110">
        <v>230</v>
      </c>
      <c r="AD14" s="110">
        <v>230</v>
      </c>
      <c r="AE14" s="110">
        <v>230</v>
      </c>
      <c r="AF14" s="110">
        <v>230</v>
      </c>
      <c r="AG14" s="110">
        <v>230</v>
      </c>
      <c r="AH14" s="110">
        <v>230</v>
      </c>
      <c r="AI14" s="110">
        <v>230</v>
      </c>
      <c r="AJ14" s="110">
        <v>230</v>
      </c>
      <c r="AK14" s="110">
        <v>230</v>
      </c>
      <c r="AL14" s="110">
        <v>230</v>
      </c>
      <c r="AM14" s="110">
        <v>230</v>
      </c>
      <c r="AN14" s="110">
        <v>230</v>
      </c>
      <c r="AO14" s="110">
        <v>230</v>
      </c>
      <c r="AP14" s="110">
        <v>230</v>
      </c>
      <c r="AQ14" s="110">
        <v>230</v>
      </c>
      <c r="AR14" s="110">
        <v>230</v>
      </c>
      <c r="AS14" s="110">
        <v>230</v>
      </c>
      <c r="AT14" s="110">
        <v>230</v>
      </c>
      <c r="AU14" s="110">
        <v>230</v>
      </c>
      <c r="AV14" s="110">
        <v>230</v>
      </c>
      <c r="AW14" s="110">
        <v>230</v>
      </c>
      <c r="AX14" s="110">
        <v>230</v>
      </c>
      <c r="AY14" s="110">
        <v>230</v>
      </c>
      <c r="AZ14" s="110">
        <v>230</v>
      </c>
      <c r="BA14" s="110">
        <v>230</v>
      </c>
      <c r="BB14" s="110">
        <v>230</v>
      </c>
      <c r="BC14" s="110">
        <v>230</v>
      </c>
      <c r="BD14" s="110">
        <v>230</v>
      </c>
      <c r="BE14" s="110">
        <v>230</v>
      </c>
      <c r="BF14" s="110">
        <v>230</v>
      </c>
      <c r="BG14" s="110">
        <v>230</v>
      </c>
      <c r="BH14" s="110">
        <v>230</v>
      </c>
      <c r="BI14" s="110">
        <v>230</v>
      </c>
      <c r="BJ14" s="110">
        <v>230</v>
      </c>
      <c r="BK14" s="110">
        <v>230</v>
      </c>
      <c r="BL14" s="110">
        <v>230</v>
      </c>
      <c r="BM14" s="110">
        <v>230</v>
      </c>
      <c r="BN14" s="110">
        <v>230</v>
      </c>
      <c r="BO14" s="110">
        <v>230</v>
      </c>
      <c r="BP14" s="110">
        <v>230</v>
      </c>
      <c r="BQ14" s="110">
        <v>230</v>
      </c>
      <c r="BR14" s="110">
        <v>230</v>
      </c>
      <c r="BS14" s="110">
        <v>230</v>
      </c>
      <c r="BT14" s="110">
        <v>230</v>
      </c>
      <c r="BU14" s="110">
        <v>230</v>
      </c>
      <c r="BV14" s="110">
        <v>230</v>
      </c>
      <c r="BW14" s="110">
        <v>230</v>
      </c>
      <c r="BX14" s="110">
        <v>230</v>
      </c>
      <c r="BY14" s="110">
        <v>230</v>
      </c>
      <c r="BZ14" s="110">
        <v>230</v>
      </c>
      <c r="CA14" s="110">
        <v>230</v>
      </c>
      <c r="CB14" s="110">
        <v>230</v>
      </c>
      <c r="CC14" s="110">
        <v>230</v>
      </c>
      <c r="CD14" s="110">
        <v>230</v>
      </c>
      <c r="CE14" s="110">
        <v>230</v>
      </c>
      <c r="CF14" s="110">
        <v>230</v>
      </c>
      <c r="CG14" s="110">
        <v>230</v>
      </c>
      <c r="CH14" s="110">
        <v>230</v>
      </c>
      <c r="CI14" s="110">
        <v>230</v>
      </c>
      <c r="CJ14" s="110">
        <v>230</v>
      </c>
      <c r="CK14" s="110"/>
      <c r="CL14" s="110"/>
      <c r="CM14" s="110"/>
      <c r="CN14" s="110"/>
      <c r="CO14" s="110"/>
      <c r="CP14" s="110"/>
    </row>
    <row r="15" spans="5:94" x14ac:dyDescent="0.3">
      <c r="E15" s="97">
        <v>5</v>
      </c>
      <c r="F15" s="97" t="str">
        <f>VLOOKUP(E15,'3.General Assumptions'!$B$23:$D$27,2,FALSE)</f>
        <v>Product 5</v>
      </c>
      <c r="G15" s="110"/>
      <c r="H15" s="110"/>
      <c r="I15" s="110">
        <v>45</v>
      </c>
      <c r="J15" s="110">
        <v>134</v>
      </c>
      <c r="K15" s="110">
        <v>180</v>
      </c>
      <c r="L15" s="110">
        <v>342</v>
      </c>
      <c r="M15" s="110">
        <v>591</v>
      </c>
      <c r="N15" s="110">
        <v>698</v>
      </c>
      <c r="O15" s="110">
        <v>823</v>
      </c>
      <c r="P15" s="110">
        <v>823</v>
      </c>
      <c r="Q15" s="110">
        <v>823</v>
      </c>
      <c r="R15" s="110">
        <v>823</v>
      </c>
      <c r="S15" s="110">
        <v>823</v>
      </c>
      <c r="T15" s="110">
        <v>823</v>
      </c>
      <c r="U15" s="110">
        <v>823</v>
      </c>
      <c r="V15" s="110">
        <v>823</v>
      </c>
      <c r="W15" s="110">
        <v>823</v>
      </c>
      <c r="X15" s="110">
        <v>823</v>
      </c>
      <c r="Y15" s="110">
        <v>823</v>
      </c>
      <c r="Z15" s="110">
        <v>823</v>
      </c>
      <c r="AA15" s="110">
        <v>823</v>
      </c>
      <c r="AB15" s="110">
        <v>823</v>
      </c>
      <c r="AC15" s="110">
        <v>823</v>
      </c>
      <c r="AD15" s="110">
        <v>823</v>
      </c>
      <c r="AE15" s="110">
        <v>823</v>
      </c>
      <c r="AF15" s="110">
        <v>823</v>
      </c>
      <c r="AG15" s="110">
        <v>823</v>
      </c>
      <c r="AH15" s="110">
        <v>823</v>
      </c>
      <c r="AI15" s="110">
        <v>823</v>
      </c>
      <c r="AJ15" s="110">
        <v>823</v>
      </c>
      <c r="AK15" s="110">
        <v>823</v>
      </c>
      <c r="AL15" s="110">
        <v>823</v>
      </c>
      <c r="AM15" s="110">
        <v>823</v>
      </c>
      <c r="AN15" s="110">
        <v>823</v>
      </c>
      <c r="AO15" s="110">
        <v>823</v>
      </c>
      <c r="AP15" s="110">
        <v>823</v>
      </c>
      <c r="AQ15" s="110">
        <v>823</v>
      </c>
      <c r="AR15" s="110">
        <v>823</v>
      </c>
      <c r="AS15" s="110">
        <v>823</v>
      </c>
      <c r="AT15" s="110">
        <v>823</v>
      </c>
      <c r="AU15" s="110">
        <v>823</v>
      </c>
      <c r="AV15" s="110">
        <v>823</v>
      </c>
      <c r="AW15" s="110">
        <v>823</v>
      </c>
      <c r="AX15" s="110">
        <v>823</v>
      </c>
      <c r="AY15" s="110">
        <v>823</v>
      </c>
      <c r="AZ15" s="110">
        <v>823</v>
      </c>
      <c r="BA15" s="110">
        <v>823</v>
      </c>
      <c r="BB15" s="110">
        <v>823</v>
      </c>
      <c r="BC15" s="110">
        <v>823</v>
      </c>
      <c r="BD15" s="110">
        <v>823</v>
      </c>
      <c r="BE15" s="110">
        <v>823</v>
      </c>
      <c r="BF15" s="110">
        <v>823</v>
      </c>
      <c r="BG15" s="110">
        <v>823</v>
      </c>
      <c r="BH15" s="110">
        <v>823</v>
      </c>
      <c r="BI15" s="110">
        <v>823</v>
      </c>
      <c r="BJ15" s="110">
        <v>823</v>
      </c>
      <c r="BK15" s="110">
        <v>823</v>
      </c>
      <c r="BL15" s="110">
        <v>823</v>
      </c>
      <c r="BM15" s="110">
        <v>823</v>
      </c>
      <c r="BN15" s="110">
        <v>823</v>
      </c>
      <c r="BO15" s="110">
        <v>823</v>
      </c>
      <c r="BP15" s="110">
        <v>823</v>
      </c>
      <c r="BQ15" s="110">
        <v>823</v>
      </c>
      <c r="BR15" s="110">
        <v>823</v>
      </c>
      <c r="BS15" s="110">
        <v>823</v>
      </c>
      <c r="BT15" s="110">
        <v>823</v>
      </c>
      <c r="BU15" s="110">
        <v>823</v>
      </c>
      <c r="BV15" s="110">
        <v>823</v>
      </c>
      <c r="BW15" s="110">
        <v>823</v>
      </c>
      <c r="BX15" s="110">
        <v>823</v>
      </c>
      <c r="BY15" s="110">
        <v>823</v>
      </c>
      <c r="BZ15" s="110">
        <v>823</v>
      </c>
      <c r="CA15" s="110">
        <v>823</v>
      </c>
      <c r="CB15" s="110">
        <v>823</v>
      </c>
      <c r="CC15" s="110">
        <v>823</v>
      </c>
      <c r="CD15" s="110">
        <v>823</v>
      </c>
      <c r="CE15" s="110">
        <v>823</v>
      </c>
      <c r="CF15" s="110">
        <v>823</v>
      </c>
      <c r="CG15" s="110">
        <v>823</v>
      </c>
      <c r="CH15" s="110">
        <v>823</v>
      </c>
      <c r="CI15" s="110">
        <v>823</v>
      </c>
      <c r="CJ15" s="110">
        <v>823</v>
      </c>
      <c r="CK15" s="110"/>
      <c r="CL15" s="110"/>
      <c r="CM15" s="110"/>
      <c r="CN15" s="110"/>
      <c r="CO15" s="110"/>
      <c r="CP15" s="110"/>
    </row>
    <row r="16" spans="5:94" x14ac:dyDescent="0.3">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5:94" x14ac:dyDescent="0.3">
      <c r="F17" s="97" t="s">
        <v>115</v>
      </c>
      <c r="G17" s="112">
        <f>SUM(G11:G16)</f>
        <v>0</v>
      </c>
      <c r="H17" s="112">
        <f t="shared" ref="H17:BS17" si="0">SUM(H11:H16)</f>
        <v>0</v>
      </c>
      <c r="I17" s="112">
        <f t="shared" si="0"/>
        <v>130</v>
      </c>
      <c r="J17" s="112">
        <f t="shared" si="0"/>
        <v>344</v>
      </c>
      <c r="K17" s="112">
        <f t="shared" si="0"/>
        <v>1200</v>
      </c>
      <c r="L17" s="112">
        <f t="shared" si="0"/>
        <v>1818</v>
      </c>
      <c r="M17" s="112">
        <f t="shared" si="0"/>
        <v>2882</v>
      </c>
      <c r="N17" s="112">
        <f t="shared" si="0"/>
        <v>3196</v>
      </c>
      <c r="O17" s="112">
        <f t="shared" si="0"/>
        <v>3546</v>
      </c>
      <c r="P17" s="112">
        <f t="shared" si="0"/>
        <v>3586</v>
      </c>
      <c r="Q17" s="112">
        <f t="shared" si="0"/>
        <v>3606</v>
      </c>
      <c r="R17" s="112">
        <f t="shared" si="0"/>
        <v>3606</v>
      </c>
      <c r="S17" s="112">
        <f t="shared" si="0"/>
        <v>3606</v>
      </c>
      <c r="T17" s="112">
        <f t="shared" si="0"/>
        <v>3606</v>
      </c>
      <c r="U17" s="112">
        <f t="shared" si="0"/>
        <v>3606</v>
      </c>
      <c r="V17" s="112">
        <f t="shared" si="0"/>
        <v>3606</v>
      </c>
      <c r="W17" s="112">
        <f t="shared" si="0"/>
        <v>3606</v>
      </c>
      <c r="X17" s="112">
        <f t="shared" si="0"/>
        <v>3606</v>
      </c>
      <c r="Y17" s="112">
        <f t="shared" si="0"/>
        <v>3606</v>
      </c>
      <c r="Z17" s="112">
        <f t="shared" si="0"/>
        <v>3606</v>
      </c>
      <c r="AA17" s="112">
        <f t="shared" si="0"/>
        <v>3606</v>
      </c>
      <c r="AB17" s="112">
        <f t="shared" si="0"/>
        <v>3606</v>
      </c>
      <c r="AC17" s="112">
        <f t="shared" si="0"/>
        <v>3606</v>
      </c>
      <c r="AD17" s="112">
        <f t="shared" si="0"/>
        <v>3606</v>
      </c>
      <c r="AE17" s="112">
        <f t="shared" si="0"/>
        <v>3606</v>
      </c>
      <c r="AF17" s="112">
        <f t="shared" si="0"/>
        <v>3606</v>
      </c>
      <c r="AG17" s="112">
        <f t="shared" si="0"/>
        <v>3606</v>
      </c>
      <c r="AH17" s="112">
        <f t="shared" si="0"/>
        <v>3606</v>
      </c>
      <c r="AI17" s="112">
        <f t="shared" si="0"/>
        <v>3606</v>
      </c>
      <c r="AJ17" s="112">
        <f t="shared" si="0"/>
        <v>3606</v>
      </c>
      <c r="AK17" s="112">
        <f t="shared" si="0"/>
        <v>3606</v>
      </c>
      <c r="AL17" s="112">
        <f t="shared" si="0"/>
        <v>3606</v>
      </c>
      <c r="AM17" s="112">
        <f t="shared" si="0"/>
        <v>3606</v>
      </c>
      <c r="AN17" s="112">
        <f t="shared" si="0"/>
        <v>3606</v>
      </c>
      <c r="AO17" s="112">
        <f t="shared" si="0"/>
        <v>3606</v>
      </c>
      <c r="AP17" s="112">
        <f t="shared" si="0"/>
        <v>3606</v>
      </c>
      <c r="AQ17" s="112">
        <f t="shared" si="0"/>
        <v>3606</v>
      </c>
      <c r="AR17" s="112">
        <f t="shared" si="0"/>
        <v>3606</v>
      </c>
      <c r="AS17" s="112">
        <f t="shared" si="0"/>
        <v>3606</v>
      </c>
      <c r="AT17" s="112">
        <f t="shared" si="0"/>
        <v>3606</v>
      </c>
      <c r="AU17" s="112">
        <f t="shared" si="0"/>
        <v>3606</v>
      </c>
      <c r="AV17" s="112">
        <f t="shared" si="0"/>
        <v>3606</v>
      </c>
      <c r="AW17" s="112">
        <f t="shared" si="0"/>
        <v>3606</v>
      </c>
      <c r="AX17" s="112">
        <f t="shared" si="0"/>
        <v>3606</v>
      </c>
      <c r="AY17" s="112">
        <f t="shared" si="0"/>
        <v>3606</v>
      </c>
      <c r="AZ17" s="112">
        <f t="shared" si="0"/>
        <v>3606</v>
      </c>
      <c r="BA17" s="112">
        <f t="shared" si="0"/>
        <v>3606</v>
      </c>
      <c r="BB17" s="112">
        <f t="shared" si="0"/>
        <v>3606</v>
      </c>
      <c r="BC17" s="112">
        <f t="shared" si="0"/>
        <v>3606</v>
      </c>
      <c r="BD17" s="112">
        <f t="shared" si="0"/>
        <v>3606</v>
      </c>
      <c r="BE17" s="112">
        <f t="shared" si="0"/>
        <v>3606</v>
      </c>
      <c r="BF17" s="112">
        <f t="shared" si="0"/>
        <v>3606</v>
      </c>
      <c r="BG17" s="112">
        <f t="shared" si="0"/>
        <v>3606</v>
      </c>
      <c r="BH17" s="112">
        <f t="shared" si="0"/>
        <v>3606</v>
      </c>
      <c r="BI17" s="112">
        <f t="shared" si="0"/>
        <v>3606</v>
      </c>
      <c r="BJ17" s="112">
        <f t="shared" si="0"/>
        <v>3606</v>
      </c>
      <c r="BK17" s="112">
        <f t="shared" si="0"/>
        <v>3606</v>
      </c>
      <c r="BL17" s="112">
        <f t="shared" si="0"/>
        <v>3606</v>
      </c>
      <c r="BM17" s="112">
        <f t="shared" si="0"/>
        <v>3606</v>
      </c>
      <c r="BN17" s="112">
        <f t="shared" si="0"/>
        <v>3606</v>
      </c>
      <c r="BO17" s="112">
        <f t="shared" si="0"/>
        <v>3606</v>
      </c>
      <c r="BP17" s="112">
        <f t="shared" si="0"/>
        <v>3606</v>
      </c>
      <c r="BQ17" s="112">
        <f t="shared" si="0"/>
        <v>3606</v>
      </c>
      <c r="BR17" s="112">
        <f t="shared" si="0"/>
        <v>3606</v>
      </c>
      <c r="BS17" s="112">
        <f t="shared" si="0"/>
        <v>3606</v>
      </c>
      <c r="BT17" s="112">
        <f t="shared" ref="BT17:CP17" si="1">SUM(BT11:BT16)</f>
        <v>3606</v>
      </c>
      <c r="BU17" s="112">
        <f t="shared" si="1"/>
        <v>3606</v>
      </c>
      <c r="BV17" s="112">
        <f t="shared" si="1"/>
        <v>3606</v>
      </c>
      <c r="BW17" s="112">
        <f t="shared" si="1"/>
        <v>3606</v>
      </c>
      <c r="BX17" s="112">
        <f t="shared" si="1"/>
        <v>3606</v>
      </c>
      <c r="BY17" s="112">
        <f t="shared" si="1"/>
        <v>3606</v>
      </c>
      <c r="BZ17" s="112">
        <f t="shared" si="1"/>
        <v>3606</v>
      </c>
      <c r="CA17" s="112">
        <f t="shared" si="1"/>
        <v>3606</v>
      </c>
      <c r="CB17" s="112">
        <f t="shared" si="1"/>
        <v>3606</v>
      </c>
      <c r="CC17" s="112">
        <f t="shared" si="1"/>
        <v>3606</v>
      </c>
      <c r="CD17" s="112">
        <f t="shared" si="1"/>
        <v>3606</v>
      </c>
      <c r="CE17" s="112">
        <f t="shared" si="1"/>
        <v>3606</v>
      </c>
      <c r="CF17" s="112">
        <f t="shared" si="1"/>
        <v>3606</v>
      </c>
      <c r="CG17" s="112">
        <f t="shared" si="1"/>
        <v>3606</v>
      </c>
      <c r="CH17" s="112">
        <f t="shared" si="1"/>
        <v>3606</v>
      </c>
      <c r="CI17" s="112">
        <f t="shared" si="1"/>
        <v>3606</v>
      </c>
      <c r="CJ17" s="112">
        <f t="shared" si="1"/>
        <v>3606</v>
      </c>
      <c r="CK17" s="112"/>
      <c r="CL17" s="112"/>
      <c r="CM17" s="112"/>
      <c r="CN17" s="112"/>
      <c r="CO17" s="112">
        <f t="shared" si="1"/>
        <v>0</v>
      </c>
      <c r="CP17" s="112">
        <f t="shared" si="1"/>
        <v>0</v>
      </c>
    </row>
    <row r="20" spans="5:94" x14ac:dyDescent="0.3">
      <c r="F20" s="102" t="s">
        <v>110</v>
      </c>
    </row>
    <row r="21" spans="5:94" x14ac:dyDescent="0.3">
      <c r="E21" s="97">
        <v>1</v>
      </c>
      <c r="F21" s="97" t="str">
        <f>VLOOKUP(E21,'3.General Assumptions'!$B$23:$D$27,2,FALSE)</f>
        <v>Product 1</v>
      </c>
      <c r="G21" s="112">
        <f>G11*'3.General Assumptions'!G23</f>
        <v>0</v>
      </c>
      <c r="H21" s="112">
        <f>H11*'3.General Assumptions'!H23</f>
        <v>0</v>
      </c>
      <c r="I21" s="112">
        <f>I11*'3.General Assumptions'!I23</f>
        <v>0</v>
      </c>
      <c r="J21" s="112">
        <f>J11*'3.General Assumptions'!J23</f>
        <v>0</v>
      </c>
      <c r="K21" s="112">
        <f>K11*'3.General Assumptions'!K23</f>
        <v>0</v>
      </c>
      <c r="L21" s="112">
        <f>L11*'3.General Assumptions'!L23</f>
        <v>30</v>
      </c>
      <c r="M21" s="112">
        <f>M11*'3.General Assumptions'!M23</f>
        <v>90</v>
      </c>
      <c r="N21" s="112">
        <f>N11*'3.General Assumptions'!N23</f>
        <v>135</v>
      </c>
      <c r="O21" s="112">
        <f>O11*'3.General Assumptions'!O23</f>
        <v>180</v>
      </c>
      <c r="P21" s="112">
        <f>P11*'3.General Assumptions'!P23</f>
        <v>225</v>
      </c>
      <c r="Q21" s="112">
        <f>Q11*'3.General Assumptions'!Q23</f>
        <v>270</v>
      </c>
      <c r="R21" s="112">
        <f>R11*'3.General Assumptions'!R23</f>
        <v>315</v>
      </c>
      <c r="S21" s="112">
        <f>S11*'3.General Assumptions'!S23</f>
        <v>360</v>
      </c>
      <c r="T21" s="112">
        <f>T11*'3.General Assumptions'!T23</f>
        <v>405</v>
      </c>
      <c r="U21" s="112">
        <f>U11*'3.General Assumptions'!U23</f>
        <v>450.00000000000006</v>
      </c>
      <c r="V21" s="112">
        <f>V11*'3.General Assumptions'!V23</f>
        <v>450.00000000000006</v>
      </c>
      <c r="W21" s="112">
        <f>W11*'3.General Assumptions'!W23</f>
        <v>450.00000000000006</v>
      </c>
      <c r="X21" s="112">
        <f>X11*'3.General Assumptions'!X23</f>
        <v>450.00000000000006</v>
      </c>
      <c r="Y21" s="112">
        <f>Y11*'3.General Assumptions'!Y23</f>
        <v>450.00000000000006</v>
      </c>
      <c r="Z21" s="112">
        <f>Z11*'3.General Assumptions'!Z23</f>
        <v>450.00000000000006</v>
      </c>
      <c r="AA21" s="112">
        <f>AA11*'3.General Assumptions'!AA23</f>
        <v>450.00000000000006</v>
      </c>
      <c r="AB21" s="112">
        <f>AB11*'3.General Assumptions'!AB23</f>
        <v>450.00000000000006</v>
      </c>
      <c r="AC21" s="112">
        <f>AC11*'3.General Assumptions'!AC23</f>
        <v>450.00000000000006</v>
      </c>
      <c r="AD21" s="112">
        <f>AD11*'3.General Assumptions'!AD23</f>
        <v>450.00000000000006</v>
      </c>
      <c r="AE21" s="112">
        <f>AE11*'3.General Assumptions'!AE23</f>
        <v>450.00000000000006</v>
      </c>
      <c r="AF21" s="112">
        <f>AF11*'3.General Assumptions'!AF23</f>
        <v>450.00000000000006</v>
      </c>
      <c r="AG21" s="112">
        <f>AG11*'3.General Assumptions'!AG23</f>
        <v>450.00000000000006</v>
      </c>
      <c r="AH21" s="112">
        <f>AH11*'3.General Assumptions'!AH23</f>
        <v>450.00000000000006</v>
      </c>
      <c r="AI21" s="112">
        <f>AI11*'3.General Assumptions'!AI23</f>
        <v>450.00000000000006</v>
      </c>
      <c r="AJ21" s="112">
        <f>AJ11*'3.General Assumptions'!AJ23</f>
        <v>450.00000000000006</v>
      </c>
      <c r="AK21" s="112">
        <f>AK11*'3.General Assumptions'!AK23</f>
        <v>450.00000000000006</v>
      </c>
      <c r="AL21" s="112">
        <f>AL11*'3.General Assumptions'!AL23</f>
        <v>450.00000000000006</v>
      </c>
      <c r="AM21" s="112">
        <f>AM11*'3.General Assumptions'!AM23</f>
        <v>450.00000000000006</v>
      </c>
      <c r="AN21" s="112">
        <f>AN11*'3.General Assumptions'!AN23</f>
        <v>450.00000000000006</v>
      </c>
      <c r="AO21" s="112">
        <f>AO11*'3.General Assumptions'!AO23</f>
        <v>450.00000000000006</v>
      </c>
      <c r="AP21" s="112">
        <f>AP11*'3.General Assumptions'!AP23</f>
        <v>450.00000000000006</v>
      </c>
      <c r="AQ21" s="112">
        <f>AQ11*'3.General Assumptions'!AQ23</f>
        <v>450.00000000000006</v>
      </c>
      <c r="AR21" s="112">
        <f>AR11*'3.General Assumptions'!AR23</f>
        <v>450.00000000000006</v>
      </c>
      <c r="AS21" s="112">
        <f>AS11*'3.General Assumptions'!AS23</f>
        <v>450.00000000000006</v>
      </c>
      <c r="AT21" s="112">
        <f>AT11*'3.General Assumptions'!AT23</f>
        <v>450.00000000000006</v>
      </c>
      <c r="AU21" s="112">
        <f>AU11*'3.General Assumptions'!AU23</f>
        <v>450.00000000000006</v>
      </c>
      <c r="AV21" s="112">
        <f>AV11*'3.General Assumptions'!AV23</f>
        <v>450.00000000000006</v>
      </c>
      <c r="AW21" s="112">
        <f>AW11*'3.General Assumptions'!AW23</f>
        <v>450.00000000000006</v>
      </c>
      <c r="AX21" s="112">
        <f>AX11*'3.General Assumptions'!AX23</f>
        <v>450.00000000000006</v>
      </c>
      <c r="AY21" s="112">
        <f>AY11*'3.General Assumptions'!AY23</f>
        <v>450.00000000000006</v>
      </c>
      <c r="AZ21" s="112">
        <f>AZ11*'3.General Assumptions'!AZ23</f>
        <v>450.00000000000006</v>
      </c>
      <c r="BA21" s="112">
        <f>BA11*'3.General Assumptions'!BA23</f>
        <v>450.00000000000006</v>
      </c>
      <c r="BB21" s="112">
        <f>BB11*'3.General Assumptions'!BB23</f>
        <v>450.00000000000006</v>
      </c>
      <c r="BC21" s="112">
        <f>BC11*'3.General Assumptions'!BC23</f>
        <v>450.00000000000006</v>
      </c>
      <c r="BD21" s="112">
        <f>BD11*'3.General Assumptions'!BD23</f>
        <v>450.00000000000006</v>
      </c>
      <c r="BE21" s="112">
        <f>BE11*'3.General Assumptions'!BE23</f>
        <v>450.00000000000006</v>
      </c>
      <c r="BF21" s="112">
        <f>BF11*'3.General Assumptions'!BF23</f>
        <v>450.00000000000006</v>
      </c>
      <c r="BG21" s="112">
        <f>BG11*'3.General Assumptions'!BG23</f>
        <v>450.00000000000006</v>
      </c>
      <c r="BH21" s="112">
        <f>BH11*'3.General Assumptions'!BH23</f>
        <v>450.00000000000006</v>
      </c>
      <c r="BI21" s="112">
        <f>BI11*'3.General Assumptions'!BI23</f>
        <v>450.00000000000006</v>
      </c>
      <c r="BJ21" s="112">
        <f>BJ11*'3.General Assumptions'!BJ23</f>
        <v>450.00000000000006</v>
      </c>
      <c r="BK21" s="112">
        <f>BK11*'3.General Assumptions'!BK23</f>
        <v>450.00000000000006</v>
      </c>
      <c r="BL21" s="112">
        <f>BL11*'3.General Assumptions'!BL23</f>
        <v>450.00000000000006</v>
      </c>
      <c r="BM21" s="112">
        <f>BM11*'3.General Assumptions'!BM23</f>
        <v>450.00000000000006</v>
      </c>
      <c r="BN21" s="112">
        <f>BN11*'3.General Assumptions'!BN23</f>
        <v>450.00000000000006</v>
      </c>
      <c r="BO21" s="112">
        <f>BO11*'3.General Assumptions'!BO23</f>
        <v>450.00000000000006</v>
      </c>
      <c r="BP21" s="112">
        <f>BP11*'3.General Assumptions'!BP23</f>
        <v>450.00000000000006</v>
      </c>
      <c r="BQ21" s="112">
        <f>BQ11*'3.General Assumptions'!BQ23</f>
        <v>450.00000000000006</v>
      </c>
      <c r="BR21" s="112">
        <f>BR11*'3.General Assumptions'!BR23</f>
        <v>450.00000000000006</v>
      </c>
      <c r="BS21" s="112">
        <f>BS11*'3.General Assumptions'!BS23</f>
        <v>450.00000000000006</v>
      </c>
      <c r="BT21" s="112">
        <f>BT11*'3.General Assumptions'!BT23</f>
        <v>450.00000000000006</v>
      </c>
      <c r="BU21" s="112">
        <f>BU11*'3.General Assumptions'!BU23</f>
        <v>450.00000000000006</v>
      </c>
      <c r="BV21" s="112">
        <f>BV11*'3.General Assumptions'!BV23</f>
        <v>450.00000000000006</v>
      </c>
      <c r="BW21" s="112">
        <f>BW11*'3.General Assumptions'!BW23</f>
        <v>450.00000000000006</v>
      </c>
      <c r="BX21" s="112">
        <f>BX11*'3.General Assumptions'!BX23</f>
        <v>450.00000000000006</v>
      </c>
      <c r="BY21" s="112">
        <f>BY11*'3.General Assumptions'!BY23</f>
        <v>450.00000000000006</v>
      </c>
      <c r="BZ21" s="112">
        <f>BZ11*'3.General Assumptions'!BZ23</f>
        <v>450.00000000000006</v>
      </c>
      <c r="CA21" s="112">
        <f>CA11*'3.General Assumptions'!CA23</f>
        <v>450.00000000000006</v>
      </c>
      <c r="CB21" s="112">
        <f>CB11*'3.General Assumptions'!CB23</f>
        <v>450.00000000000006</v>
      </c>
      <c r="CC21" s="112">
        <f>CC11*'3.General Assumptions'!CC23</f>
        <v>450.00000000000006</v>
      </c>
      <c r="CD21" s="112">
        <f>CD11*'3.General Assumptions'!CD23</f>
        <v>450.00000000000006</v>
      </c>
      <c r="CE21" s="112">
        <f>CE11*'3.General Assumptions'!CE23</f>
        <v>450.00000000000006</v>
      </c>
      <c r="CF21" s="112">
        <f>CF11*'3.General Assumptions'!CF23</f>
        <v>450.00000000000006</v>
      </c>
      <c r="CG21" s="112">
        <f>CG11*'3.General Assumptions'!CG23</f>
        <v>450.00000000000006</v>
      </c>
      <c r="CH21" s="112">
        <f>CH11*'3.General Assumptions'!CH23</f>
        <v>450.00000000000006</v>
      </c>
      <c r="CI21" s="112">
        <f>CI11*'3.General Assumptions'!CI23</f>
        <v>450.00000000000006</v>
      </c>
      <c r="CJ21" s="112">
        <f>CJ11*'3.General Assumptions'!CJ23</f>
        <v>450.00000000000006</v>
      </c>
      <c r="CK21" s="112">
        <f>CK11*'3.General Assumptions'!CK23</f>
        <v>0</v>
      </c>
      <c r="CL21" s="112">
        <f>CL11*'3.General Assumptions'!CL23</f>
        <v>0</v>
      </c>
      <c r="CM21" s="112">
        <f>CM11*'3.General Assumptions'!CM23</f>
        <v>0</v>
      </c>
      <c r="CN21" s="112">
        <f>CN11*'3.General Assumptions'!CN23</f>
        <v>0</v>
      </c>
      <c r="CO21" s="112">
        <f>CO11*'3.General Assumptions'!CO23</f>
        <v>0</v>
      </c>
      <c r="CP21" s="112">
        <f>CP11*'3.General Assumptions'!CP23</f>
        <v>0</v>
      </c>
    </row>
    <row r="22" spans="5:94" x14ac:dyDescent="0.3">
      <c r="E22" s="97">
        <v>2</v>
      </c>
      <c r="F22" s="97" t="str">
        <f>VLOOKUP(E22,'3.General Assumptions'!$B$23:$D$27,2,FALSE)</f>
        <v>Product 2</v>
      </c>
      <c r="G22" s="112">
        <f>G12*'3.General Assumptions'!G24</f>
        <v>0</v>
      </c>
      <c r="H22" s="112">
        <f>H12*'3.General Assumptions'!H24</f>
        <v>0</v>
      </c>
      <c r="I22" s="112">
        <f>I12*'3.General Assumptions'!I24</f>
        <v>0</v>
      </c>
      <c r="J22" s="112">
        <f>J12*'3.General Assumptions'!J24</f>
        <v>0</v>
      </c>
      <c r="K22" s="112">
        <f>K12*'3.General Assumptions'!K24</f>
        <v>0</v>
      </c>
      <c r="L22" s="112">
        <f>L12*'3.General Assumptions'!L24</f>
        <v>2.0099999999999998</v>
      </c>
      <c r="M22" s="112">
        <f>M12*'3.General Assumptions'!M24</f>
        <v>6</v>
      </c>
      <c r="N22" s="112">
        <f>N12*'3.General Assumptions'!N24</f>
        <v>13.5</v>
      </c>
      <c r="O22" s="112">
        <f>O12*'3.General Assumptions'!O24</f>
        <v>24</v>
      </c>
      <c r="P22" s="112">
        <f>P12*'3.General Assumptions'!P24</f>
        <v>33</v>
      </c>
      <c r="Q22" s="112">
        <f>Q12*'3.General Assumptions'!Q24</f>
        <v>41.4</v>
      </c>
      <c r="R22" s="112">
        <f>R12*'3.General Assumptions'!R24</f>
        <v>48.3</v>
      </c>
      <c r="S22" s="112">
        <f>S12*'3.General Assumptions'!S24</f>
        <v>55.199999999999996</v>
      </c>
      <c r="T22" s="112">
        <f>T12*'3.General Assumptions'!T24</f>
        <v>62.1</v>
      </c>
      <c r="U22" s="112">
        <f>U12*'3.General Assumptions'!U24</f>
        <v>69.000000000000014</v>
      </c>
      <c r="V22" s="112">
        <f>V12*'3.General Assumptions'!V24</f>
        <v>69.000000000000014</v>
      </c>
      <c r="W22" s="112">
        <f>W12*'3.General Assumptions'!W24</f>
        <v>69.000000000000014</v>
      </c>
      <c r="X22" s="112">
        <f>X12*'3.General Assumptions'!X24</f>
        <v>69.000000000000014</v>
      </c>
      <c r="Y22" s="112">
        <f>Y12*'3.General Assumptions'!Y24</f>
        <v>69.000000000000014</v>
      </c>
      <c r="Z22" s="112">
        <f>Z12*'3.General Assumptions'!Z24</f>
        <v>69.000000000000014</v>
      </c>
      <c r="AA22" s="112">
        <f>AA12*'3.General Assumptions'!AA24</f>
        <v>69.000000000000014</v>
      </c>
      <c r="AB22" s="112">
        <f>AB12*'3.General Assumptions'!AB24</f>
        <v>69.000000000000014</v>
      </c>
      <c r="AC22" s="112">
        <f>AC12*'3.General Assumptions'!AC24</f>
        <v>69.000000000000014</v>
      </c>
      <c r="AD22" s="112">
        <f>AD12*'3.General Assumptions'!AD24</f>
        <v>69.000000000000014</v>
      </c>
      <c r="AE22" s="112">
        <f>AE12*'3.General Assumptions'!AE24</f>
        <v>69.000000000000014</v>
      </c>
      <c r="AF22" s="112">
        <f>AF12*'3.General Assumptions'!AF24</f>
        <v>69.000000000000014</v>
      </c>
      <c r="AG22" s="112">
        <f>AG12*'3.General Assumptions'!AG24</f>
        <v>69.000000000000014</v>
      </c>
      <c r="AH22" s="112">
        <f>AH12*'3.General Assumptions'!AH24</f>
        <v>69.000000000000014</v>
      </c>
      <c r="AI22" s="112">
        <f>AI12*'3.General Assumptions'!AI24</f>
        <v>69.000000000000014</v>
      </c>
      <c r="AJ22" s="112">
        <f>AJ12*'3.General Assumptions'!AJ24</f>
        <v>69.000000000000014</v>
      </c>
      <c r="AK22" s="112">
        <f>AK12*'3.General Assumptions'!AK24</f>
        <v>69.000000000000014</v>
      </c>
      <c r="AL22" s="112">
        <f>AL12*'3.General Assumptions'!AL24</f>
        <v>69.000000000000014</v>
      </c>
      <c r="AM22" s="112">
        <f>AM12*'3.General Assumptions'!AM24</f>
        <v>69.000000000000014</v>
      </c>
      <c r="AN22" s="112">
        <f>AN12*'3.General Assumptions'!AN24</f>
        <v>69.000000000000014</v>
      </c>
      <c r="AO22" s="112">
        <f>AO12*'3.General Assumptions'!AO24</f>
        <v>69.000000000000014</v>
      </c>
      <c r="AP22" s="112">
        <f>AP12*'3.General Assumptions'!AP24</f>
        <v>69.000000000000014</v>
      </c>
      <c r="AQ22" s="112">
        <f>AQ12*'3.General Assumptions'!AQ24</f>
        <v>69.000000000000014</v>
      </c>
      <c r="AR22" s="112">
        <f>AR12*'3.General Assumptions'!AR24</f>
        <v>69.000000000000014</v>
      </c>
      <c r="AS22" s="112">
        <f>AS12*'3.General Assumptions'!AS24</f>
        <v>69.000000000000014</v>
      </c>
      <c r="AT22" s="112">
        <f>AT12*'3.General Assumptions'!AT24</f>
        <v>69.000000000000014</v>
      </c>
      <c r="AU22" s="112">
        <f>AU12*'3.General Assumptions'!AU24</f>
        <v>69.000000000000014</v>
      </c>
      <c r="AV22" s="112">
        <f>AV12*'3.General Assumptions'!AV24</f>
        <v>69.000000000000014</v>
      </c>
      <c r="AW22" s="112">
        <f>AW12*'3.General Assumptions'!AW24</f>
        <v>69.000000000000014</v>
      </c>
      <c r="AX22" s="112">
        <f>AX12*'3.General Assumptions'!AX24</f>
        <v>69.000000000000014</v>
      </c>
      <c r="AY22" s="112">
        <f>AY12*'3.General Assumptions'!AY24</f>
        <v>69.000000000000014</v>
      </c>
      <c r="AZ22" s="112">
        <f>AZ12*'3.General Assumptions'!AZ24</f>
        <v>69.000000000000014</v>
      </c>
      <c r="BA22" s="112">
        <f>BA12*'3.General Assumptions'!BA24</f>
        <v>69.000000000000014</v>
      </c>
      <c r="BB22" s="112">
        <f>BB12*'3.General Assumptions'!BB24</f>
        <v>69.000000000000014</v>
      </c>
      <c r="BC22" s="112">
        <f>BC12*'3.General Assumptions'!BC24</f>
        <v>69.000000000000014</v>
      </c>
      <c r="BD22" s="112">
        <f>BD12*'3.General Assumptions'!BD24</f>
        <v>69.000000000000014</v>
      </c>
      <c r="BE22" s="112">
        <f>BE12*'3.General Assumptions'!BE24</f>
        <v>69.000000000000014</v>
      </c>
      <c r="BF22" s="112">
        <f>BF12*'3.General Assumptions'!BF24</f>
        <v>69.000000000000014</v>
      </c>
      <c r="BG22" s="112">
        <f>BG12*'3.General Assumptions'!BG24</f>
        <v>69.000000000000014</v>
      </c>
      <c r="BH22" s="112">
        <f>BH12*'3.General Assumptions'!BH24</f>
        <v>69.000000000000014</v>
      </c>
      <c r="BI22" s="112">
        <f>BI12*'3.General Assumptions'!BI24</f>
        <v>69.000000000000014</v>
      </c>
      <c r="BJ22" s="112">
        <f>BJ12*'3.General Assumptions'!BJ24</f>
        <v>69.000000000000014</v>
      </c>
      <c r="BK22" s="112">
        <f>BK12*'3.General Assumptions'!BK24</f>
        <v>69.000000000000014</v>
      </c>
      <c r="BL22" s="112">
        <f>BL12*'3.General Assumptions'!BL24</f>
        <v>69.000000000000014</v>
      </c>
      <c r="BM22" s="112">
        <f>BM12*'3.General Assumptions'!BM24</f>
        <v>69.000000000000014</v>
      </c>
      <c r="BN22" s="112">
        <f>BN12*'3.General Assumptions'!BN24</f>
        <v>69.000000000000014</v>
      </c>
      <c r="BO22" s="112">
        <f>BO12*'3.General Assumptions'!BO24</f>
        <v>69.000000000000014</v>
      </c>
      <c r="BP22" s="112">
        <f>BP12*'3.General Assumptions'!BP24</f>
        <v>69.000000000000014</v>
      </c>
      <c r="BQ22" s="112">
        <f>BQ12*'3.General Assumptions'!BQ24</f>
        <v>69.000000000000014</v>
      </c>
      <c r="BR22" s="112">
        <f>BR12*'3.General Assumptions'!BR24</f>
        <v>69.000000000000014</v>
      </c>
      <c r="BS22" s="112">
        <f>BS12*'3.General Assumptions'!BS24</f>
        <v>69.000000000000014</v>
      </c>
      <c r="BT22" s="112">
        <f>BT12*'3.General Assumptions'!BT24</f>
        <v>69.000000000000014</v>
      </c>
      <c r="BU22" s="112">
        <f>BU12*'3.General Assumptions'!BU24</f>
        <v>69.000000000000014</v>
      </c>
      <c r="BV22" s="112">
        <f>BV12*'3.General Assumptions'!BV24</f>
        <v>69.000000000000014</v>
      </c>
      <c r="BW22" s="112">
        <f>BW12*'3.General Assumptions'!BW24</f>
        <v>69.000000000000014</v>
      </c>
      <c r="BX22" s="112">
        <f>BX12*'3.General Assumptions'!BX24</f>
        <v>69.000000000000014</v>
      </c>
      <c r="BY22" s="112">
        <f>BY12*'3.General Assumptions'!BY24</f>
        <v>69.000000000000014</v>
      </c>
      <c r="BZ22" s="112">
        <f>BZ12*'3.General Assumptions'!BZ24</f>
        <v>69.000000000000014</v>
      </c>
      <c r="CA22" s="112">
        <f>CA12*'3.General Assumptions'!CA24</f>
        <v>69.000000000000014</v>
      </c>
      <c r="CB22" s="112">
        <f>CB12*'3.General Assumptions'!CB24</f>
        <v>69.000000000000014</v>
      </c>
      <c r="CC22" s="112">
        <f>CC12*'3.General Assumptions'!CC24</f>
        <v>69.000000000000014</v>
      </c>
      <c r="CD22" s="112">
        <f>CD12*'3.General Assumptions'!CD24</f>
        <v>69.000000000000014</v>
      </c>
      <c r="CE22" s="112">
        <f>CE12*'3.General Assumptions'!CE24</f>
        <v>69.000000000000014</v>
      </c>
      <c r="CF22" s="112">
        <f>CF12*'3.General Assumptions'!CF24</f>
        <v>69.000000000000014</v>
      </c>
      <c r="CG22" s="112">
        <f>CG12*'3.General Assumptions'!CG24</f>
        <v>69.000000000000014</v>
      </c>
      <c r="CH22" s="112">
        <f>CH12*'3.General Assumptions'!CH24</f>
        <v>69.000000000000014</v>
      </c>
      <c r="CI22" s="112">
        <f>CI12*'3.General Assumptions'!CI24</f>
        <v>69.000000000000014</v>
      </c>
      <c r="CJ22" s="112">
        <f>CJ12*'3.General Assumptions'!CJ24</f>
        <v>69.000000000000014</v>
      </c>
      <c r="CK22" s="112">
        <f>CK12*'3.General Assumptions'!CK24</f>
        <v>0</v>
      </c>
      <c r="CL22" s="112">
        <f>CL12*'3.General Assumptions'!CL24</f>
        <v>0</v>
      </c>
      <c r="CM22" s="112">
        <f>CM12*'3.General Assumptions'!CM24</f>
        <v>0</v>
      </c>
      <c r="CN22" s="112">
        <f>CN12*'3.General Assumptions'!CN24</f>
        <v>0</v>
      </c>
      <c r="CO22" s="112">
        <f>CO12*'3.General Assumptions'!CO24</f>
        <v>0</v>
      </c>
      <c r="CP22" s="112">
        <f>CP12*'3.General Assumptions'!CP24</f>
        <v>0</v>
      </c>
    </row>
    <row r="23" spans="5:94" x14ac:dyDescent="0.3">
      <c r="E23" s="97">
        <v>3</v>
      </c>
      <c r="F23" s="97" t="str">
        <f>VLOOKUP(E23,'3.General Assumptions'!$B$23:$D$27,2,FALSE)</f>
        <v>Product 3</v>
      </c>
      <c r="G23" s="112">
        <f>G13*'3.General Assumptions'!G25</f>
        <v>0</v>
      </c>
      <c r="H23" s="112">
        <f>H13*'3.General Assumptions'!H25</f>
        <v>0</v>
      </c>
      <c r="I23" s="112">
        <f>I13*'3.General Assumptions'!I25</f>
        <v>0</v>
      </c>
      <c r="J23" s="112">
        <f>J13*'3.General Assumptions'!J25</f>
        <v>0</v>
      </c>
      <c r="K23" s="112">
        <f>K13*'3.General Assumptions'!K25</f>
        <v>0</v>
      </c>
      <c r="L23" s="112">
        <f>L13*'3.General Assumptions'!L25</f>
        <v>10.26</v>
      </c>
      <c r="M23" s="112">
        <f>M13*'3.General Assumptions'!M25</f>
        <v>35.46</v>
      </c>
      <c r="N23" s="112">
        <f>N13*'3.General Assumptions'!N25</f>
        <v>62.82</v>
      </c>
      <c r="O23" s="112">
        <f>O13*'3.General Assumptions'!O25</f>
        <v>98.759999999999991</v>
      </c>
      <c r="P23" s="112">
        <f>P13*'3.General Assumptions'!P25</f>
        <v>123.44999999999999</v>
      </c>
      <c r="Q23" s="112">
        <f>Q13*'3.General Assumptions'!Q25</f>
        <v>148.13999999999999</v>
      </c>
      <c r="R23" s="112">
        <f>R13*'3.General Assumptions'!R25</f>
        <v>172.82999999999998</v>
      </c>
      <c r="S23" s="112">
        <f>S13*'3.General Assumptions'!S25</f>
        <v>197.51999999999998</v>
      </c>
      <c r="T23" s="112">
        <f>T13*'3.General Assumptions'!T25</f>
        <v>222.21</v>
      </c>
      <c r="U23" s="112">
        <f>U13*'3.General Assumptions'!U25</f>
        <v>246.90000000000003</v>
      </c>
      <c r="V23" s="112">
        <f>V13*'3.General Assumptions'!V25</f>
        <v>246.90000000000003</v>
      </c>
      <c r="W23" s="112">
        <f>W13*'3.General Assumptions'!W25</f>
        <v>246.90000000000003</v>
      </c>
      <c r="X23" s="112">
        <f>X13*'3.General Assumptions'!X25</f>
        <v>246.90000000000003</v>
      </c>
      <c r="Y23" s="112">
        <f>Y13*'3.General Assumptions'!Y25</f>
        <v>246.90000000000003</v>
      </c>
      <c r="Z23" s="112">
        <f>Z13*'3.General Assumptions'!Z25</f>
        <v>246.90000000000003</v>
      </c>
      <c r="AA23" s="112">
        <f>AA13*'3.General Assumptions'!AA25</f>
        <v>246.90000000000003</v>
      </c>
      <c r="AB23" s="112">
        <f>AB13*'3.General Assumptions'!AB25</f>
        <v>246.90000000000003</v>
      </c>
      <c r="AC23" s="112">
        <f>AC13*'3.General Assumptions'!AC25</f>
        <v>246.90000000000003</v>
      </c>
      <c r="AD23" s="112">
        <f>AD13*'3.General Assumptions'!AD25</f>
        <v>246.90000000000003</v>
      </c>
      <c r="AE23" s="112">
        <f>AE13*'3.General Assumptions'!AE25</f>
        <v>246.90000000000003</v>
      </c>
      <c r="AF23" s="112">
        <f>AF13*'3.General Assumptions'!AF25</f>
        <v>246.90000000000003</v>
      </c>
      <c r="AG23" s="112">
        <f>AG13*'3.General Assumptions'!AG25</f>
        <v>246.90000000000003</v>
      </c>
      <c r="AH23" s="112">
        <f>AH13*'3.General Assumptions'!AH25</f>
        <v>246.90000000000003</v>
      </c>
      <c r="AI23" s="112">
        <f>AI13*'3.General Assumptions'!AI25</f>
        <v>246.90000000000003</v>
      </c>
      <c r="AJ23" s="112">
        <f>AJ13*'3.General Assumptions'!AJ25</f>
        <v>246.90000000000003</v>
      </c>
      <c r="AK23" s="112">
        <f>AK13*'3.General Assumptions'!AK25</f>
        <v>246.90000000000003</v>
      </c>
      <c r="AL23" s="112">
        <f>AL13*'3.General Assumptions'!AL25</f>
        <v>246.90000000000003</v>
      </c>
      <c r="AM23" s="112">
        <f>AM13*'3.General Assumptions'!AM25</f>
        <v>246.90000000000003</v>
      </c>
      <c r="AN23" s="112">
        <f>AN13*'3.General Assumptions'!AN25</f>
        <v>246.90000000000003</v>
      </c>
      <c r="AO23" s="112">
        <f>AO13*'3.General Assumptions'!AO25</f>
        <v>246.90000000000003</v>
      </c>
      <c r="AP23" s="112">
        <f>AP13*'3.General Assumptions'!AP25</f>
        <v>246.90000000000003</v>
      </c>
      <c r="AQ23" s="112">
        <f>AQ13*'3.General Assumptions'!AQ25</f>
        <v>246.90000000000003</v>
      </c>
      <c r="AR23" s="112">
        <f>AR13*'3.General Assumptions'!AR25</f>
        <v>246.90000000000003</v>
      </c>
      <c r="AS23" s="112">
        <f>AS13*'3.General Assumptions'!AS25</f>
        <v>246.90000000000003</v>
      </c>
      <c r="AT23" s="112">
        <f>AT13*'3.General Assumptions'!AT25</f>
        <v>246.90000000000003</v>
      </c>
      <c r="AU23" s="112">
        <f>AU13*'3.General Assumptions'!AU25</f>
        <v>246.90000000000003</v>
      </c>
      <c r="AV23" s="112">
        <f>AV13*'3.General Assumptions'!AV25</f>
        <v>246.90000000000003</v>
      </c>
      <c r="AW23" s="112">
        <f>AW13*'3.General Assumptions'!AW25</f>
        <v>246.90000000000003</v>
      </c>
      <c r="AX23" s="112">
        <f>AX13*'3.General Assumptions'!AX25</f>
        <v>246.90000000000003</v>
      </c>
      <c r="AY23" s="112">
        <f>AY13*'3.General Assumptions'!AY25</f>
        <v>246.90000000000003</v>
      </c>
      <c r="AZ23" s="112">
        <f>AZ13*'3.General Assumptions'!AZ25</f>
        <v>246.90000000000003</v>
      </c>
      <c r="BA23" s="112">
        <f>BA13*'3.General Assumptions'!BA25</f>
        <v>246.90000000000003</v>
      </c>
      <c r="BB23" s="112">
        <f>BB13*'3.General Assumptions'!BB25</f>
        <v>246.90000000000003</v>
      </c>
      <c r="BC23" s="112">
        <f>BC13*'3.General Assumptions'!BC25</f>
        <v>246.90000000000003</v>
      </c>
      <c r="BD23" s="112">
        <f>BD13*'3.General Assumptions'!BD25</f>
        <v>246.90000000000003</v>
      </c>
      <c r="BE23" s="112">
        <f>BE13*'3.General Assumptions'!BE25</f>
        <v>246.90000000000003</v>
      </c>
      <c r="BF23" s="112">
        <f>BF13*'3.General Assumptions'!BF25</f>
        <v>246.90000000000003</v>
      </c>
      <c r="BG23" s="112">
        <f>BG13*'3.General Assumptions'!BG25</f>
        <v>246.90000000000003</v>
      </c>
      <c r="BH23" s="112">
        <f>BH13*'3.General Assumptions'!BH25</f>
        <v>246.90000000000003</v>
      </c>
      <c r="BI23" s="112">
        <f>BI13*'3.General Assumptions'!BI25</f>
        <v>246.90000000000003</v>
      </c>
      <c r="BJ23" s="112">
        <f>BJ13*'3.General Assumptions'!BJ25</f>
        <v>246.90000000000003</v>
      </c>
      <c r="BK23" s="112">
        <f>BK13*'3.General Assumptions'!BK25</f>
        <v>246.90000000000003</v>
      </c>
      <c r="BL23" s="112">
        <f>BL13*'3.General Assumptions'!BL25</f>
        <v>246.90000000000003</v>
      </c>
      <c r="BM23" s="112">
        <f>BM13*'3.General Assumptions'!BM25</f>
        <v>246.90000000000003</v>
      </c>
      <c r="BN23" s="112">
        <f>BN13*'3.General Assumptions'!BN25</f>
        <v>246.90000000000003</v>
      </c>
      <c r="BO23" s="112">
        <f>BO13*'3.General Assumptions'!BO25</f>
        <v>246.90000000000003</v>
      </c>
      <c r="BP23" s="112">
        <f>BP13*'3.General Assumptions'!BP25</f>
        <v>246.90000000000003</v>
      </c>
      <c r="BQ23" s="112">
        <f>BQ13*'3.General Assumptions'!BQ25</f>
        <v>246.90000000000003</v>
      </c>
      <c r="BR23" s="112">
        <f>BR13*'3.General Assumptions'!BR25</f>
        <v>246.90000000000003</v>
      </c>
      <c r="BS23" s="112">
        <f>BS13*'3.General Assumptions'!BS25</f>
        <v>246.90000000000003</v>
      </c>
      <c r="BT23" s="112">
        <f>BT13*'3.General Assumptions'!BT25</f>
        <v>246.90000000000003</v>
      </c>
      <c r="BU23" s="112">
        <f>BU13*'3.General Assumptions'!BU25</f>
        <v>246.90000000000003</v>
      </c>
      <c r="BV23" s="112">
        <f>BV13*'3.General Assumptions'!BV25</f>
        <v>246.90000000000003</v>
      </c>
      <c r="BW23" s="112">
        <f>BW13*'3.General Assumptions'!BW25</f>
        <v>246.90000000000003</v>
      </c>
      <c r="BX23" s="112">
        <f>BX13*'3.General Assumptions'!BX25</f>
        <v>246.90000000000003</v>
      </c>
      <c r="BY23" s="112">
        <f>BY13*'3.General Assumptions'!BY25</f>
        <v>246.90000000000003</v>
      </c>
      <c r="BZ23" s="112">
        <f>BZ13*'3.General Assumptions'!BZ25</f>
        <v>246.90000000000003</v>
      </c>
      <c r="CA23" s="112">
        <f>CA13*'3.General Assumptions'!CA25</f>
        <v>246.90000000000003</v>
      </c>
      <c r="CB23" s="112">
        <f>CB13*'3.General Assumptions'!CB25</f>
        <v>246.90000000000003</v>
      </c>
      <c r="CC23" s="112">
        <f>CC13*'3.General Assumptions'!CC25</f>
        <v>246.90000000000003</v>
      </c>
      <c r="CD23" s="112">
        <f>CD13*'3.General Assumptions'!CD25</f>
        <v>246.90000000000003</v>
      </c>
      <c r="CE23" s="112">
        <f>CE13*'3.General Assumptions'!CE25</f>
        <v>246.90000000000003</v>
      </c>
      <c r="CF23" s="112">
        <f>CF13*'3.General Assumptions'!CF25</f>
        <v>246.90000000000003</v>
      </c>
      <c r="CG23" s="112">
        <f>CG13*'3.General Assumptions'!CG25</f>
        <v>246.90000000000003</v>
      </c>
      <c r="CH23" s="112">
        <f>CH13*'3.General Assumptions'!CH25</f>
        <v>246.90000000000003</v>
      </c>
      <c r="CI23" s="112">
        <f>CI13*'3.General Assumptions'!CI25</f>
        <v>246.90000000000003</v>
      </c>
      <c r="CJ23" s="112">
        <f>CJ13*'3.General Assumptions'!CJ25</f>
        <v>246.90000000000003</v>
      </c>
      <c r="CK23" s="112">
        <f>CK13*'3.General Assumptions'!CK25</f>
        <v>0</v>
      </c>
      <c r="CL23" s="112">
        <f>CL13*'3.General Assumptions'!CL25</f>
        <v>0</v>
      </c>
      <c r="CM23" s="112">
        <f>CM13*'3.General Assumptions'!CM25</f>
        <v>0</v>
      </c>
      <c r="CN23" s="112">
        <f>CN13*'3.General Assumptions'!CN25</f>
        <v>0</v>
      </c>
      <c r="CO23" s="112">
        <f>CO13*'3.General Assumptions'!CO25</f>
        <v>0</v>
      </c>
      <c r="CP23" s="112">
        <f>CP13*'3.General Assumptions'!CP25</f>
        <v>0</v>
      </c>
    </row>
    <row r="24" spans="5:94" x14ac:dyDescent="0.3">
      <c r="E24" s="97">
        <v>4</v>
      </c>
      <c r="F24" s="97" t="str">
        <f>VLOOKUP(E24,'3.General Assumptions'!$B$23:$D$27,2,FALSE)</f>
        <v>Product 4</v>
      </c>
      <c r="G24" s="112">
        <f>G14*'3.General Assumptions'!G26</f>
        <v>0</v>
      </c>
      <c r="H24" s="112">
        <f>H14*'3.General Assumptions'!H26</f>
        <v>0</v>
      </c>
      <c r="I24" s="112">
        <f>I14*'3.General Assumptions'!I26</f>
        <v>0</v>
      </c>
      <c r="J24" s="112">
        <f>J14*'3.General Assumptions'!J26</f>
        <v>0</v>
      </c>
      <c r="K24" s="112">
        <f>K14*'3.General Assumptions'!K26</f>
        <v>0</v>
      </c>
      <c r="L24" s="112">
        <f>L14*'3.General Assumptions'!L26</f>
        <v>2.0099999999999998</v>
      </c>
      <c r="M24" s="112">
        <f>M14*'3.General Assumptions'!M26</f>
        <v>6</v>
      </c>
      <c r="N24" s="112">
        <f>N14*'3.General Assumptions'!N26</f>
        <v>13.5</v>
      </c>
      <c r="O24" s="112">
        <f>O14*'3.General Assumptions'!O26</f>
        <v>24</v>
      </c>
      <c r="P24" s="112">
        <f>P14*'3.General Assumptions'!P26</f>
        <v>33</v>
      </c>
      <c r="Q24" s="112">
        <f>Q14*'3.General Assumptions'!Q26</f>
        <v>41.4</v>
      </c>
      <c r="R24" s="112">
        <f>R14*'3.General Assumptions'!R26</f>
        <v>48.3</v>
      </c>
      <c r="S24" s="112">
        <f>S14*'3.General Assumptions'!S26</f>
        <v>55.199999999999996</v>
      </c>
      <c r="T24" s="112">
        <f>T14*'3.General Assumptions'!T26</f>
        <v>62.1</v>
      </c>
      <c r="U24" s="112">
        <f>U14*'3.General Assumptions'!U26</f>
        <v>69.000000000000014</v>
      </c>
      <c r="V24" s="112">
        <f>V14*'3.General Assumptions'!V26</f>
        <v>69.000000000000014</v>
      </c>
      <c r="W24" s="112">
        <f>W14*'3.General Assumptions'!W26</f>
        <v>69.000000000000014</v>
      </c>
      <c r="X24" s="112">
        <f>X14*'3.General Assumptions'!X26</f>
        <v>69.000000000000014</v>
      </c>
      <c r="Y24" s="112">
        <f>Y14*'3.General Assumptions'!Y26</f>
        <v>69.000000000000014</v>
      </c>
      <c r="Z24" s="112">
        <f>Z14*'3.General Assumptions'!Z26</f>
        <v>69.000000000000014</v>
      </c>
      <c r="AA24" s="112">
        <f>AA14*'3.General Assumptions'!AA26</f>
        <v>69.000000000000014</v>
      </c>
      <c r="AB24" s="112">
        <f>AB14*'3.General Assumptions'!AB26</f>
        <v>69.000000000000014</v>
      </c>
      <c r="AC24" s="112">
        <f>AC14*'3.General Assumptions'!AC26</f>
        <v>69.000000000000014</v>
      </c>
      <c r="AD24" s="112">
        <f>AD14*'3.General Assumptions'!AD26</f>
        <v>69.000000000000014</v>
      </c>
      <c r="AE24" s="112">
        <f>AE14*'3.General Assumptions'!AE26</f>
        <v>69.000000000000014</v>
      </c>
      <c r="AF24" s="112">
        <f>AF14*'3.General Assumptions'!AF26</f>
        <v>69.000000000000014</v>
      </c>
      <c r="AG24" s="112">
        <f>AG14*'3.General Assumptions'!AG26</f>
        <v>69.000000000000014</v>
      </c>
      <c r="AH24" s="112">
        <f>AH14*'3.General Assumptions'!AH26</f>
        <v>69.000000000000014</v>
      </c>
      <c r="AI24" s="112">
        <f>AI14*'3.General Assumptions'!AI26</f>
        <v>69.000000000000014</v>
      </c>
      <c r="AJ24" s="112">
        <f>AJ14*'3.General Assumptions'!AJ26</f>
        <v>69.000000000000014</v>
      </c>
      <c r="AK24" s="112">
        <f>AK14*'3.General Assumptions'!AK26</f>
        <v>69.000000000000014</v>
      </c>
      <c r="AL24" s="112">
        <f>AL14*'3.General Assumptions'!AL26</f>
        <v>69.000000000000014</v>
      </c>
      <c r="AM24" s="112">
        <f>AM14*'3.General Assumptions'!AM26</f>
        <v>69.000000000000014</v>
      </c>
      <c r="AN24" s="112">
        <f>AN14*'3.General Assumptions'!AN26</f>
        <v>69.000000000000014</v>
      </c>
      <c r="AO24" s="112">
        <f>AO14*'3.General Assumptions'!AO26</f>
        <v>69.000000000000014</v>
      </c>
      <c r="AP24" s="112">
        <f>AP14*'3.General Assumptions'!AP26</f>
        <v>69.000000000000014</v>
      </c>
      <c r="AQ24" s="112">
        <f>AQ14*'3.General Assumptions'!AQ26</f>
        <v>69.000000000000014</v>
      </c>
      <c r="AR24" s="112">
        <f>AR14*'3.General Assumptions'!AR26</f>
        <v>69.000000000000014</v>
      </c>
      <c r="AS24" s="112">
        <f>AS14*'3.General Assumptions'!AS26</f>
        <v>69.000000000000014</v>
      </c>
      <c r="AT24" s="112">
        <f>AT14*'3.General Assumptions'!AT26</f>
        <v>69.000000000000014</v>
      </c>
      <c r="AU24" s="112">
        <f>AU14*'3.General Assumptions'!AU26</f>
        <v>69.000000000000014</v>
      </c>
      <c r="AV24" s="112">
        <f>AV14*'3.General Assumptions'!AV26</f>
        <v>69.000000000000014</v>
      </c>
      <c r="AW24" s="112">
        <f>AW14*'3.General Assumptions'!AW26</f>
        <v>69.000000000000014</v>
      </c>
      <c r="AX24" s="112">
        <f>AX14*'3.General Assumptions'!AX26</f>
        <v>69.000000000000014</v>
      </c>
      <c r="AY24" s="112">
        <f>AY14*'3.General Assumptions'!AY26</f>
        <v>69.000000000000014</v>
      </c>
      <c r="AZ24" s="112">
        <f>AZ14*'3.General Assumptions'!AZ26</f>
        <v>69.000000000000014</v>
      </c>
      <c r="BA24" s="112">
        <f>BA14*'3.General Assumptions'!BA26</f>
        <v>69.000000000000014</v>
      </c>
      <c r="BB24" s="112">
        <f>BB14*'3.General Assumptions'!BB26</f>
        <v>69.000000000000014</v>
      </c>
      <c r="BC24" s="112">
        <f>BC14*'3.General Assumptions'!BC26</f>
        <v>69.000000000000014</v>
      </c>
      <c r="BD24" s="112">
        <f>BD14*'3.General Assumptions'!BD26</f>
        <v>69.000000000000014</v>
      </c>
      <c r="BE24" s="112">
        <f>BE14*'3.General Assumptions'!BE26</f>
        <v>69.000000000000014</v>
      </c>
      <c r="BF24" s="112">
        <f>BF14*'3.General Assumptions'!BF26</f>
        <v>69.000000000000014</v>
      </c>
      <c r="BG24" s="112">
        <f>BG14*'3.General Assumptions'!BG26</f>
        <v>69.000000000000014</v>
      </c>
      <c r="BH24" s="112">
        <f>BH14*'3.General Assumptions'!BH26</f>
        <v>69.000000000000014</v>
      </c>
      <c r="BI24" s="112">
        <f>BI14*'3.General Assumptions'!BI26</f>
        <v>69.000000000000014</v>
      </c>
      <c r="BJ24" s="112">
        <f>BJ14*'3.General Assumptions'!BJ26</f>
        <v>69.000000000000014</v>
      </c>
      <c r="BK24" s="112">
        <f>BK14*'3.General Assumptions'!BK26</f>
        <v>69.000000000000014</v>
      </c>
      <c r="BL24" s="112">
        <f>BL14*'3.General Assumptions'!BL26</f>
        <v>69.000000000000014</v>
      </c>
      <c r="BM24" s="112">
        <f>BM14*'3.General Assumptions'!BM26</f>
        <v>69.000000000000014</v>
      </c>
      <c r="BN24" s="112">
        <f>BN14*'3.General Assumptions'!BN26</f>
        <v>69.000000000000014</v>
      </c>
      <c r="BO24" s="112">
        <f>BO14*'3.General Assumptions'!BO26</f>
        <v>69.000000000000014</v>
      </c>
      <c r="BP24" s="112">
        <f>BP14*'3.General Assumptions'!BP26</f>
        <v>69.000000000000014</v>
      </c>
      <c r="BQ24" s="112">
        <f>BQ14*'3.General Assumptions'!BQ26</f>
        <v>69.000000000000014</v>
      </c>
      <c r="BR24" s="112">
        <f>BR14*'3.General Assumptions'!BR26</f>
        <v>69.000000000000014</v>
      </c>
      <c r="BS24" s="112">
        <f>BS14*'3.General Assumptions'!BS26</f>
        <v>69.000000000000014</v>
      </c>
      <c r="BT24" s="112">
        <f>BT14*'3.General Assumptions'!BT26</f>
        <v>69.000000000000014</v>
      </c>
      <c r="BU24" s="112">
        <f>BU14*'3.General Assumptions'!BU26</f>
        <v>69.000000000000014</v>
      </c>
      <c r="BV24" s="112">
        <f>BV14*'3.General Assumptions'!BV26</f>
        <v>69.000000000000014</v>
      </c>
      <c r="BW24" s="112">
        <f>BW14*'3.General Assumptions'!BW26</f>
        <v>69.000000000000014</v>
      </c>
      <c r="BX24" s="112">
        <f>BX14*'3.General Assumptions'!BX26</f>
        <v>69.000000000000014</v>
      </c>
      <c r="BY24" s="112">
        <f>BY14*'3.General Assumptions'!BY26</f>
        <v>69.000000000000014</v>
      </c>
      <c r="BZ24" s="112">
        <f>BZ14*'3.General Assumptions'!BZ26</f>
        <v>69.000000000000014</v>
      </c>
      <c r="CA24" s="112">
        <f>CA14*'3.General Assumptions'!CA26</f>
        <v>69.000000000000014</v>
      </c>
      <c r="CB24" s="112">
        <f>CB14*'3.General Assumptions'!CB26</f>
        <v>69.000000000000014</v>
      </c>
      <c r="CC24" s="112">
        <f>CC14*'3.General Assumptions'!CC26</f>
        <v>69.000000000000014</v>
      </c>
      <c r="CD24" s="112">
        <f>CD14*'3.General Assumptions'!CD26</f>
        <v>69.000000000000014</v>
      </c>
      <c r="CE24" s="112">
        <f>CE14*'3.General Assumptions'!CE26</f>
        <v>69.000000000000014</v>
      </c>
      <c r="CF24" s="112">
        <f>CF14*'3.General Assumptions'!CF26</f>
        <v>69.000000000000014</v>
      </c>
      <c r="CG24" s="112">
        <f>CG14*'3.General Assumptions'!CG26</f>
        <v>69.000000000000014</v>
      </c>
      <c r="CH24" s="112">
        <f>CH14*'3.General Assumptions'!CH26</f>
        <v>69.000000000000014</v>
      </c>
      <c r="CI24" s="112">
        <f>CI14*'3.General Assumptions'!CI26</f>
        <v>69.000000000000014</v>
      </c>
      <c r="CJ24" s="112">
        <f>CJ14*'3.General Assumptions'!CJ26</f>
        <v>69.000000000000014</v>
      </c>
      <c r="CK24" s="112">
        <f>CK14*'3.General Assumptions'!CK26</f>
        <v>0</v>
      </c>
      <c r="CL24" s="112">
        <f>CL14*'3.General Assumptions'!CL26</f>
        <v>0</v>
      </c>
      <c r="CM24" s="112">
        <f>CM14*'3.General Assumptions'!CM26</f>
        <v>0</v>
      </c>
      <c r="CN24" s="112">
        <f>CN14*'3.General Assumptions'!CN26</f>
        <v>0</v>
      </c>
      <c r="CO24" s="112">
        <f>CO14*'3.General Assumptions'!CO26</f>
        <v>0</v>
      </c>
      <c r="CP24" s="112">
        <f>CP14*'3.General Assumptions'!CP26</f>
        <v>0</v>
      </c>
    </row>
    <row r="25" spans="5:94" x14ac:dyDescent="0.3">
      <c r="E25" s="97">
        <v>5</v>
      </c>
      <c r="F25" s="97" t="str">
        <f>VLOOKUP(E25,'3.General Assumptions'!$B$23:$D$27,2,FALSE)</f>
        <v>Product 5</v>
      </c>
      <c r="G25" s="112">
        <f>G15*'3.General Assumptions'!G27</f>
        <v>0</v>
      </c>
      <c r="H25" s="112">
        <f>H15*'3.General Assumptions'!H27</f>
        <v>0</v>
      </c>
      <c r="I25" s="112">
        <f>I15*'3.General Assumptions'!I27</f>
        <v>0</v>
      </c>
      <c r="J25" s="112">
        <f>J15*'3.General Assumptions'!J27</f>
        <v>0</v>
      </c>
      <c r="K25" s="112">
        <f>K15*'3.General Assumptions'!K27</f>
        <v>0</v>
      </c>
      <c r="L25" s="112">
        <f>L15*'3.General Assumptions'!L27</f>
        <v>10.26</v>
      </c>
      <c r="M25" s="112">
        <f>M15*'3.General Assumptions'!M27</f>
        <v>35.46</v>
      </c>
      <c r="N25" s="112">
        <f>N15*'3.General Assumptions'!N27</f>
        <v>62.82</v>
      </c>
      <c r="O25" s="112">
        <f>O15*'3.General Assumptions'!O27</f>
        <v>98.759999999999991</v>
      </c>
      <c r="P25" s="112">
        <f>P15*'3.General Assumptions'!P27</f>
        <v>123.44999999999999</v>
      </c>
      <c r="Q25" s="112">
        <f>Q15*'3.General Assumptions'!Q27</f>
        <v>148.13999999999999</v>
      </c>
      <c r="R25" s="112">
        <f>R15*'3.General Assumptions'!R27</f>
        <v>172.82999999999998</v>
      </c>
      <c r="S25" s="112">
        <f>S15*'3.General Assumptions'!S27</f>
        <v>197.51999999999998</v>
      </c>
      <c r="T25" s="112">
        <f>T15*'3.General Assumptions'!T27</f>
        <v>222.21</v>
      </c>
      <c r="U25" s="112">
        <f>U15*'3.General Assumptions'!U27</f>
        <v>246.90000000000003</v>
      </c>
      <c r="V25" s="112">
        <f>V15*'3.General Assumptions'!V27</f>
        <v>246.90000000000003</v>
      </c>
      <c r="W25" s="112">
        <f>W15*'3.General Assumptions'!W27</f>
        <v>246.90000000000003</v>
      </c>
      <c r="X25" s="112">
        <f>X15*'3.General Assumptions'!X27</f>
        <v>246.90000000000003</v>
      </c>
      <c r="Y25" s="112">
        <f>Y15*'3.General Assumptions'!Y27</f>
        <v>246.90000000000003</v>
      </c>
      <c r="Z25" s="112">
        <f>Z15*'3.General Assumptions'!Z27</f>
        <v>246.90000000000003</v>
      </c>
      <c r="AA25" s="112">
        <f>AA15*'3.General Assumptions'!AA27</f>
        <v>246.90000000000003</v>
      </c>
      <c r="AB25" s="112">
        <f>AB15*'3.General Assumptions'!AB27</f>
        <v>246.90000000000003</v>
      </c>
      <c r="AC25" s="112">
        <f>AC15*'3.General Assumptions'!AC27</f>
        <v>246.90000000000003</v>
      </c>
      <c r="AD25" s="112">
        <f>AD15*'3.General Assumptions'!AD27</f>
        <v>246.90000000000003</v>
      </c>
      <c r="AE25" s="112">
        <f>AE15*'3.General Assumptions'!AE27</f>
        <v>246.90000000000003</v>
      </c>
      <c r="AF25" s="112">
        <f>AF15*'3.General Assumptions'!AF27</f>
        <v>246.90000000000003</v>
      </c>
      <c r="AG25" s="112">
        <f>AG15*'3.General Assumptions'!AG27</f>
        <v>246.90000000000003</v>
      </c>
      <c r="AH25" s="112">
        <f>AH15*'3.General Assumptions'!AH27</f>
        <v>246.90000000000003</v>
      </c>
      <c r="AI25" s="112">
        <f>AI15*'3.General Assumptions'!AI27</f>
        <v>246.90000000000003</v>
      </c>
      <c r="AJ25" s="112">
        <f>AJ15*'3.General Assumptions'!AJ27</f>
        <v>246.90000000000003</v>
      </c>
      <c r="AK25" s="112">
        <f>AK15*'3.General Assumptions'!AK27</f>
        <v>246.90000000000003</v>
      </c>
      <c r="AL25" s="112">
        <f>AL15*'3.General Assumptions'!AL27</f>
        <v>246.90000000000003</v>
      </c>
      <c r="AM25" s="112">
        <f>AM15*'3.General Assumptions'!AM27</f>
        <v>246.90000000000003</v>
      </c>
      <c r="AN25" s="112">
        <f>AN15*'3.General Assumptions'!AN27</f>
        <v>246.90000000000003</v>
      </c>
      <c r="AO25" s="112">
        <f>AO15*'3.General Assumptions'!AO27</f>
        <v>246.90000000000003</v>
      </c>
      <c r="AP25" s="112">
        <f>AP15*'3.General Assumptions'!AP27</f>
        <v>246.90000000000003</v>
      </c>
      <c r="AQ25" s="112">
        <f>AQ15*'3.General Assumptions'!AQ27</f>
        <v>246.90000000000003</v>
      </c>
      <c r="AR25" s="112">
        <f>AR15*'3.General Assumptions'!AR27</f>
        <v>246.90000000000003</v>
      </c>
      <c r="AS25" s="112">
        <f>AS15*'3.General Assumptions'!AS27</f>
        <v>246.90000000000003</v>
      </c>
      <c r="AT25" s="112">
        <f>AT15*'3.General Assumptions'!AT27</f>
        <v>246.90000000000003</v>
      </c>
      <c r="AU25" s="112">
        <f>AU15*'3.General Assumptions'!AU27</f>
        <v>246.90000000000003</v>
      </c>
      <c r="AV25" s="112">
        <f>AV15*'3.General Assumptions'!AV27</f>
        <v>246.90000000000003</v>
      </c>
      <c r="AW25" s="112">
        <f>AW15*'3.General Assumptions'!AW27</f>
        <v>246.90000000000003</v>
      </c>
      <c r="AX25" s="112">
        <f>AX15*'3.General Assumptions'!AX27</f>
        <v>246.90000000000003</v>
      </c>
      <c r="AY25" s="112">
        <f>AY15*'3.General Assumptions'!AY27</f>
        <v>246.90000000000003</v>
      </c>
      <c r="AZ25" s="112">
        <f>AZ15*'3.General Assumptions'!AZ27</f>
        <v>246.90000000000003</v>
      </c>
      <c r="BA25" s="112">
        <f>BA15*'3.General Assumptions'!BA27</f>
        <v>246.90000000000003</v>
      </c>
      <c r="BB25" s="112">
        <f>BB15*'3.General Assumptions'!BB27</f>
        <v>246.90000000000003</v>
      </c>
      <c r="BC25" s="112">
        <f>BC15*'3.General Assumptions'!BC27</f>
        <v>246.90000000000003</v>
      </c>
      <c r="BD25" s="112">
        <f>BD15*'3.General Assumptions'!BD27</f>
        <v>246.90000000000003</v>
      </c>
      <c r="BE25" s="112">
        <f>BE15*'3.General Assumptions'!BE27</f>
        <v>246.90000000000003</v>
      </c>
      <c r="BF25" s="112">
        <f>BF15*'3.General Assumptions'!BF27</f>
        <v>246.90000000000003</v>
      </c>
      <c r="BG25" s="112">
        <f>BG15*'3.General Assumptions'!BG27</f>
        <v>246.90000000000003</v>
      </c>
      <c r="BH25" s="112">
        <f>BH15*'3.General Assumptions'!BH27</f>
        <v>246.90000000000003</v>
      </c>
      <c r="BI25" s="112">
        <f>BI15*'3.General Assumptions'!BI27</f>
        <v>246.90000000000003</v>
      </c>
      <c r="BJ25" s="112">
        <f>BJ15*'3.General Assumptions'!BJ27</f>
        <v>246.90000000000003</v>
      </c>
      <c r="BK25" s="112">
        <f>BK15*'3.General Assumptions'!BK27</f>
        <v>246.90000000000003</v>
      </c>
      <c r="BL25" s="112">
        <f>BL15*'3.General Assumptions'!BL27</f>
        <v>246.90000000000003</v>
      </c>
      <c r="BM25" s="112">
        <f>BM15*'3.General Assumptions'!BM27</f>
        <v>246.90000000000003</v>
      </c>
      <c r="BN25" s="112">
        <f>BN15*'3.General Assumptions'!BN27</f>
        <v>246.90000000000003</v>
      </c>
      <c r="BO25" s="112">
        <f>BO15*'3.General Assumptions'!BO27</f>
        <v>246.90000000000003</v>
      </c>
      <c r="BP25" s="112">
        <f>BP15*'3.General Assumptions'!BP27</f>
        <v>246.90000000000003</v>
      </c>
      <c r="BQ25" s="112">
        <f>BQ15*'3.General Assumptions'!BQ27</f>
        <v>246.90000000000003</v>
      </c>
      <c r="BR25" s="112">
        <f>BR15*'3.General Assumptions'!BR27</f>
        <v>246.90000000000003</v>
      </c>
      <c r="BS25" s="112">
        <f>BS15*'3.General Assumptions'!BS27</f>
        <v>246.90000000000003</v>
      </c>
      <c r="BT25" s="112">
        <f>BT15*'3.General Assumptions'!BT27</f>
        <v>246.90000000000003</v>
      </c>
      <c r="BU25" s="112">
        <f>BU15*'3.General Assumptions'!BU27</f>
        <v>246.90000000000003</v>
      </c>
      <c r="BV25" s="112">
        <f>BV15*'3.General Assumptions'!BV27</f>
        <v>246.90000000000003</v>
      </c>
      <c r="BW25" s="112">
        <f>BW15*'3.General Assumptions'!BW27</f>
        <v>246.90000000000003</v>
      </c>
      <c r="BX25" s="112">
        <f>BX15*'3.General Assumptions'!BX27</f>
        <v>246.90000000000003</v>
      </c>
      <c r="BY25" s="112">
        <f>BY15*'3.General Assumptions'!BY27</f>
        <v>246.90000000000003</v>
      </c>
      <c r="BZ25" s="112">
        <f>BZ15*'3.General Assumptions'!BZ27</f>
        <v>246.90000000000003</v>
      </c>
      <c r="CA25" s="112">
        <f>CA15*'3.General Assumptions'!CA27</f>
        <v>246.90000000000003</v>
      </c>
      <c r="CB25" s="112">
        <f>CB15*'3.General Assumptions'!CB27</f>
        <v>246.90000000000003</v>
      </c>
      <c r="CC25" s="112">
        <f>CC15*'3.General Assumptions'!CC27</f>
        <v>246.90000000000003</v>
      </c>
      <c r="CD25" s="112">
        <f>CD15*'3.General Assumptions'!CD27</f>
        <v>246.90000000000003</v>
      </c>
      <c r="CE25" s="112">
        <f>CE15*'3.General Assumptions'!CE27</f>
        <v>246.90000000000003</v>
      </c>
      <c r="CF25" s="112">
        <f>CF15*'3.General Assumptions'!CF27</f>
        <v>246.90000000000003</v>
      </c>
      <c r="CG25" s="112">
        <f>CG15*'3.General Assumptions'!CG27</f>
        <v>246.90000000000003</v>
      </c>
      <c r="CH25" s="112">
        <f>CH15*'3.General Assumptions'!CH27</f>
        <v>246.90000000000003</v>
      </c>
      <c r="CI25" s="112">
        <f>CI15*'3.General Assumptions'!CI27</f>
        <v>246.90000000000003</v>
      </c>
      <c r="CJ25" s="112">
        <f>CJ15*'3.General Assumptions'!CJ27</f>
        <v>246.90000000000003</v>
      </c>
      <c r="CK25" s="112">
        <f>CK15*'3.General Assumptions'!CK27</f>
        <v>0</v>
      </c>
      <c r="CL25" s="112">
        <f>CL15*'3.General Assumptions'!CL27</f>
        <v>0</v>
      </c>
      <c r="CM25" s="112">
        <f>CM15*'3.General Assumptions'!CM27</f>
        <v>0</v>
      </c>
      <c r="CN25" s="112">
        <f>CN15*'3.General Assumptions'!CN27</f>
        <v>0</v>
      </c>
      <c r="CO25" s="112">
        <f>CO15*'3.General Assumptions'!CO27</f>
        <v>0</v>
      </c>
      <c r="CP25" s="112">
        <f>CP15*'3.General Assumptions'!CP27</f>
        <v>0</v>
      </c>
    </row>
    <row r="26" spans="5:94" x14ac:dyDescent="0.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row>
    <row r="27" spans="5:94" s="112" customFormat="1" x14ac:dyDescent="0.3">
      <c r="F27" s="112" t="s">
        <v>115</v>
      </c>
      <c r="G27" s="112">
        <f>SUM(G21:G26)</f>
        <v>0</v>
      </c>
      <c r="H27" s="112">
        <f t="shared" ref="H27" si="2">SUM(H21:H26)</f>
        <v>0</v>
      </c>
      <c r="I27" s="112">
        <f t="shared" ref="I27" si="3">SUM(I21:I26)</f>
        <v>0</v>
      </c>
      <c r="J27" s="112">
        <f t="shared" ref="J27" si="4">SUM(J21:J26)</f>
        <v>0</v>
      </c>
      <c r="K27" s="112">
        <f t="shared" ref="K27" si="5">SUM(K21:K26)</f>
        <v>0</v>
      </c>
      <c r="L27" s="112">
        <f t="shared" ref="L27" si="6">SUM(L21:L26)</f>
        <v>54.539999999999992</v>
      </c>
      <c r="M27" s="112">
        <f t="shared" ref="M27" si="7">SUM(M21:M26)</f>
        <v>172.92000000000002</v>
      </c>
      <c r="N27" s="112">
        <f t="shared" ref="N27" si="8">SUM(N21:N26)</f>
        <v>287.64</v>
      </c>
      <c r="O27" s="112">
        <f t="shared" ref="O27" si="9">SUM(O21:O26)</f>
        <v>425.52</v>
      </c>
      <c r="P27" s="112">
        <f t="shared" ref="P27" si="10">SUM(P21:P26)</f>
        <v>537.9</v>
      </c>
      <c r="Q27" s="112">
        <f t="shared" ref="Q27" si="11">SUM(Q21:Q26)</f>
        <v>649.07999999999993</v>
      </c>
      <c r="R27" s="112">
        <f t="shared" ref="R27" si="12">SUM(R21:R26)</f>
        <v>757.26</v>
      </c>
      <c r="S27" s="112">
        <f t="shared" ref="S27" si="13">SUM(S21:S26)</f>
        <v>865.44</v>
      </c>
      <c r="T27" s="112">
        <f t="shared" ref="T27" si="14">SUM(T21:T26)</f>
        <v>973.62000000000012</v>
      </c>
      <c r="U27" s="112">
        <f t="shared" ref="U27" si="15">SUM(U21:U26)</f>
        <v>1081.8000000000002</v>
      </c>
      <c r="V27" s="112">
        <f t="shared" ref="V27" si="16">SUM(V21:V26)</f>
        <v>1081.8000000000002</v>
      </c>
      <c r="W27" s="112">
        <f t="shared" ref="W27" si="17">SUM(W21:W26)</f>
        <v>1081.8000000000002</v>
      </c>
      <c r="X27" s="112">
        <f t="shared" ref="X27" si="18">SUM(X21:X26)</f>
        <v>1081.8000000000002</v>
      </c>
      <c r="Y27" s="112">
        <f t="shared" ref="Y27" si="19">SUM(Y21:Y26)</f>
        <v>1081.8000000000002</v>
      </c>
      <c r="Z27" s="112">
        <f t="shared" ref="Z27" si="20">SUM(Z21:Z26)</f>
        <v>1081.8000000000002</v>
      </c>
      <c r="AA27" s="112">
        <f t="shared" ref="AA27" si="21">SUM(AA21:AA26)</f>
        <v>1081.8000000000002</v>
      </c>
      <c r="AB27" s="112">
        <f t="shared" ref="AB27" si="22">SUM(AB21:AB26)</f>
        <v>1081.8000000000002</v>
      </c>
      <c r="AC27" s="112">
        <f t="shared" ref="AC27" si="23">SUM(AC21:AC26)</f>
        <v>1081.8000000000002</v>
      </c>
      <c r="AD27" s="112">
        <f t="shared" ref="AD27" si="24">SUM(AD21:AD26)</f>
        <v>1081.8000000000002</v>
      </c>
      <c r="AE27" s="112">
        <f t="shared" ref="AE27" si="25">SUM(AE21:AE26)</f>
        <v>1081.8000000000002</v>
      </c>
      <c r="AF27" s="112">
        <f t="shared" ref="AF27" si="26">SUM(AF21:AF26)</f>
        <v>1081.8000000000002</v>
      </c>
      <c r="AG27" s="112">
        <f t="shared" ref="AG27" si="27">SUM(AG21:AG26)</f>
        <v>1081.8000000000002</v>
      </c>
      <c r="AH27" s="112">
        <f t="shared" ref="AH27" si="28">SUM(AH21:AH26)</f>
        <v>1081.8000000000002</v>
      </c>
      <c r="AI27" s="112">
        <f t="shared" ref="AI27" si="29">SUM(AI21:AI26)</f>
        <v>1081.8000000000002</v>
      </c>
      <c r="AJ27" s="112">
        <f t="shared" ref="AJ27" si="30">SUM(AJ21:AJ26)</f>
        <v>1081.8000000000002</v>
      </c>
      <c r="AK27" s="112">
        <f t="shared" ref="AK27" si="31">SUM(AK21:AK26)</f>
        <v>1081.8000000000002</v>
      </c>
      <c r="AL27" s="112">
        <f t="shared" ref="AL27" si="32">SUM(AL21:AL26)</f>
        <v>1081.8000000000002</v>
      </c>
      <c r="AM27" s="112">
        <f t="shared" ref="AM27" si="33">SUM(AM21:AM26)</f>
        <v>1081.8000000000002</v>
      </c>
      <c r="AN27" s="112">
        <f t="shared" ref="AN27" si="34">SUM(AN21:AN26)</f>
        <v>1081.8000000000002</v>
      </c>
      <c r="AO27" s="112">
        <f t="shared" ref="AO27" si="35">SUM(AO21:AO26)</f>
        <v>1081.8000000000002</v>
      </c>
      <c r="AP27" s="112">
        <f t="shared" ref="AP27" si="36">SUM(AP21:AP26)</f>
        <v>1081.8000000000002</v>
      </c>
      <c r="AQ27" s="112">
        <f t="shared" ref="AQ27" si="37">SUM(AQ21:AQ26)</f>
        <v>1081.8000000000002</v>
      </c>
      <c r="AR27" s="112">
        <f t="shared" ref="AR27" si="38">SUM(AR21:AR26)</f>
        <v>1081.8000000000002</v>
      </c>
      <c r="AS27" s="112">
        <f t="shared" ref="AS27" si="39">SUM(AS21:AS26)</f>
        <v>1081.8000000000002</v>
      </c>
      <c r="AT27" s="112">
        <f t="shared" ref="AT27" si="40">SUM(AT21:AT26)</f>
        <v>1081.8000000000002</v>
      </c>
      <c r="AU27" s="112">
        <f t="shared" ref="AU27" si="41">SUM(AU21:AU26)</f>
        <v>1081.8000000000002</v>
      </c>
      <c r="AV27" s="112">
        <f t="shared" ref="AV27" si="42">SUM(AV21:AV26)</f>
        <v>1081.8000000000002</v>
      </c>
      <c r="AW27" s="112">
        <f t="shared" ref="AW27" si="43">SUM(AW21:AW26)</f>
        <v>1081.8000000000002</v>
      </c>
      <c r="AX27" s="112">
        <f t="shared" ref="AX27" si="44">SUM(AX21:AX26)</f>
        <v>1081.8000000000002</v>
      </c>
      <c r="AY27" s="112">
        <f t="shared" ref="AY27" si="45">SUM(AY21:AY26)</f>
        <v>1081.8000000000002</v>
      </c>
      <c r="AZ27" s="112">
        <f t="shared" ref="AZ27" si="46">SUM(AZ21:AZ26)</f>
        <v>1081.8000000000002</v>
      </c>
      <c r="BA27" s="112">
        <f t="shared" ref="BA27" si="47">SUM(BA21:BA26)</f>
        <v>1081.8000000000002</v>
      </c>
      <c r="BB27" s="112">
        <f t="shared" ref="BB27" si="48">SUM(BB21:BB26)</f>
        <v>1081.8000000000002</v>
      </c>
      <c r="BC27" s="112">
        <f t="shared" ref="BC27" si="49">SUM(BC21:BC26)</f>
        <v>1081.8000000000002</v>
      </c>
      <c r="BD27" s="112">
        <f t="shared" ref="BD27" si="50">SUM(BD21:BD26)</f>
        <v>1081.8000000000002</v>
      </c>
      <c r="BE27" s="112">
        <f t="shared" ref="BE27" si="51">SUM(BE21:BE26)</f>
        <v>1081.8000000000002</v>
      </c>
      <c r="BF27" s="112">
        <f t="shared" ref="BF27" si="52">SUM(BF21:BF26)</f>
        <v>1081.8000000000002</v>
      </c>
      <c r="BG27" s="112">
        <f t="shared" ref="BG27" si="53">SUM(BG21:BG26)</f>
        <v>1081.8000000000002</v>
      </c>
      <c r="BH27" s="112">
        <f t="shared" ref="BH27" si="54">SUM(BH21:BH26)</f>
        <v>1081.8000000000002</v>
      </c>
      <c r="BI27" s="112">
        <f t="shared" ref="BI27" si="55">SUM(BI21:BI26)</f>
        <v>1081.8000000000002</v>
      </c>
      <c r="BJ27" s="112">
        <f t="shared" ref="BJ27" si="56">SUM(BJ21:BJ26)</f>
        <v>1081.8000000000002</v>
      </c>
      <c r="BK27" s="112">
        <f t="shared" ref="BK27" si="57">SUM(BK21:BK26)</f>
        <v>1081.8000000000002</v>
      </c>
      <c r="BL27" s="112">
        <f t="shared" ref="BL27" si="58">SUM(BL21:BL26)</f>
        <v>1081.8000000000002</v>
      </c>
      <c r="BM27" s="112">
        <f t="shared" ref="BM27" si="59">SUM(BM21:BM26)</f>
        <v>1081.8000000000002</v>
      </c>
      <c r="BN27" s="112">
        <f t="shared" ref="BN27" si="60">SUM(BN21:BN26)</f>
        <v>1081.8000000000002</v>
      </c>
      <c r="BO27" s="112">
        <f t="shared" ref="BO27" si="61">SUM(BO21:BO26)</f>
        <v>1081.8000000000002</v>
      </c>
      <c r="BP27" s="112">
        <f t="shared" ref="BP27" si="62">SUM(BP21:BP26)</f>
        <v>1081.8000000000002</v>
      </c>
      <c r="BQ27" s="112">
        <f t="shared" ref="BQ27" si="63">SUM(BQ21:BQ26)</f>
        <v>1081.8000000000002</v>
      </c>
      <c r="BR27" s="112">
        <f t="shared" ref="BR27" si="64">SUM(BR21:BR26)</f>
        <v>1081.8000000000002</v>
      </c>
      <c r="BS27" s="112">
        <f t="shared" ref="BS27" si="65">SUM(BS21:BS26)</f>
        <v>1081.8000000000002</v>
      </c>
      <c r="BT27" s="112">
        <f t="shared" ref="BT27" si="66">SUM(BT21:BT26)</f>
        <v>1081.8000000000002</v>
      </c>
      <c r="BU27" s="112">
        <f t="shared" ref="BU27" si="67">SUM(BU21:BU26)</f>
        <v>1081.8000000000002</v>
      </c>
      <c r="BV27" s="112">
        <f t="shared" ref="BV27" si="68">SUM(BV21:BV26)</f>
        <v>1081.8000000000002</v>
      </c>
      <c r="BW27" s="112">
        <f t="shared" ref="BW27" si="69">SUM(BW21:BW26)</f>
        <v>1081.8000000000002</v>
      </c>
      <c r="BX27" s="112">
        <f t="shared" ref="BX27" si="70">SUM(BX21:BX26)</f>
        <v>1081.8000000000002</v>
      </c>
      <c r="BY27" s="112">
        <f t="shared" ref="BY27" si="71">SUM(BY21:BY26)</f>
        <v>1081.8000000000002</v>
      </c>
      <c r="BZ27" s="112">
        <f t="shared" ref="BZ27" si="72">SUM(BZ21:BZ26)</f>
        <v>1081.8000000000002</v>
      </c>
      <c r="CA27" s="112">
        <f t="shared" ref="CA27" si="73">SUM(CA21:CA26)</f>
        <v>1081.8000000000002</v>
      </c>
      <c r="CB27" s="112">
        <f t="shared" ref="CB27" si="74">SUM(CB21:CB26)</f>
        <v>1081.8000000000002</v>
      </c>
      <c r="CC27" s="112">
        <f t="shared" ref="CC27" si="75">SUM(CC21:CC26)</f>
        <v>1081.8000000000002</v>
      </c>
      <c r="CD27" s="112">
        <f t="shared" ref="CD27" si="76">SUM(CD21:CD26)</f>
        <v>1081.8000000000002</v>
      </c>
      <c r="CE27" s="112">
        <f t="shared" ref="CE27" si="77">SUM(CE21:CE26)</f>
        <v>1081.8000000000002</v>
      </c>
      <c r="CF27" s="112">
        <f t="shared" ref="CF27" si="78">SUM(CF21:CF26)</f>
        <v>1081.8000000000002</v>
      </c>
      <c r="CG27" s="112">
        <f t="shared" ref="CG27" si="79">SUM(CG21:CG26)</f>
        <v>1081.8000000000002</v>
      </c>
      <c r="CH27" s="112">
        <f t="shared" ref="CH27" si="80">SUM(CH21:CH26)</f>
        <v>1081.8000000000002</v>
      </c>
      <c r="CI27" s="112">
        <f t="shared" ref="CI27" si="81">SUM(CI21:CI26)</f>
        <v>1081.8000000000002</v>
      </c>
      <c r="CJ27" s="112">
        <f t="shared" ref="CJ27:CP27" si="82">SUM(CJ21:CJ26)</f>
        <v>1081.8000000000002</v>
      </c>
      <c r="CK27" s="112">
        <f t="shared" si="82"/>
        <v>0</v>
      </c>
      <c r="CL27" s="112">
        <f t="shared" si="82"/>
        <v>0</v>
      </c>
      <c r="CM27" s="112">
        <f t="shared" si="82"/>
        <v>0</v>
      </c>
      <c r="CN27" s="112">
        <f t="shared" si="82"/>
        <v>0</v>
      </c>
      <c r="CO27" s="112">
        <f t="shared" si="82"/>
        <v>0</v>
      </c>
      <c r="CP27" s="112">
        <f t="shared" si="82"/>
        <v>0</v>
      </c>
    </row>
    <row r="28" spans="5:94" x14ac:dyDescent="0.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row>
    <row r="29" spans="5:94" x14ac:dyDescent="0.3">
      <c r="E29" s="103" t="s">
        <v>367</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row>
    <row r="30" spans="5:94" x14ac:dyDescent="0.3">
      <c r="F30" s="102" t="s">
        <v>111</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row>
    <row r="31" spans="5:94" x14ac:dyDescent="0.3">
      <c r="E31" s="97">
        <v>1</v>
      </c>
      <c r="F31" s="97" t="str">
        <f>VLOOKUP(E31,'3.General Assumptions'!$B$23:$D$27,2,FALSE)</f>
        <v>Product 1</v>
      </c>
      <c r="G31" s="113"/>
      <c r="H31" s="113">
        <f>'3.General Assumptions'!H30*'6. Solution vols'!G21</f>
        <v>0</v>
      </c>
      <c r="I31" s="113">
        <f>'3.General Assumptions'!I30*'6. Solution vols'!H21</f>
        <v>0</v>
      </c>
      <c r="J31" s="113">
        <f>'3.General Assumptions'!J30*'6. Solution vols'!I21</f>
        <v>0</v>
      </c>
      <c r="K31" s="113">
        <f>'3.General Assumptions'!K30*'6. Solution vols'!J21</f>
        <v>0</v>
      </c>
      <c r="L31" s="113">
        <f>'3.General Assumptions'!L30*'6. Solution vols'!K21</f>
        <v>0</v>
      </c>
      <c r="M31" s="113">
        <f>'3.General Assumptions'!M30*'6. Solution vols'!L21</f>
        <v>0.3</v>
      </c>
      <c r="N31" s="113">
        <f>'3.General Assumptions'!N30*'6. Solution vols'!M21</f>
        <v>0.9</v>
      </c>
      <c r="O31" s="113">
        <f>'3.General Assumptions'!O30*'6. Solution vols'!N21</f>
        <v>1.35</v>
      </c>
      <c r="P31" s="113">
        <f>'3.General Assumptions'!P30*'6. Solution vols'!O21</f>
        <v>1.8</v>
      </c>
      <c r="Q31" s="113">
        <f>'3.General Assumptions'!Q30*'6. Solution vols'!P21</f>
        <v>2.25</v>
      </c>
      <c r="R31" s="113">
        <f>'3.General Assumptions'!R30*'6. Solution vols'!Q21</f>
        <v>2.7</v>
      </c>
      <c r="S31" s="113">
        <f>'3.General Assumptions'!S30*'6. Solution vols'!R21</f>
        <v>3.15</v>
      </c>
      <c r="T31" s="113">
        <f>'3.General Assumptions'!T30*'6. Solution vols'!S21</f>
        <v>3.6</v>
      </c>
      <c r="U31" s="113">
        <f>'3.General Assumptions'!U30*'6. Solution vols'!T21</f>
        <v>4.05</v>
      </c>
      <c r="V31" s="113">
        <f>'3.General Assumptions'!V30*'6. Solution vols'!U21</f>
        <v>4.5000000000000009</v>
      </c>
      <c r="W31" s="113">
        <f>'3.General Assumptions'!W30*'6. Solution vols'!V21</f>
        <v>4.5000000000000009</v>
      </c>
      <c r="X31" s="113">
        <f>'3.General Assumptions'!X30*'6. Solution vols'!W21</f>
        <v>4.5000000000000009</v>
      </c>
      <c r="Y31" s="113">
        <f>'3.General Assumptions'!Y30*'6. Solution vols'!X21</f>
        <v>4.5000000000000009</v>
      </c>
      <c r="Z31" s="113">
        <f>'3.General Assumptions'!Z30*'6. Solution vols'!Y21</f>
        <v>4.5000000000000009</v>
      </c>
      <c r="AA31" s="113">
        <f>'3.General Assumptions'!AA30*'6. Solution vols'!Z21</f>
        <v>4.5000000000000009</v>
      </c>
      <c r="AB31" s="113">
        <f>'3.General Assumptions'!AB30*'6. Solution vols'!AA21</f>
        <v>4.5000000000000009</v>
      </c>
      <c r="AC31" s="113">
        <f>'3.General Assumptions'!AC30*'6. Solution vols'!AB21</f>
        <v>4.5000000000000009</v>
      </c>
      <c r="AD31" s="113">
        <f>'3.General Assumptions'!AD30*'6. Solution vols'!AC21</f>
        <v>4.5000000000000009</v>
      </c>
      <c r="AE31" s="113">
        <f>'3.General Assumptions'!AE30*'6. Solution vols'!AD21</f>
        <v>4.5000000000000009</v>
      </c>
      <c r="AF31" s="113">
        <f>'3.General Assumptions'!AF30*'6. Solution vols'!AE21</f>
        <v>4.5000000000000009</v>
      </c>
      <c r="AG31" s="113">
        <f>'3.General Assumptions'!AG30*'6. Solution vols'!AF21</f>
        <v>4.5000000000000009</v>
      </c>
      <c r="AH31" s="113">
        <f>'3.General Assumptions'!AH30*'6. Solution vols'!AG21</f>
        <v>4.5000000000000009</v>
      </c>
      <c r="AI31" s="113">
        <f>'3.General Assumptions'!AI30*'6. Solution vols'!AH21</f>
        <v>4.5000000000000009</v>
      </c>
      <c r="AJ31" s="113">
        <f>'3.General Assumptions'!AJ30*'6. Solution vols'!AI21</f>
        <v>4.5000000000000009</v>
      </c>
      <c r="AK31" s="113">
        <f>'3.General Assumptions'!AK30*'6. Solution vols'!AJ21</f>
        <v>4.5000000000000009</v>
      </c>
      <c r="AL31" s="113">
        <f>'3.General Assumptions'!AL30*'6. Solution vols'!AK21</f>
        <v>4.5000000000000009</v>
      </c>
      <c r="AM31" s="113">
        <f>'3.General Assumptions'!AM30*'6. Solution vols'!AL21</f>
        <v>4.5000000000000009</v>
      </c>
      <c r="AN31" s="113">
        <f>'3.General Assumptions'!AN30*'6. Solution vols'!AM21</f>
        <v>4.5000000000000009</v>
      </c>
      <c r="AO31" s="113">
        <f>'3.General Assumptions'!AO30*'6. Solution vols'!AN21</f>
        <v>4.5000000000000009</v>
      </c>
      <c r="AP31" s="113">
        <f>'3.General Assumptions'!AP30*'6. Solution vols'!AO21</f>
        <v>4.5000000000000009</v>
      </c>
      <c r="AQ31" s="113">
        <f>'3.General Assumptions'!AQ30*'6. Solution vols'!AP21</f>
        <v>4.5000000000000009</v>
      </c>
      <c r="AR31" s="113">
        <f>'3.General Assumptions'!AR30*'6. Solution vols'!AQ21</f>
        <v>4.5000000000000009</v>
      </c>
      <c r="AS31" s="113">
        <f>'3.General Assumptions'!AS30*'6. Solution vols'!AR21</f>
        <v>4.5000000000000009</v>
      </c>
      <c r="AT31" s="113">
        <f>'3.General Assumptions'!AT30*'6. Solution vols'!AS21</f>
        <v>4.5000000000000009</v>
      </c>
      <c r="AU31" s="113">
        <f>'3.General Assumptions'!AU30*'6. Solution vols'!AT21</f>
        <v>4.5000000000000009</v>
      </c>
      <c r="AV31" s="113">
        <f>'3.General Assumptions'!AV30*'6. Solution vols'!AU21</f>
        <v>4.5000000000000009</v>
      </c>
      <c r="AW31" s="113">
        <f>'3.General Assumptions'!AW30*'6. Solution vols'!AV21</f>
        <v>4.5000000000000009</v>
      </c>
      <c r="AX31" s="113">
        <f>'3.General Assumptions'!AX30*'6. Solution vols'!AW21</f>
        <v>4.5000000000000009</v>
      </c>
      <c r="AY31" s="113">
        <f>'3.General Assumptions'!AY30*'6. Solution vols'!AX21</f>
        <v>4.5000000000000009</v>
      </c>
      <c r="AZ31" s="113">
        <f>'3.General Assumptions'!AZ30*'6. Solution vols'!AY21</f>
        <v>4.5000000000000009</v>
      </c>
      <c r="BA31" s="113">
        <f>'3.General Assumptions'!BA30*'6. Solution vols'!AZ21</f>
        <v>4.5000000000000009</v>
      </c>
      <c r="BB31" s="113">
        <f>'3.General Assumptions'!BB30*'6. Solution vols'!BA21</f>
        <v>4.5000000000000009</v>
      </c>
      <c r="BC31" s="113">
        <f>'3.General Assumptions'!BC30*'6. Solution vols'!BB21</f>
        <v>4.5000000000000009</v>
      </c>
      <c r="BD31" s="113">
        <f>'3.General Assumptions'!BD30*'6. Solution vols'!BC21</f>
        <v>4.5000000000000009</v>
      </c>
      <c r="BE31" s="113">
        <f>'3.General Assumptions'!BE30*'6. Solution vols'!BD21</f>
        <v>4.5000000000000009</v>
      </c>
      <c r="BF31" s="113">
        <f>'3.General Assumptions'!BF30*'6. Solution vols'!BE21</f>
        <v>4.5000000000000009</v>
      </c>
      <c r="BG31" s="113">
        <f>'3.General Assumptions'!BG30*'6. Solution vols'!BF21</f>
        <v>4.5000000000000009</v>
      </c>
      <c r="BH31" s="113">
        <f>'3.General Assumptions'!BH30*'6. Solution vols'!BG21</f>
        <v>4.5000000000000009</v>
      </c>
      <c r="BI31" s="113">
        <f>'3.General Assumptions'!BI30*'6. Solution vols'!BH21</f>
        <v>4.5000000000000009</v>
      </c>
      <c r="BJ31" s="113">
        <f>'3.General Assumptions'!BJ30*'6. Solution vols'!BI21</f>
        <v>4.5000000000000009</v>
      </c>
      <c r="BK31" s="113">
        <f>'3.General Assumptions'!BK30*'6. Solution vols'!BJ21</f>
        <v>4.5000000000000009</v>
      </c>
      <c r="BL31" s="113">
        <f>'3.General Assumptions'!BL30*'6. Solution vols'!BK21</f>
        <v>4.5000000000000009</v>
      </c>
      <c r="BM31" s="113">
        <f>'3.General Assumptions'!BM30*'6. Solution vols'!BL21</f>
        <v>4.5000000000000009</v>
      </c>
      <c r="BN31" s="113">
        <f>'3.General Assumptions'!BN30*'6. Solution vols'!BM21</f>
        <v>4.5000000000000009</v>
      </c>
      <c r="BO31" s="113">
        <f>'3.General Assumptions'!BO30*'6. Solution vols'!BN21</f>
        <v>4.5000000000000009</v>
      </c>
      <c r="BP31" s="113">
        <f>'3.General Assumptions'!BP30*'6. Solution vols'!BO21</f>
        <v>4.5000000000000009</v>
      </c>
      <c r="BQ31" s="113">
        <f>'3.General Assumptions'!BQ30*'6. Solution vols'!BP21</f>
        <v>4.5000000000000009</v>
      </c>
      <c r="BR31" s="113">
        <f>'3.General Assumptions'!BR30*'6. Solution vols'!BQ21</f>
        <v>4.5000000000000009</v>
      </c>
      <c r="BS31" s="113">
        <f>'3.General Assumptions'!BS30*'6. Solution vols'!BR21</f>
        <v>4.5000000000000009</v>
      </c>
      <c r="BT31" s="113">
        <f>'3.General Assumptions'!BT30*'6. Solution vols'!BS21</f>
        <v>4.5000000000000009</v>
      </c>
      <c r="BU31" s="113">
        <f>'3.General Assumptions'!BU30*'6. Solution vols'!BT21</f>
        <v>4.5000000000000009</v>
      </c>
      <c r="BV31" s="113">
        <f>'3.General Assumptions'!BV30*'6. Solution vols'!BU21</f>
        <v>4.5000000000000009</v>
      </c>
      <c r="BW31" s="113">
        <f>'3.General Assumptions'!BW30*'6. Solution vols'!BV21</f>
        <v>4.5000000000000009</v>
      </c>
      <c r="BX31" s="113">
        <f>'3.General Assumptions'!BX30*'6. Solution vols'!BW21</f>
        <v>4.5000000000000009</v>
      </c>
      <c r="BY31" s="113">
        <f>'3.General Assumptions'!BY30*'6. Solution vols'!BX21</f>
        <v>4.5000000000000009</v>
      </c>
      <c r="BZ31" s="113">
        <f>'3.General Assumptions'!BZ30*'6. Solution vols'!BY21</f>
        <v>4.5000000000000009</v>
      </c>
      <c r="CA31" s="113">
        <f>'3.General Assumptions'!CA30*'6. Solution vols'!BZ21</f>
        <v>4.5000000000000009</v>
      </c>
      <c r="CB31" s="113">
        <f>'3.General Assumptions'!CB30*'6. Solution vols'!CA21</f>
        <v>4.5000000000000009</v>
      </c>
      <c r="CC31" s="113">
        <f>'3.General Assumptions'!CC30*'6. Solution vols'!CB21</f>
        <v>4.5000000000000009</v>
      </c>
      <c r="CD31" s="113">
        <f>'3.General Assumptions'!CD30*'6. Solution vols'!CC21</f>
        <v>4.5000000000000009</v>
      </c>
      <c r="CE31" s="113">
        <f>'3.General Assumptions'!CE30*'6. Solution vols'!CD21</f>
        <v>4.5000000000000009</v>
      </c>
      <c r="CF31" s="113">
        <f>'3.General Assumptions'!CF30*'6. Solution vols'!CE21</f>
        <v>4.5000000000000009</v>
      </c>
      <c r="CG31" s="113">
        <f>'3.General Assumptions'!CG30*'6. Solution vols'!CF21</f>
        <v>4.5000000000000009</v>
      </c>
      <c r="CH31" s="113">
        <f>'3.General Assumptions'!CH30*'6. Solution vols'!CG21</f>
        <v>4.5000000000000009</v>
      </c>
      <c r="CI31" s="113">
        <f>'3.General Assumptions'!CI30*'6. Solution vols'!CH21</f>
        <v>4.5000000000000009</v>
      </c>
      <c r="CJ31" s="113">
        <f>'3.General Assumptions'!CJ30*'6. Solution vols'!CI21</f>
        <v>4.5000000000000009</v>
      </c>
      <c r="CK31" s="113">
        <f>'3.General Assumptions'!CK30*'6. Solution vols'!CJ21</f>
        <v>4.5000000000000009</v>
      </c>
      <c r="CL31" s="113">
        <f>'3.General Assumptions'!CL30*'6. Solution vols'!CK21</f>
        <v>0</v>
      </c>
      <c r="CM31" s="113">
        <f>'3.General Assumptions'!CM30*'6. Solution vols'!CL21</f>
        <v>0</v>
      </c>
      <c r="CN31" s="113">
        <f>'3.General Assumptions'!CN30*'6. Solution vols'!CM21</f>
        <v>0</v>
      </c>
      <c r="CO31" s="113">
        <f>'3.General Assumptions'!CO30*'6. Solution vols'!CN21</f>
        <v>0</v>
      </c>
      <c r="CP31" s="113">
        <f>'3.General Assumptions'!CP30*'6. Solution vols'!CO21</f>
        <v>0</v>
      </c>
    </row>
    <row r="32" spans="5:94" x14ac:dyDescent="0.3">
      <c r="E32" s="97">
        <v>2</v>
      </c>
      <c r="F32" s="97" t="str">
        <f>VLOOKUP(E32,'3.General Assumptions'!$B$23:$D$27,2,FALSE)</f>
        <v>Product 2</v>
      </c>
      <c r="G32" s="113"/>
      <c r="H32" s="113">
        <f>'3.General Assumptions'!H31*'6. Solution vols'!G22</f>
        <v>0</v>
      </c>
      <c r="I32" s="113">
        <f>'3.General Assumptions'!I31*'6. Solution vols'!H22</f>
        <v>0</v>
      </c>
      <c r="J32" s="113">
        <f>'3.General Assumptions'!J31*'6. Solution vols'!I22</f>
        <v>0</v>
      </c>
      <c r="K32" s="113">
        <f>'3.General Assumptions'!K31*'6. Solution vols'!J22</f>
        <v>0</v>
      </c>
      <c r="L32" s="113">
        <f>'3.General Assumptions'!L31*'6. Solution vols'!K22</f>
        <v>0</v>
      </c>
      <c r="M32" s="113">
        <f>'3.General Assumptions'!M31*'6. Solution vols'!L22</f>
        <v>4.02E-2</v>
      </c>
      <c r="N32" s="113">
        <f>'3.General Assumptions'!N31*'6. Solution vols'!M22</f>
        <v>0.12</v>
      </c>
      <c r="O32" s="113">
        <f>'3.General Assumptions'!O31*'6. Solution vols'!N22</f>
        <v>0.27</v>
      </c>
      <c r="P32" s="113">
        <f>'3.General Assumptions'!P31*'6. Solution vols'!O22</f>
        <v>0.48</v>
      </c>
      <c r="Q32" s="113">
        <f>'3.General Assumptions'!Q31*'6. Solution vols'!P22</f>
        <v>0.66</v>
      </c>
      <c r="R32" s="113">
        <f>'3.General Assumptions'!R31*'6. Solution vols'!Q22</f>
        <v>0.82799999999999996</v>
      </c>
      <c r="S32" s="113">
        <f>'3.General Assumptions'!S31*'6. Solution vols'!R22</f>
        <v>0.96599999999999997</v>
      </c>
      <c r="T32" s="113">
        <f>'3.General Assumptions'!T31*'6. Solution vols'!S22</f>
        <v>1.1039999999999999</v>
      </c>
      <c r="U32" s="113">
        <f>'3.General Assumptions'!U31*'6. Solution vols'!T22</f>
        <v>1.242</v>
      </c>
      <c r="V32" s="113">
        <f>'3.General Assumptions'!V31*'6. Solution vols'!U22</f>
        <v>1.3800000000000003</v>
      </c>
      <c r="W32" s="113">
        <f>'3.General Assumptions'!W31*'6. Solution vols'!V22</f>
        <v>1.3800000000000003</v>
      </c>
      <c r="X32" s="113">
        <f>'3.General Assumptions'!X31*'6. Solution vols'!W22</f>
        <v>1.3800000000000003</v>
      </c>
      <c r="Y32" s="113">
        <f>'3.General Assumptions'!Y31*'6. Solution vols'!X22</f>
        <v>1.3800000000000003</v>
      </c>
      <c r="Z32" s="113">
        <f>'3.General Assumptions'!Z31*'6. Solution vols'!Y22</f>
        <v>1.3800000000000003</v>
      </c>
      <c r="AA32" s="113">
        <f>'3.General Assumptions'!AA31*'6. Solution vols'!Z22</f>
        <v>1.3800000000000003</v>
      </c>
      <c r="AB32" s="113">
        <f>'3.General Assumptions'!AB31*'6. Solution vols'!AA22</f>
        <v>1.3800000000000003</v>
      </c>
      <c r="AC32" s="113">
        <f>'3.General Assumptions'!AC31*'6. Solution vols'!AB22</f>
        <v>1.3800000000000003</v>
      </c>
      <c r="AD32" s="113">
        <f>'3.General Assumptions'!AD31*'6. Solution vols'!AC22</f>
        <v>1.3800000000000003</v>
      </c>
      <c r="AE32" s="113">
        <f>'3.General Assumptions'!AE31*'6. Solution vols'!AD22</f>
        <v>1.3800000000000003</v>
      </c>
      <c r="AF32" s="113">
        <f>'3.General Assumptions'!AF31*'6. Solution vols'!AE22</f>
        <v>1.3800000000000003</v>
      </c>
      <c r="AG32" s="113">
        <f>'3.General Assumptions'!AG31*'6. Solution vols'!AF22</f>
        <v>1.3800000000000003</v>
      </c>
      <c r="AH32" s="113">
        <f>'3.General Assumptions'!AH31*'6. Solution vols'!AG22</f>
        <v>1.3800000000000003</v>
      </c>
      <c r="AI32" s="113">
        <f>'3.General Assumptions'!AI31*'6. Solution vols'!AH22</f>
        <v>1.3800000000000003</v>
      </c>
      <c r="AJ32" s="113">
        <f>'3.General Assumptions'!AJ31*'6. Solution vols'!AI22</f>
        <v>1.3800000000000003</v>
      </c>
      <c r="AK32" s="113">
        <f>'3.General Assumptions'!AK31*'6. Solution vols'!AJ22</f>
        <v>1.3800000000000003</v>
      </c>
      <c r="AL32" s="113">
        <f>'3.General Assumptions'!AL31*'6. Solution vols'!AK22</f>
        <v>1.3800000000000003</v>
      </c>
      <c r="AM32" s="113">
        <f>'3.General Assumptions'!AM31*'6. Solution vols'!AL22</f>
        <v>1.3800000000000003</v>
      </c>
      <c r="AN32" s="113">
        <f>'3.General Assumptions'!AN31*'6. Solution vols'!AM22</f>
        <v>1.3800000000000003</v>
      </c>
      <c r="AO32" s="113">
        <f>'3.General Assumptions'!AO31*'6. Solution vols'!AN22</f>
        <v>1.3800000000000003</v>
      </c>
      <c r="AP32" s="113">
        <f>'3.General Assumptions'!AP31*'6. Solution vols'!AO22</f>
        <v>1.3800000000000003</v>
      </c>
      <c r="AQ32" s="113">
        <f>'3.General Assumptions'!AQ31*'6. Solution vols'!AP22</f>
        <v>1.3800000000000003</v>
      </c>
      <c r="AR32" s="113">
        <f>'3.General Assumptions'!AR31*'6. Solution vols'!AQ22</f>
        <v>1.3800000000000003</v>
      </c>
      <c r="AS32" s="113">
        <f>'3.General Assumptions'!AS31*'6. Solution vols'!AR22</f>
        <v>1.3800000000000003</v>
      </c>
      <c r="AT32" s="113">
        <f>'3.General Assumptions'!AT31*'6. Solution vols'!AS22</f>
        <v>1.3800000000000003</v>
      </c>
      <c r="AU32" s="113">
        <f>'3.General Assumptions'!AU31*'6. Solution vols'!AT22</f>
        <v>1.3800000000000003</v>
      </c>
      <c r="AV32" s="113">
        <f>'3.General Assumptions'!AV31*'6. Solution vols'!AU22</f>
        <v>1.3800000000000003</v>
      </c>
      <c r="AW32" s="113">
        <f>'3.General Assumptions'!AW31*'6. Solution vols'!AV22</f>
        <v>1.3800000000000003</v>
      </c>
      <c r="AX32" s="113">
        <f>'3.General Assumptions'!AX31*'6. Solution vols'!AW22</f>
        <v>1.3800000000000003</v>
      </c>
      <c r="AY32" s="113">
        <f>'3.General Assumptions'!AY31*'6. Solution vols'!AX22</f>
        <v>1.3800000000000003</v>
      </c>
      <c r="AZ32" s="113">
        <f>'3.General Assumptions'!AZ31*'6. Solution vols'!AY22</f>
        <v>1.3800000000000003</v>
      </c>
      <c r="BA32" s="113">
        <f>'3.General Assumptions'!BA31*'6. Solution vols'!AZ22</f>
        <v>1.3800000000000003</v>
      </c>
      <c r="BB32" s="113">
        <f>'3.General Assumptions'!BB31*'6. Solution vols'!BA22</f>
        <v>1.3800000000000003</v>
      </c>
      <c r="BC32" s="113">
        <f>'3.General Assumptions'!BC31*'6. Solution vols'!BB22</f>
        <v>1.3800000000000003</v>
      </c>
      <c r="BD32" s="113">
        <f>'3.General Assumptions'!BD31*'6. Solution vols'!BC22</f>
        <v>1.3800000000000003</v>
      </c>
      <c r="BE32" s="113">
        <f>'3.General Assumptions'!BE31*'6. Solution vols'!BD22</f>
        <v>1.3800000000000003</v>
      </c>
      <c r="BF32" s="113">
        <f>'3.General Assumptions'!BF31*'6. Solution vols'!BE22</f>
        <v>1.3800000000000003</v>
      </c>
      <c r="BG32" s="113">
        <f>'3.General Assumptions'!BG31*'6. Solution vols'!BF22</f>
        <v>1.3800000000000003</v>
      </c>
      <c r="BH32" s="113">
        <f>'3.General Assumptions'!BH31*'6. Solution vols'!BG22</f>
        <v>1.3800000000000003</v>
      </c>
      <c r="BI32" s="113">
        <f>'3.General Assumptions'!BI31*'6. Solution vols'!BH22</f>
        <v>1.3800000000000003</v>
      </c>
      <c r="BJ32" s="113">
        <f>'3.General Assumptions'!BJ31*'6. Solution vols'!BI22</f>
        <v>1.3800000000000003</v>
      </c>
      <c r="BK32" s="113">
        <f>'3.General Assumptions'!BK31*'6. Solution vols'!BJ22</f>
        <v>1.3800000000000003</v>
      </c>
      <c r="BL32" s="113">
        <f>'3.General Assumptions'!BL31*'6. Solution vols'!BK22</f>
        <v>1.3800000000000003</v>
      </c>
      <c r="BM32" s="113">
        <f>'3.General Assumptions'!BM31*'6. Solution vols'!BL22</f>
        <v>1.3800000000000003</v>
      </c>
      <c r="BN32" s="113">
        <f>'3.General Assumptions'!BN31*'6. Solution vols'!BM22</f>
        <v>1.3800000000000003</v>
      </c>
      <c r="BO32" s="113">
        <f>'3.General Assumptions'!BO31*'6. Solution vols'!BN22</f>
        <v>1.3800000000000003</v>
      </c>
      <c r="BP32" s="113">
        <f>'3.General Assumptions'!BP31*'6. Solution vols'!BO22</f>
        <v>1.3800000000000003</v>
      </c>
      <c r="BQ32" s="113">
        <f>'3.General Assumptions'!BQ31*'6. Solution vols'!BP22</f>
        <v>1.3800000000000003</v>
      </c>
      <c r="BR32" s="113">
        <f>'3.General Assumptions'!BR31*'6. Solution vols'!BQ22</f>
        <v>1.3800000000000003</v>
      </c>
      <c r="BS32" s="113">
        <f>'3.General Assumptions'!BS31*'6. Solution vols'!BR22</f>
        <v>1.3800000000000003</v>
      </c>
      <c r="BT32" s="113">
        <f>'3.General Assumptions'!BT31*'6. Solution vols'!BS22</f>
        <v>1.3800000000000003</v>
      </c>
      <c r="BU32" s="113">
        <f>'3.General Assumptions'!BU31*'6. Solution vols'!BT22</f>
        <v>1.3800000000000003</v>
      </c>
      <c r="BV32" s="113">
        <f>'3.General Assumptions'!BV31*'6. Solution vols'!BU22</f>
        <v>1.3800000000000003</v>
      </c>
      <c r="BW32" s="113">
        <f>'3.General Assumptions'!BW31*'6. Solution vols'!BV22</f>
        <v>1.3800000000000003</v>
      </c>
      <c r="BX32" s="113">
        <f>'3.General Assumptions'!BX31*'6. Solution vols'!BW22</f>
        <v>1.3800000000000003</v>
      </c>
      <c r="BY32" s="113">
        <f>'3.General Assumptions'!BY31*'6. Solution vols'!BX22</f>
        <v>1.3800000000000003</v>
      </c>
      <c r="BZ32" s="113">
        <f>'3.General Assumptions'!BZ31*'6. Solution vols'!BY22</f>
        <v>1.3800000000000003</v>
      </c>
      <c r="CA32" s="113">
        <f>'3.General Assumptions'!CA31*'6. Solution vols'!BZ22</f>
        <v>1.3800000000000003</v>
      </c>
      <c r="CB32" s="113">
        <f>'3.General Assumptions'!CB31*'6. Solution vols'!CA22</f>
        <v>1.3800000000000003</v>
      </c>
      <c r="CC32" s="113">
        <f>'3.General Assumptions'!CC31*'6. Solution vols'!CB22</f>
        <v>1.3800000000000003</v>
      </c>
      <c r="CD32" s="113">
        <f>'3.General Assumptions'!CD31*'6. Solution vols'!CC22</f>
        <v>1.3800000000000003</v>
      </c>
      <c r="CE32" s="113">
        <f>'3.General Assumptions'!CE31*'6. Solution vols'!CD22</f>
        <v>1.3800000000000003</v>
      </c>
      <c r="CF32" s="113">
        <f>'3.General Assumptions'!CF31*'6. Solution vols'!CE22</f>
        <v>1.3800000000000003</v>
      </c>
      <c r="CG32" s="113">
        <f>'3.General Assumptions'!CG31*'6. Solution vols'!CF22</f>
        <v>1.3800000000000003</v>
      </c>
      <c r="CH32" s="113">
        <f>'3.General Assumptions'!CH31*'6. Solution vols'!CG22</f>
        <v>1.3800000000000003</v>
      </c>
      <c r="CI32" s="113">
        <f>'3.General Assumptions'!CI31*'6. Solution vols'!CH22</f>
        <v>1.3800000000000003</v>
      </c>
      <c r="CJ32" s="113">
        <f>'3.General Assumptions'!CJ31*'6. Solution vols'!CI22</f>
        <v>1.3800000000000003</v>
      </c>
      <c r="CK32" s="113">
        <f>'3.General Assumptions'!CK31*'6. Solution vols'!CJ22</f>
        <v>1.3800000000000003</v>
      </c>
      <c r="CL32" s="113">
        <f>'3.General Assumptions'!CL31*'6. Solution vols'!CK22</f>
        <v>0</v>
      </c>
      <c r="CM32" s="113">
        <f>'3.General Assumptions'!CM31*'6. Solution vols'!CL22</f>
        <v>0</v>
      </c>
      <c r="CN32" s="113">
        <f>'3.General Assumptions'!CN31*'6. Solution vols'!CM22</f>
        <v>0</v>
      </c>
      <c r="CO32" s="113">
        <f>'3.General Assumptions'!CO31*'6. Solution vols'!CN22</f>
        <v>0</v>
      </c>
      <c r="CP32" s="113">
        <f>'3.General Assumptions'!CP31*'6. Solution vols'!CO22</f>
        <v>0</v>
      </c>
    </row>
    <row r="33" spans="5:94" x14ac:dyDescent="0.3">
      <c r="E33" s="97">
        <v>3</v>
      </c>
      <c r="F33" s="97" t="str">
        <f>VLOOKUP(E33,'3.General Assumptions'!$B$23:$D$27,2,FALSE)</f>
        <v>Product 3</v>
      </c>
      <c r="G33" s="113"/>
      <c r="H33" s="113">
        <f>'3.General Assumptions'!H32*'6. Solution vols'!G23</f>
        <v>0</v>
      </c>
      <c r="I33" s="113">
        <f>'3.General Assumptions'!I32*'6. Solution vols'!H23</f>
        <v>0</v>
      </c>
      <c r="J33" s="113">
        <f>'3.General Assumptions'!J32*'6. Solution vols'!I23</f>
        <v>0</v>
      </c>
      <c r="K33" s="113">
        <f>'3.General Assumptions'!K32*'6. Solution vols'!J23</f>
        <v>0</v>
      </c>
      <c r="L33" s="113">
        <f>'3.General Assumptions'!L32*'6. Solution vols'!K23</f>
        <v>0</v>
      </c>
      <c r="M33" s="113">
        <f>'3.General Assumptions'!M32*'6. Solution vols'!L23</f>
        <v>0.20519999999999999</v>
      </c>
      <c r="N33" s="113">
        <f>'3.General Assumptions'!N32*'6. Solution vols'!M23</f>
        <v>0.70920000000000005</v>
      </c>
      <c r="O33" s="113">
        <f>'3.General Assumptions'!O32*'6. Solution vols'!N23</f>
        <v>1.2564</v>
      </c>
      <c r="P33" s="113">
        <f>'3.General Assumptions'!P32*'6. Solution vols'!O23</f>
        <v>1.9751999999999998</v>
      </c>
      <c r="Q33" s="113">
        <f>'3.General Assumptions'!Q32*'6. Solution vols'!P23</f>
        <v>2.4689999999999999</v>
      </c>
      <c r="R33" s="113">
        <f>'3.General Assumptions'!R32*'6. Solution vols'!Q23</f>
        <v>2.9627999999999997</v>
      </c>
      <c r="S33" s="113">
        <f>'3.General Assumptions'!S32*'6. Solution vols'!R23</f>
        <v>3.4565999999999999</v>
      </c>
      <c r="T33" s="113">
        <f>'3.General Assumptions'!T32*'6. Solution vols'!S23</f>
        <v>3.9503999999999997</v>
      </c>
      <c r="U33" s="113">
        <f>'3.General Assumptions'!U32*'6. Solution vols'!T23</f>
        <v>4.4442000000000004</v>
      </c>
      <c r="V33" s="113">
        <f>'3.General Assumptions'!V32*'6. Solution vols'!U23</f>
        <v>4.9380000000000006</v>
      </c>
      <c r="W33" s="113">
        <f>'3.General Assumptions'!W32*'6. Solution vols'!V23</f>
        <v>4.9380000000000006</v>
      </c>
      <c r="X33" s="113">
        <f>'3.General Assumptions'!X32*'6. Solution vols'!W23</f>
        <v>4.9380000000000006</v>
      </c>
      <c r="Y33" s="113">
        <f>'3.General Assumptions'!Y32*'6. Solution vols'!X23</f>
        <v>4.9380000000000006</v>
      </c>
      <c r="Z33" s="113">
        <f>'3.General Assumptions'!Z32*'6. Solution vols'!Y23</f>
        <v>4.9380000000000006</v>
      </c>
      <c r="AA33" s="113">
        <f>'3.General Assumptions'!AA32*'6. Solution vols'!Z23</f>
        <v>4.9380000000000006</v>
      </c>
      <c r="AB33" s="113">
        <f>'3.General Assumptions'!AB32*'6. Solution vols'!AA23</f>
        <v>4.9380000000000006</v>
      </c>
      <c r="AC33" s="113">
        <f>'3.General Assumptions'!AC32*'6. Solution vols'!AB23</f>
        <v>4.9380000000000006</v>
      </c>
      <c r="AD33" s="113">
        <f>'3.General Assumptions'!AD32*'6. Solution vols'!AC23</f>
        <v>4.9380000000000006</v>
      </c>
      <c r="AE33" s="113">
        <f>'3.General Assumptions'!AE32*'6. Solution vols'!AD23</f>
        <v>4.9380000000000006</v>
      </c>
      <c r="AF33" s="113">
        <f>'3.General Assumptions'!AF32*'6. Solution vols'!AE23</f>
        <v>4.9380000000000006</v>
      </c>
      <c r="AG33" s="113">
        <f>'3.General Assumptions'!AG32*'6. Solution vols'!AF23</f>
        <v>4.9380000000000006</v>
      </c>
      <c r="AH33" s="113">
        <f>'3.General Assumptions'!AH32*'6. Solution vols'!AG23</f>
        <v>4.9380000000000006</v>
      </c>
      <c r="AI33" s="113">
        <f>'3.General Assumptions'!AI32*'6. Solution vols'!AH23</f>
        <v>4.9380000000000006</v>
      </c>
      <c r="AJ33" s="113">
        <f>'3.General Assumptions'!AJ32*'6. Solution vols'!AI23</f>
        <v>4.9380000000000006</v>
      </c>
      <c r="AK33" s="113">
        <f>'3.General Assumptions'!AK32*'6. Solution vols'!AJ23</f>
        <v>4.9380000000000006</v>
      </c>
      <c r="AL33" s="113">
        <f>'3.General Assumptions'!AL32*'6. Solution vols'!AK23</f>
        <v>4.9380000000000006</v>
      </c>
      <c r="AM33" s="113">
        <f>'3.General Assumptions'!AM32*'6. Solution vols'!AL23</f>
        <v>4.9380000000000006</v>
      </c>
      <c r="AN33" s="113">
        <f>'3.General Assumptions'!AN32*'6. Solution vols'!AM23</f>
        <v>4.9380000000000006</v>
      </c>
      <c r="AO33" s="113">
        <f>'3.General Assumptions'!AO32*'6. Solution vols'!AN23</f>
        <v>4.9380000000000006</v>
      </c>
      <c r="AP33" s="113">
        <f>'3.General Assumptions'!AP32*'6. Solution vols'!AO23</f>
        <v>4.9380000000000006</v>
      </c>
      <c r="AQ33" s="113">
        <f>'3.General Assumptions'!AQ32*'6. Solution vols'!AP23</f>
        <v>4.9380000000000006</v>
      </c>
      <c r="AR33" s="113">
        <f>'3.General Assumptions'!AR32*'6. Solution vols'!AQ23</f>
        <v>4.9380000000000006</v>
      </c>
      <c r="AS33" s="113">
        <f>'3.General Assumptions'!AS32*'6. Solution vols'!AR23</f>
        <v>4.9380000000000006</v>
      </c>
      <c r="AT33" s="113">
        <f>'3.General Assumptions'!AT32*'6. Solution vols'!AS23</f>
        <v>4.9380000000000006</v>
      </c>
      <c r="AU33" s="113">
        <f>'3.General Assumptions'!AU32*'6. Solution vols'!AT23</f>
        <v>4.9380000000000006</v>
      </c>
      <c r="AV33" s="113">
        <f>'3.General Assumptions'!AV32*'6. Solution vols'!AU23</f>
        <v>4.9380000000000006</v>
      </c>
      <c r="AW33" s="113">
        <f>'3.General Assumptions'!AW32*'6. Solution vols'!AV23</f>
        <v>4.9380000000000006</v>
      </c>
      <c r="AX33" s="113">
        <f>'3.General Assumptions'!AX32*'6. Solution vols'!AW23</f>
        <v>4.9380000000000006</v>
      </c>
      <c r="AY33" s="113">
        <f>'3.General Assumptions'!AY32*'6. Solution vols'!AX23</f>
        <v>4.9380000000000006</v>
      </c>
      <c r="AZ33" s="113">
        <f>'3.General Assumptions'!AZ32*'6. Solution vols'!AY23</f>
        <v>4.9380000000000006</v>
      </c>
      <c r="BA33" s="113">
        <f>'3.General Assumptions'!BA32*'6. Solution vols'!AZ23</f>
        <v>4.9380000000000006</v>
      </c>
      <c r="BB33" s="113">
        <f>'3.General Assumptions'!BB32*'6. Solution vols'!BA23</f>
        <v>4.9380000000000006</v>
      </c>
      <c r="BC33" s="113">
        <f>'3.General Assumptions'!BC32*'6. Solution vols'!BB23</f>
        <v>4.9380000000000006</v>
      </c>
      <c r="BD33" s="113">
        <f>'3.General Assumptions'!BD32*'6. Solution vols'!BC23</f>
        <v>4.9380000000000006</v>
      </c>
      <c r="BE33" s="113">
        <f>'3.General Assumptions'!BE32*'6. Solution vols'!BD23</f>
        <v>4.9380000000000006</v>
      </c>
      <c r="BF33" s="113">
        <f>'3.General Assumptions'!BF32*'6. Solution vols'!BE23</f>
        <v>4.9380000000000006</v>
      </c>
      <c r="BG33" s="113">
        <f>'3.General Assumptions'!BG32*'6. Solution vols'!BF23</f>
        <v>4.9380000000000006</v>
      </c>
      <c r="BH33" s="113">
        <f>'3.General Assumptions'!BH32*'6. Solution vols'!BG23</f>
        <v>4.9380000000000006</v>
      </c>
      <c r="BI33" s="113">
        <f>'3.General Assumptions'!BI32*'6. Solution vols'!BH23</f>
        <v>4.9380000000000006</v>
      </c>
      <c r="BJ33" s="113">
        <f>'3.General Assumptions'!BJ32*'6. Solution vols'!BI23</f>
        <v>4.9380000000000006</v>
      </c>
      <c r="BK33" s="113">
        <f>'3.General Assumptions'!BK32*'6. Solution vols'!BJ23</f>
        <v>4.9380000000000006</v>
      </c>
      <c r="BL33" s="113">
        <f>'3.General Assumptions'!BL32*'6. Solution vols'!BK23</f>
        <v>4.9380000000000006</v>
      </c>
      <c r="BM33" s="113">
        <f>'3.General Assumptions'!BM32*'6. Solution vols'!BL23</f>
        <v>4.9380000000000006</v>
      </c>
      <c r="BN33" s="113">
        <f>'3.General Assumptions'!BN32*'6. Solution vols'!BM23</f>
        <v>4.9380000000000006</v>
      </c>
      <c r="BO33" s="113">
        <f>'3.General Assumptions'!BO32*'6. Solution vols'!BN23</f>
        <v>4.9380000000000006</v>
      </c>
      <c r="BP33" s="113">
        <f>'3.General Assumptions'!BP32*'6. Solution vols'!BO23</f>
        <v>4.9380000000000006</v>
      </c>
      <c r="BQ33" s="113">
        <f>'3.General Assumptions'!BQ32*'6. Solution vols'!BP23</f>
        <v>4.9380000000000006</v>
      </c>
      <c r="BR33" s="113">
        <f>'3.General Assumptions'!BR32*'6. Solution vols'!BQ23</f>
        <v>4.9380000000000006</v>
      </c>
      <c r="BS33" s="113">
        <f>'3.General Assumptions'!BS32*'6. Solution vols'!BR23</f>
        <v>4.9380000000000006</v>
      </c>
      <c r="BT33" s="113">
        <f>'3.General Assumptions'!BT32*'6. Solution vols'!BS23</f>
        <v>4.9380000000000006</v>
      </c>
      <c r="BU33" s="113">
        <f>'3.General Assumptions'!BU32*'6. Solution vols'!BT23</f>
        <v>4.9380000000000006</v>
      </c>
      <c r="BV33" s="113">
        <f>'3.General Assumptions'!BV32*'6. Solution vols'!BU23</f>
        <v>4.9380000000000006</v>
      </c>
      <c r="BW33" s="113">
        <f>'3.General Assumptions'!BW32*'6. Solution vols'!BV23</f>
        <v>4.9380000000000006</v>
      </c>
      <c r="BX33" s="113">
        <f>'3.General Assumptions'!BX32*'6. Solution vols'!BW23</f>
        <v>4.9380000000000006</v>
      </c>
      <c r="BY33" s="113">
        <f>'3.General Assumptions'!BY32*'6. Solution vols'!BX23</f>
        <v>4.9380000000000006</v>
      </c>
      <c r="BZ33" s="113">
        <f>'3.General Assumptions'!BZ32*'6. Solution vols'!BY23</f>
        <v>4.9380000000000006</v>
      </c>
      <c r="CA33" s="113">
        <f>'3.General Assumptions'!CA32*'6. Solution vols'!BZ23</f>
        <v>4.9380000000000006</v>
      </c>
      <c r="CB33" s="113">
        <f>'3.General Assumptions'!CB32*'6. Solution vols'!CA23</f>
        <v>4.9380000000000006</v>
      </c>
      <c r="CC33" s="113">
        <f>'3.General Assumptions'!CC32*'6. Solution vols'!CB23</f>
        <v>4.9380000000000006</v>
      </c>
      <c r="CD33" s="113">
        <f>'3.General Assumptions'!CD32*'6. Solution vols'!CC23</f>
        <v>4.9380000000000006</v>
      </c>
      <c r="CE33" s="113">
        <f>'3.General Assumptions'!CE32*'6. Solution vols'!CD23</f>
        <v>4.9380000000000006</v>
      </c>
      <c r="CF33" s="113">
        <f>'3.General Assumptions'!CF32*'6. Solution vols'!CE23</f>
        <v>4.9380000000000006</v>
      </c>
      <c r="CG33" s="113">
        <f>'3.General Assumptions'!CG32*'6. Solution vols'!CF23</f>
        <v>4.9380000000000006</v>
      </c>
      <c r="CH33" s="113">
        <f>'3.General Assumptions'!CH32*'6. Solution vols'!CG23</f>
        <v>4.9380000000000006</v>
      </c>
      <c r="CI33" s="113">
        <f>'3.General Assumptions'!CI32*'6. Solution vols'!CH23</f>
        <v>4.9380000000000006</v>
      </c>
      <c r="CJ33" s="113">
        <f>'3.General Assumptions'!CJ32*'6. Solution vols'!CI23</f>
        <v>4.9380000000000006</v>
      </c>
      <c r="CK33" s="113">
        <f>'3.General Assumptions'!CK32*'6. Solution vols'!CJ23</f>
        <v>4.9380000000000006</v>
      </c>
      <c r="CL33" s="113">
        <f>'3.General Assumptions'!CL32*'6. Solution vols'!CK23</f>
        <v>0</v>
      </c>
      <c r="CM33" s="113">
        <f>'3.General Assumptions'!CM32*'6. Solution vols'!CL23</f>
        <v>0</v>
      </c>
      <c r="CN33" s="113">
        <f>'3.General Assumptions'!CN32*'6. Solution vols'!CM23</f>
        <v>0</v>
      </c>
      <c r="CO33" s="113">
        <f>'3.General Assumptions'!CO32*'6. Solution vols'!CN23</f>
        <v>0</v>
      </c>
      <c r="CP33" s="113">
        <f>'3.General Assumptions'!CP32*'6. Solution vols'!CO23</f>
        <v>0</v>
      </c>
    </row>
    <row r="34" spans="5:94" x14ac:dyDescent="0.3">
      <c r="E34" s="97">
        <v>4</v>
      </c>
      <c r="F34" s="97" t="str">
        <f>VLOOKUP(E34,'3.General Assumptions'!$B$23:$D$27,2,FALSE)</f>
        <v>Product 4</v>
      </c>
      <c r="G34" s="113"/>
      <c r="H34" s="113">
        <f>'3.General Assumptions'!H33*'6. Solution vols'!G24</f>
        <v>0</v>
      </c>
      <c r="I34" s="113">
        <f>'3.General Assumptions'!I33*'6. Solution vols'!H24</f>
        <v>0</v>
      </c>
      <c r="J34" s="113">
        <f>'3.General Assumptions'!J33*'6. Solution vols'!I24</f>
        <v>0</v>
      </c>
      <c r="K34" s="113">
        <f>'3.General Assumptions'!K33*'6. Solution vols'!J24</f>
        <v>0</v>
      </c>
      <c r="L34" s="113">
        <f>'3.General Assumptions'!L33*'6. Solution vols'!K24</f>
        <v>0</v>
      </c>
      <c r="M34" s="113">
        <f>'3.General Assumptions'!M33*'6. Solution vols'!L24</f>
        <v>2.01E-2</v>
      </c>
      <c r="N34" s="113">
        <f>'3.General Assumptions'!N33*'6. Solution vols'!M24</f>
        <v>0.06</v>
      </c>
      <c r="O34" s="113">
        <f>'3.General Assumptions'!O33*'6. Solution vols'!N24</f>
        <v>0.13500000000000001</v>
      </c>
      <c r="P34" s="113">
        <f>'3.General Assumptions'!P33*'6. Solution vols'!O24</f>
        <v>0.24</v>
      </c>
      <c r="Q34" s="113">
        <f>'3.General Assumptions'!Q33*'6. Solution vols'!P24</f>
        <v>0.33</v>
      </c>
      <c r="R34" s="113">
        <f>'3.General Assumptions'!R33*'6. Solution vols'!Q24</f>
        <v>0.41399999999999998</v>
      </c>
      <c r="S34" s="113">
        <f>'3.General Assumptions'!S33*'6. Solution vols'!R24</f>
        <v>0.48299999999999998</v>
      </c>
      <c r="T34" s="113">
        <f>'3.General Assumptions'!T33*'6. Solution vols'!S24</f>
        <v>0.55199999999999994</v>
      </c>
      <c r="U34" s="113">
        <f>'3.General Assumptions'!U33*'6. Solution vols'!T24</f>
        <v>0.621</v>
      </c>
      <c r="V34" s="113">
        <f>'3.General Assumptions'!V33*'6. Solution vols'!U24</f>
        <v>0.69000000000000017</v>
      </c>
      <c r="W34" s="113">
        <f>'3.General Assumptions'!W33*'6. Solution vols'!V24</f>
        <v>0.69000000000000017</v>
      </c>
      <c r="X34" s="113">
        <f>'3.General Assumptions'!X33*'6. Solution vols'!W24</f>
        <v>0.69000000000000017</v>
      </c>
      <c r="Y34" s="113">
        <f>'3.General Assumptions'!Y33*'6. Solution vols'!X24</f>
        <v>0.69000000000000017</v>
      </c>
      <c r="Z34" s="113">
        <f>'3.General Assumptions'!Z33*'6. Solution vols'!Y24</f>
        <v>0.69000000000000017</v>
      </c>
      <c r="AA34" s="113">
        <f>'3.General Assumptions'!AA33*'6. Solution vols'!Z24</f>
        <v>0.69000000000000017</v>
      </c>
      <c r="AB34" s="113">
        <f>'3.General Assumptions'!AB33*'6. Solution vols'!AA24</f>
        <v>0.69000000000000017</v>
      </c>
      <c r="AC34" s="113">
        <f>'3.General Assumptions'!AC33*'6. Solution vols'!AB24</f>
        <v>0.69000000000000017</v>
      </c>
      <c r="AD34" s="113">
        <f>'3.General Assumptions'!AD33*'6. Solution vols'!AC24</f>
        <v>0.69000000000000017</v>
      </c>
      <c r="AE34" s="113">
        <f>'3.General Assumptions'!AE33*'6. Solution vols'!AD24</f>
        <v>0.69000000000000017</v>
      </c>
      <c r="AF34" s="113">
        <f>'3.General Assumptions'!AF33*'6. Solution vols'!AE24</f>
        <v>0.69000000000000017</v>
      </c>
      <c r="AG34" s="113">
        <f>'3.General Assumptions'!AG33*'6. Solution vols'!AF24</f>
        <v>0.69000000000000017</v>
      </c>
      <c r="AH34" s="113">
        <f>'3.General Assumptions'!AH33*'6. Solution vols'!AG24</f>
        <v>0.69000000000000017</v>
      </c>
      <c r="AI34" s="113">
        <f>'3.General Assumptions'!AI33*'6. Solution vols'!AH24</f>
        <v>0.69000000000000017</v>
      </c>
      <c r="AJ34" s="113">
        <f>'3.General Assumptions'!AJ33*'6. Solution vols'!AI24</f>
        <v>0.69000000000000017</v>
      </c>
      <c r="AK34" s="113">
        <f>'3.General Assumptions'!AK33*'6. Solution vols'!AJ24</f>
        <v>0.69000000000000017</v>
      </c>
      <c r="AL34" s="113">
        <f>'3.General Assumptions'!AL33*'6. Solution vols'!AK24</f>
        <v>0.69000000000000017</v>
      </c>
      <c r="AM34" s="113">
        <f>'3.General Assumptions'!AM33*'6. Solution vols'!AL24</f>
        <v>0.69000000000000017</v>
      </c>
      <c r="AN34" s="113">
        <f>'3.General Assumptions'!AN33*'6. Solution vols'!AM24</f>
        <v>0.69000000000000017</v>
      </c>
      <c r="AO34" s="113">
        <f>'3.General Assumptions'!AO33*'6. Solution vols'!AN24</f>
        <v>0.69000000000000017</v>
      </c>
      <c r="AP34" s="113">
        <f>'3.General Assumptions'!AP33*'6. Solution vols'!AO24</f>
        <v>0.69000000000000017</v>
      </c>
      <c r="AQ34" s="113">
        <f>'3.General Assumptions'!AQ33*'6. Solution vols'!AP24</f>
        <v>0.69000000000000017</v>
      </c>
      <c r="AR34" s="113">
        <f>'3.General Assumptions'!AR33*'6. Solution vols'!AQ24</f>
        <v>0.69000000000000017</v>
      </c>
      <c r="AS34" s="113">
        <f>'3.General Assumptions'!AS33*'6. Solution vols'!AR24</f>
        <v>0.69000000000000017</v>
      </c>
      <c r="AT34" s="113">
        <f>'3.General Assumptions'!AT33*'6. Solution vols'!AS24</f>
        <v>0.69000000000000017</v>
      </c>
      <c r="AU34" s="113">
        <f>'3.General Assumptions'!AU33*'6. Solution vols'!AT24</f>
        <v>0.69000000000000017</v>
      </c>
      <c r="AV34" s="113">
        <f>'3.General Assumptions'!AV33*'6. Solution vols'!AU24</f>
        <v>0.69000000000000017</v>
      </c>
      <c r="AW34" s="113">
        <f>'3.General Assumptions'!AW33*'6. Solution vols'!AV24</f>
        <v>0.69000000000000017</v>
      </c>
      <c r="AX34" s="113">
        <f>'3.General Assumptions'!AX33*'6. Solution vols'!AW24</f>
        <v>0.69000000000000017</v>
      </c>
      <c r="AY34" s="113">
        <f>'3.General Assumptions'!AY33*'6. Solution vols'!AX24</f>
        <v>0.69000000000000017</v>
      </c>
      <c r="AZ34" s="113">
        <f>'3.General Assumptions'!AZ33*'6. Solution vols'!AY24</f>
        <v>0.69000000000000017</v>
      </c>
      <c r="BA34" s="113">
        <f>'3.General Assumptions'!BA33*'6. Solution vols'!AZ24</f>
        <v>0.69000000000000017</v>
      </c>
      <c r="BB34" s="113">
        <f>'3.General Assumptions'!BB33*'6. Solution vols'!BA24</f>
        <v>0.69000000000000017</v>
      </c>
      <c r="BC34" s="113">
        <f>'3.General Assumptions'!BC33*'6. Solution vols'!BB24</f>
        <v>0.69000000000000017</v>
      </c>
      <c r="BD34" s="113">
        <f>'3.General Assumptions'!BD33*'6. Solution vols'!BC24</f>
        <v>0.69000000000000017</v>
      </c>
      <c r="BE34" s="113">
        <f>'3.General Assumptions'!BE33*'6. Solution vols'!BD24</f>
        <v>0.69000000000000017</v>
      </c>
      <c r="BF34" s="113">
        <f>'3.General Assumptions'!BF33*'6. Solution vols'!BE24</f>
        <v>0.69000000000000017</v>
      </c>
      <c r="BG34" s="113">
        <f>'3.General Assumptions'!BG33*'6. Solution vols'!BF24</f>
        <v>0.69000000000000017</v>
      </c>
      <c r="BH34" s="113">
        <f>'3.General Assumptions'!BH33*'6. Solution vols'!BG24</f>
        <v>0.69000000000000017</v>
      </c>
      <c r="BI34" s="113">
        <f>'3.General Assumptions'!BI33*'6. Solution vols'!BH24</f>
        <v>0.69000000000000017</v>
      </c>
      <c r="BJ34" s="113">
        <f>'3.General Assumptions'!BJ33*'6. Solution vols'!BI24</f>
        <v>0.69000000000000017</v>
      </c>
      <c r="BK34" s="113">
        <f>'3.General Assumptions'!BK33*'6. Solution vols'!BJ24</f>
        <v>0.69000000000000017</v>
      </c>
      <c r="BL34" s="113">
        <f>'3.General Assumptions'!BL33*'6. Solution vols'!BK24</f>
        <v>0.69000000000000017</v>
      </c>
      <c r="BM34" s="113">
        <f>'3.General Assumptions'!BM33*'6. Solution vols'!BL24</f>
        <v>0.69000000000000017</v>
      </c>
      <c r="BN34" s="113">
        <f>'3.General Assumptions'!BN33*'6. Solution vols'!BM24</f>
        <v>0.69000000000000017</v>
      </c>
      <c r="BO34" s="113">
        <f>'3.General Assumptions'!BO33*'6. Solution vols'!BN24</f>
        <v>0.69000000000000017</v>
      </c>
      <c r="BP34" s="113">
        <f>'3.General Assumptions'!BP33*'6. Solution vols'!BO24</f>
        <v>0.69000000000000017</v>
      </c>
      <c r="BQ34" s="113">
        <f>'3.General Assumptions'!BQ33*'6. Solution vols'!BP24</f>
        <v>0.69000000000000017</v>
      </c>
      <c r="BR34" s="113">
        <f>'3.General Assumptions'!BR33*'6. Solution vols'!BQ24</f>
        <v>0.69000000000000017</v>
      </c>
      <c r="BS34" s="113">
        <f>'3.General Assumptions'!BS33*'6. Solution vols'!BR24</f>
        <v>0.69000000000000017</v>
      </c>
      <c r="BT34" s="113">
        <f>'3.General Assumptions'!BT33*'6. Solution vols'!BS24</f>
        <v>0.69000000000000017</v>
      </c>
      <c r="BU34" s="113">
        <f>'3.General Assumptions'!BU33*'6. Solution vols'!BT24</f>
        <v>0.69000000000000017</v>
      </c>
      <c r="BV34" s="113">
        <f>'3.General Assumptions'!BV33*'6. Solution vols'!BU24</f>
        <v>0.69000000000000017</v>
      </c>
      <c r="BW34" s="113">
        <f>'3.General Assumptions'!BW33*'6. Solution vols'!BV24</f>
        <v>0.69000000000000017</v>
      </c>
      <c r="BX34" s="113">
        <f>'3.General Assumptions'!BX33*'6. Solution vols'!BW24</f>
        <v>0.69000000000000017</v>
      </c>
      <c r="BY34" s="113">
        <f>'3.General Assumptions'!BY33*'6. Solution vols'!BX24</f>
        <v>0.69000000000000017</v>
      </c>
      <c r="BZ34" s="113">
        <f>'3.General Assumptions'!BZ33*'6. Solution vols'!BY24</f>
        <v>0.69000000000000017</v>
      </c>
      <c r="CA34" s="113">
        <f>'3.General Assumptions'!CA33*'6. Solution vols'!BZ24</f>
        <v>0.69000000000000017</v>
      </c>
      <c r="CB34" s="113">
        <f>'3.General Assumptions'!CB33*'6. Solution vols'!CA24</f>
        <v>0.69000000000000017</v>
      </c>
      <c r="CC34" s="113">
        <f>'3.General Assumptions'!CC33*'6. Solution vols'!CB24</f>
        <v>0.69000000000000017</v>
      </c>
      <c r="CD34" s="113">
        <f>'3.General Assumptions'!CD33*'6. Solution vols'!CC24</f>
        <v>0.69000000000000017</v>
      </c>
      <c r="CE34" s="113">
        <f>'3.General Assumptions'!CE33*'6. Solution vols'!CD24</f>
        <v>0.69000000000000017</v>
      </c>
      <c r="CF34" s="113">
        <f>'3.General Assumptions'!CF33*'6. Solution vols'!CE24</f>
        <v>0.69000000000000017</v>
      </c>
      <c r="CG34" s="113">
        <f>'3.General Assumptions'!CG33*'6. Solution vols'!CF24</f>
        <v>0.69000000000000017</v>
      </c>
      <c r="CH34" s="113">
        <f>'3.General Assumptions'!CH33*'6. Solution vols'!CG24</f>
        <v>0.69000000000000017</v>
      </c>
      <c r="CI34" s="113">
        <f>'3.General Assumptions'!CI33*'6. Solution vols'!CH24</f>
        <v>0.69000000000000017</v>
      </c>
      <c r="CJ34" s="113">
        <f>'3.General Assumptions'!CJ33*'6. Solution vols'!CI24</f>
        <v>0.69000000000000017</v>
      </c>
      <c r="CK34" s="113">
        <f>'3.General Assumptions'!CK33*'6. Solution vols'!CJ24</f>
        <v>0.69000000000000017</v>
      </c>
      <c r="CL34" s="113">
        <f>'3.General Assumptions'!CL33*'6. Solution vols'!CK24</f>
        <v>0</v>
      </c>
      <c r="CM34" s="113">
        <f>'3.General Assumptions'!CM33*'6. Solution vols'!CL24</f>
        <v>0</v>
      </c>
      <c r="CN34" s="113">
        <f>'3.General Assumptions'!CN33*'6. Solution vols'!CM24</f>
        <v>0</v>
      </c>
      <c r="CO34" s="113">
        <f>'3.General Assumptions'!CO33*'6. Solution vols'!CN24</f>
        <v>0</v>
      </c>
      <c r="CP34" s="113">
        <f>'3.General Assumptions'!CP33*'6. Solution vols'!CO24</f>
        <v>0</v>
      </c>
    </row>
    <row r="35" spans="5:94" x14ac:dyDescent="0.3">
      <c r="E35" s="97">
        <v>5</v>
      </c>
      <c r="F35" s="97" t="str">
        <f>VLOOKUP(E35,'3.General Assumptions'!$B$23:$D$27,2,FALSE)</f>
        <v>Product 5</v>
      </c>
      <c r="G35" s="113"/>
      <c r="H35" s="113">
        <f>'3.General Assumptions'!H34*'6. Solution vols'!G25</f>
        <v>0</v>
      </c>
      <c r="I35" s="113">
        <f>'3.General Assumptions'!I34*'6. Solution vols'!H25</f>
        <v>0</v>
      </c>
      <c r="J35" s="113">
        <f>'3.General Assumptions'!J34*'6. Solution vols'!I25</f>
        <v>0</v>
      </c>
      <c r="K35" s="113">
        <f>'3.General Assumptions'!K34*'6. Solution vols'!J25</f>
        <v>0</v>
      </c>
      <c r="L35" s="113">
        <f>'3.General Assumptions'!L34*'6. Solution vols'!K25</f>
        <v>0</v>
      </c>
      <c r="M35" s="113">
        <f>'3.General Assumptions'!M34*'6. Solution vols'!L25</f>
        <v>0.30779999999999996</v>
      </c>
      <c r="N35" s="113">
        <f>'3.General Assumptions'!N34*'6. Solution vols'!M25</f>
        <v>1.0638000000000001</v>
      </c>
      <c r="O35" s="113">
        <f>'3.General Assumptions'!O34*'6. Solution vols'!N25</f>
        <v>1.8845999999999998</v>
      </c>
      <c r="P35" s="113">
        <f>'3.General Assumptions'!P34*'6. Solution vols'!O25</f>
        <v>2.9627999999999997</v>
      </c>
      <c r="Q35" s="113">
        <f>'3.General Assumptions'!Q34*'6. Solution vols'!P25</f>
        <v>3.7034999999999996</v>
      </c>
      <c r="R35" s="113">
        <f>'3.General Assumptions'!R34*'6. Solution vols'!Q25</f>
        <v>4.4441999999999995</v>
      </c>
      <c r="S35" s="113">
        <f>'3.General Assumptions'!S34*'6. Solution vols'!R25</f>
        <v>5.184899999999999</v>
      </c>
      <c r="T35" s="113">
        <f>'3.General Assumptions'!T34*'6. Solution vols'!S25</f>
        <v>5.9255999999999993</v>
      </c>
      <c r="U35" s="113">
        <f>'3.General Assumptions'!U34*'6. Solution vols'!T25</f>
        <v>6.6662999999999997</v>
      </c>
      <c r="V35" s="113">
        <f>'3.General Assumptions'!V34*'6. Solution vols'!U25</f>
        <v>7.4070000000000009</v>
      </c>
      <c r="W35" s="113">
        <f>'3.General Assumptions'!W34*'6. Solution vols'!V25</f>
        <v>7.4070000000000009</v>
      </c>
      <c r="X35" s="113">
        <f>'3.General Assumptions'!X34*'6. Solution vols'!W25</f>
        <v>7.4070000000000009</v>
      </c>
      <c r="Y35" s="113">
        <f>'3.General Assumptions'!Y34*'6. Solution vols'!X25</f>
        <v>7.4070000000000009</v>
      </c>
      <c r="Z35" s="113">
        <f>'3.General Assumptions'!Z34*'6. Solution vols'!Y25</f>
        <v>7.4070000000000009</v>
      </c>
      <c r="AA35" s="113">
        <f>'3.General Assumptions'!AA34*'6. Solution vols'!Z25</f>
        <v>7.4070000000000009</v>
      </c>
      <c r="AB35" s="113">
        <f>'3.General Assumptions'!AB34*'6. Solution vols'!AA25</f>
        <v>7.4070000000000009</v>
      </c>
      <c r="AC35" s="113">
        <f>'3.General Assumptions'!AC34*'6. Solution vols'!AB25</f>
        <v>7.4070000000000009</v>
      </c>
      <c r="AD35" s="113">
        <f>'3.General Assumptions'!AD34*'6. Solution vols'!AC25</f>
        <v>7.4070000000000009</v>
      </c>
      <c r="AE35" s="113">
        <f>'3.General Assumptions'!AE34*'6. Solution vols'!AD25</f>
        <v>7.4070000000000009</v>
      </c>
      <c r="AF35" s="113">
        <f>'3.General Assumptions'!AF34*'6. Solution vols'!AE25</f>
        <v>7.4070000000000009</v>
      </c>
      <c r="AG35" s="113">
        <f>'3.General Assumptions'!AG34*'6. Solution vols'!AF25</f>
        <v>7.4070000000000009</v>
      </c>
      <c r="AH35" s="113">
        <f>'3.General Assumptions'!AH34*'6. Solution vols'!AG25</f>
        <v>7.4070000000000009</v>
      </c>
      <c r="AI35" s="113">
        <f>'3.General Assumptions'!AI34*'6. Solution vols'!AH25</f>
        <v>7.4070000000000009</v>
      </c>
      <c r="AJ35" s="113">
        <f>'3.General Assumptions'!AJ34*'6. Solution vols'!AI25</f>
        <v>7.4070000000000009</v>
      </c>
      <c r="AK35" s="113">
        <f>'3.General Assumptions'!AK34*'6. Solution vols'!AJ25</f>
        <v>7.4070000000000009</v>
      </c>
      <c r="AL35" s="113">
        <f>'3.General Assumptions'!AL34*'6. Solution vols'!AK25</f>
        <v>7.4070000000000009</v>
      </c>
      <c r="AM35" s="113">
        <f>'3.General Assumptions'!AM34*'6. Solution vols'!AL25</f>
        <v>7.4070000000000009</v>
      </c>
      <c r="AN35" s="113">
        <f>'3.General Assumptions'!AN34*'6. Solution vols'!AM25</f>
        <v>7.4070000000000009</v>
      </c>
      <c r="AO35" s="113">
        <f>'3.General Assumptions'!AO34*'6. Solution vols'!AN25</f>
        <v>7.4070000000000009</v>
      </c>
      <c r="AP35" s="113">
        <f>'3.General Assumptions'!AP34*'6. Solution vols'!AO25</f>
        <v>7.4070000000000009</v>
      </c>
      <c r="AQ35" s="113">
        <f>'3.General Assumptions'!AQ34*'6. Solution vols'!AP25</f>
        <v>7.4070000000000009</v>
      </c>
      <c r="AR35" s="113">
        <f>'3.General Assumptions'!AR34*'6. Solution vols'!AQ25</f>
        <v>7.4070000000000009</v>
      </c>
      <c r="AS35" s="113">
        <f>'3.General Assumptions'!AS34*'6. Solution vols'!AR25</f>
        <v>7.4070000000000009</v>
      </c>
      <c r="AT35" s="113">
        <f>'3.General Assumptions'!AT34*'6. Solution vols'!AS25</f>
        <v>7.4070000000000009</v>
      </c>
      <c r="AU35" s="113">
        <f>'3.General Assumptions'!AU34*'6. Solution vols'!AT25</f>
        <v>7.4070000000000009</v>
      </c>
      <c r="AV35" s="113">
        <f>'3.General Assumptions'!AV34*'6. Solution vols'!AU25</f>
        <v>7.4070000000000009</v>
      </c>
      <c r="AW35" s="113">
        <f>'3.General Assumptions'!AW34*'6. Solution vols'!AV25</f>
        <v>7.4070000000000009</v>
      </c>
      <c r="AX35" s="113">
        <f>'3.General Assumptions'!AX34*'6. Solution vols'!AW25</f>
        <v>7.4070000000000009</v>
      </c>
      <c r="AY35" s="113">
        <f>'3.General Assumptions'!AY34*'6. Solution vols'!AX25</f>
        <v>7.4070000000000009</v>
      </c>
      <c r="AZ35" s="113">
        <f>'3.General Assumptions'!AZ34*'6. Solution vols'!AY25</f>
        <v>7.4070000000000009</v>
      </c>
      <c r="BA35" s="113">
        <f>'3.General Assumptions'!BA34*'6. Solution vols'!AZ25</f>
        <v>7.4070000000000009</v>
      </c>
      <c r="BB35" s="113">
        <f>'3.General Assumptions'!BB34*'6. Solution vols'!BA25</f>
        <v>7.4070000000000009</v>
      </c>
      <c r="BC35" s="113">
        <f>'3.General Assumptions'!BC34*'6. Solution vols'!BB25</f>
        <v>7.4070000000000009</v>
      </c>
      <c r="BD35" s="113">
        <f>'3.General Assumptions'!BD34*'6. Solution vols'!BC25</f>
        <v>7.4070000000000009</v>
      </c>
      <c r="BE35" s="113">
        <f>'3.General Assumptions'!BE34*'6. Solution vols'!BD25</f>
        <v>7.4070000000000009</v>
      </c>
      <c r="BF35" s="113">
        <f>'3.General Assumptions'!BF34*'6. Solution vols'!BE25</f>
        <v>7.4070000000000009</v>
      </c>
      <c r="BG35" s="113">
        <f>'3.General Assumptions'!BG34*'6. Solution vols'!BF25</f>
        <v>7.4070000000000009</v>
      </c>
      <c r="BH35" s="113">
        <f>'3.General Assumptions'!BH34*'6. Solution vols'!BG25</f>
        <v>7.4070000000000009</v>
      </c>
      <c r="BI35" s="113">
        <f>'3.General Assumptions'!BI34*'6. Solution vols'!BH25</f>
        <v>7.4070000000000009</v>
      </c>
      <c r="BJ35" s="113">
        <f>'3.General Assumptions'!BJ34*'6. Solution vols'!BI25</f>
        <v>7.4070000000000009</v>
      </c>
      <c r="BK35" s="113">
        <f>'3.General Assumptions'!BK34*'6. Solution vols'!BJ25</f>
        <v>7.4070000000000009</v>
      </c>
      <c r="BL35" s="113">
        <f>'3.General Assumptions'!BL34*'6. Solution vols'!BK25</f>
        <v>7.4070000000000009</v>
      </c>
      <c r="BM35" s="113">
        <f>'3.General Assumptions'!BM34*'6. Solution vols'!BL25</f>
        <v>7.4070000000000009</v>
      </c>
      <c r="BN35" s="113">
        <f>'3.General Assumptions'!BN34*'6. Solution vols'!BM25</f>
        <v>7.4070000000000009</v>
      </c>
      <c r="BO35" s="113">
        <f>'3.General Assumptions'!BO34*'6. Solution vols'!BN25</f>
        <v>7.4070000000000009</v>
      </c>
      <c r="BP35" s="113">
        <f>'3.General Assumptions'!BP34*'6. Solution vols'!BO25</f>
        <v>7.4070000000000009</v>
      </c>
      <c r="BQ35" s="113">
        <f>'3.General Assumptions'!BQ34*'6. Solution vols'!BP25</f>
        <v>7.4070000000000009</v>
      </c>
      <c r="BR35" s="113">
        <f>'3.General Assumptions'!BR34*'6. Solution vols'!BQ25</f>
        <v>7.4070000000000009</v>
      </c>
      <c r="BS35" s="113">
        <f>'3.General Assumptions'!BS34*'6. Solution vols'!BR25</f>
        <v>7.4070000000000009</v>
      </c>
      <c r="BT35" s="113">
        <f>'3.General Assumptions'!BT34*'6. Solution vols'!BS25</f>
        <v>7.4070000000000009</v>
      </c>
      <c r="BU35" s="113">
        <f>'3.General Assumptions'!BU34*'6. Solution vols'!BT25</f>
        <v>7.4070000000000009</v>
      </c>
      <c r="BV35" s="113">
        <f>'3.General Assumptions'!BV34*'6. Solution vols'!BU25</f>
        <v>7.4070000000000009</v>
      </c>
      <c r="BW35" s="113">
        <f>'3.General Assumptions'!BW34*'6. Solution vols'!BV25</f>
        <v>7.4070000000000009</v>
      </c>
      <c r="BX35" s="113">
        <f>'3.General Assumptions'!BX34*'6. Solution vols'!BW25</f>
        <v>7.4070000000000009</v>
      </c>
      <c r="BY35" s="113">
        <f>'3.General Assumptions'!BY34*'6. Solution vols'!BX25</f>
        <v>7.4070000000000009</v>
      </c>
      <c r="BZ35" s="113">
        <f>'3.General Assumptions'!BZ34*'6. Solution vols'!BY25</f>
        <v>7.4070000000000009</v>
      </c>
      <c r="CA35" s="113">
        <f>'3.General Assumptions'!CA34*'6. Solution vols'!BZ25</f>
        <v>7.4070000000000009</v>
      </c>
      <c r="CB35" s="113">
        <f>'3.General Assumptions'!CB34*'6. Solution vols'!CA25</f>
        <v>7.4070000000000009</v>
      </c>
      <c r="CC35" s="113">
        <f>'3.General Assumptions'!CC34*'6. Solution vols'!CB25</f>
        <v>7.4070000000000009</v>
      </c>
      <c r="CD35" s="113">
        <f>'3.General Assumptions'!CD34*'6. Solution vols'!CC25</f>
        <v>7.4070000000000009</v>
      </c>
      <c r="CE35" s="113">
        <f>'3.General Assumptions'!CE34*'6. Solution vols'!CD25</f>
        <v>7.4070000000000009</v>
      </c>
      <c r="CF35" s="113">
        <f>'3.General Assumptions'!CF34*'6. Solution vols'!CE25</f>
        <v>7.4070000000000009</v>
      </c>
      <c r="CG35" s="113">
        <f>'3.General Assumptions'!CG34*'6. Solution vols'!CF25</f>
        <v>7.4070000000000009</v>
      </c>
      <c r="CH35" s="113">
        <f>'3.General Assumptions'!CH34*'6. Solution vols'!CG25</f>
        <v>7.4070000000000009</v>
      </c>
      <c r="CI35" s="113">
        <f>'3.General Assumptions'!CI34*'6. Solution vols'!CH25</f>
        <v>7.4070000000000009</v>
      </c>
      <c r="CJ35" s="113">
        <f>'3.General Assumptions'!CJ34*'6. Solution vols'!CI25</f>
        <v>7.4070000000000009</v>
      </c>
      <c r="CK35" s="113">
        <f>'3.General Assumptions'!CK34*'6. Solution vols'!CJ25</f>
        <v>7.4070000000000009</v>
      </c>
      <c r="CL35" s="113">
        <f>'3.General Assumptions'!CL34*'6. Solution vols'!CK25</f>
        <v>0</v>
      </c>
      <c r="CM35" s="113">
        <f>'3.General Assumptions'!CM34*'6. Solution vols'!CL25</f>
        <v>0</v>
      </c>
      <c r="CN35" s="113">
        <f>'3.General Assumptions'!CN34*'6. Solution vols'!CM25</f>
        <v>0</v>
      </c>
      <c r="CO35" s="113">
        <f>'3.General Assumptions'!CO34*'6. Solution vols'!CN25</f>
        <v>0</v>
      </c>
      <c r="CP35" s="113">
        <f>'3.General Assumptions'!CP34*'6. Solution vols'!CO25</f>
        <v>0</v>
      </c>
    </row>
    <row r="36" spans="5:94" ht="12.5" thickBot="1" x14ac:dyDescent="0.35">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row>
    <row r="37" spans="5:94" s="112" customFormat="1" ht="12.5" thickBot="1" x14ac:dyDescent="0.35">
      <c r="F37" s="114" t="s">
        <v>115</v>
      </c>
      <c r="G37" s="115">
        <f>SUM(G31:G36)</f>
        <v>0</v>
      </c>
      <c r="H37" s="115">
        <f t="shared" ref="H37" si="83">SUM(H31:H36)</f>
        <v>0</v>
      </c>
      <c r="I37" s="115">
        <f t="shared" ref="I37" si="84">SUM(I31:I36)</f>
        <v>0</v>
      </c>
      <c r="J37" s="115">
        <f t="shared" ref="J37" si="85">SUM(J31:J36)</f>
        <v>0</v>
      </c>
      <c r="K37" s="115">
        <f t="shared" ref="K37" si="86">SUM(K31:K36)</f>
        <v>0</v>
      </c>
      <c r="L37" s="115">
        <f t="shared" ref="L37" si="87">SUM(L31:L36)</f>
        <v>0</v>
      </c>
      <c r="M37" s="115">
        <f t="shared" ref="M37" si="88">SUM(M31:M36)</f>
        <v>0.87329999999999997</v>
      </c>
      <c r="N37" s="115">
        <f t="shared" ref="N37" si="89">SUM(N31:N36)</f>
        <v>2.8530000000000002</v>
      </c>
      <c r="O37" s="115">
        <f t="shared" ref="O37" si="90">SUM(O31:O36)</f>
        <v>4.8959999999999999</v>
      </c>
      <c r="P37" s="115">
        <f t="shared" ref="P37" si="91">SUM(P31:P36)</f>
        <v>7.4580000000000002</v>
      </c>
      <c r="Q37" s="115">
        <f t="shared" ref="Q37" si="92">SUM(Q31:Q36)</f>
        <v>9.4124999999999996</v>
      </c>
      <c r="R37" s="115">
        <f t="shared" ref="R37" si="93">SUM(R31:R36)</f>
        <v>11.349</v>
      </c>
      <c r="S37" s="115">
        <f t="shared" ref="S37" si="94">SUM(S31:S36)</f>
        <v>13.240499999999999</v>
      </c>
      <c r="T37" s="115">
        <f t="shared" ref="T37" si="95">SUM(T31:T36)</f>
        <v>15.131999999999998</v>
      </c>
      <c r="U37" s="115">
        <f t="shared" ref="U37" si="96">SUM(U31:U36)</f>
        <v>17.023499999999999</v>
      </c>
      <c r="V37" s="115">
        <f t="shared" ref="V37" si="97">SUM(V31:V36)</f>
        <v>18.915000000000003</v>
      </c>
      <c r="W37" s="115">
        <f t="shared" ref="W37" si="98">SUM(W31:W36)</f>
        <v>18.915000000000003</v>
      </c>
      <c r="X37" s="115">
        <f t="shared" ref="X37" si="99">SUM(X31:X36)</f>
        <v>18.915000000000003</v>
      </c>
      <c r="Y37" s="115">
        <f t="shared" ref="Y37" si="100">SUM(Y31:Y36)</f>
        <v>18.915000000000003</v>
      </c>
      <c r="Z37" s="115">
        <f t="shared" ref="Z37" si="101">SUM(Z31:Z36)</f>
        <v>18.915000000000003</v>
      </c>
      <c r="AA37" s="115">
        <f t="shared" ref="AA37" si="102">SUM(AA31:AA36)</f>
        <v>18.915000000000003</v>
      </c>
      <c r="AB37" s="115">
        <f t="shared" ref="AB37" si="103">SUM(AB31:AB36)</f>
        <v>18.915000000000003</v>
      </c>
      <c r="AC37" s="115">
        <f t="shared" ref="AC37" si="104">SUM(AC31:AC36)</f>
        <v>18.915000000000003</v>
      </c>
      <c r="AD37" s="115">
        <f t="shared" ref="AD37" si="105">SUM(AD31:AD36)</f>
        <v>18.915000000000003</v>
      </c>
      <c r="AE37" s="115">
        <f t="shared" ref="AE37" si="106">SUM(AE31:AE36)</f>
        <v>18.915000000000003</v>
      </c>
      <c r="AF37" s="115">
        <f t="shared" ref="AF37" si="107">SUM(AF31:AF36)</f>
        <v>18.915000000000003</v>
      </c>
      <c r="AG37" s="115">
        <f t="shared" ref="AG37" si="108">SUM(AG31:AG36)</f>
        <v>18.915000000000003</v>
      </c>
      <c r="AH37" s="115">
        <f t="shared" ref="AH37" si="109">SUM(AH31:AH36)</f>
        <v>18.915000000000003</v>
      </c>
      <c r="AI37" s="115">
        <f t="shared" ref="AI37" si="110">SUM(AI31:AI36)</f>
        <v>18.915000000000003</v>
      </c>
      <c r="AJ37" s="115">
        <f t="shared" ref="AJ37" si="111">SUM(AJ31:AJ36)</f>
        <v>18.915000000000003</v>
      </c>
      <c r="AK37" s="115">
        <f t="shared" ref="AK37" si="112">SUM(AK31:AK36)</f>
        <v>18.915000000000003</v>
      </c>
      <c r="AL37" s="115">
        <f t="shared" ref="AL37" si="113">SUM(AL31:AL36)</f>
        <v>18.915000000000003</v>
      </c>
      <c r="AM37" s="115">
        <f t="shared" ref="AM37" si="114">SUM(AM31:AM36)</f>
        <v>18.915000000000003</v>
      </c>
      <c r="AN37" s="115">
        <f t="shared" ref="AN37" si="115">SUM(AN31:AN36)</f>
        <v>18.915000000000003</v>
      </c>
      <c r="AO37" s="115">
        <f t="shared" ref="AO37" si="116">SUM(AO31:AO36)</f>
        <v>18.915000000000003</v>
      </c>
      <c r="AP37" s="115">
        <f t="shared" ref="AP37" si="117">SUM(AP31:AP36)</f>
        <v>18.915000000000003</v>
      </c>
      <c r="AQ37" s="115">
        <f t="shared" ref="AQ37" si="118">SUM(AQ31:AQ36)</f>
        <v>18.915000000000003</v>
      </c>
      <c r="AR37" s="115">
        <f t="shared" ref="AR37" si="119">SUM(AR31:AR36)</f>
        <v>18.915000000000003</v>
      </c>
      <c r="AS37" s="115">
        <f t="shared" ref="AS37" si="120">SUM(AS31:AS36)</f>
        <v>18.915000000000003</v>
      </c>
      <c r="AT37" s="115">
        <f t="shared" ref="AT37" si="121">SUM(AT31:AT36)</f>
        <v>18.915000000000003</v>
      </c>
      <c r="AU37" s="115">
        <f t="shared" ref="AU37" si="122">SUM(AU31:AU36)</f>
        <v>18.915000000000003</v>
      </c>
      <c r="AV37" s="115">
        <f t="shared" ref="AV37" si="123">SUM(AV31:AV36)</f>
        <v>18.915000000000003</v>
      </c>
      <c r="AW37" s="115">
        <f t="shared" ref="AW37" si="124">SUM(AW31:AW36)</f>
        <v>18.915000000000003</v>
      </c>
      <c r="AX37" s="115">
        <f t="shared" ref="AX37" si="125">SUM(AX31:AX36)</f>
        <v>18.915000000000003</v>
      </c>
      <c r="AY37" s="115">
        <f t="shared" ref="AY37" si="126">SUM(AY31:AY36)</f>
        <v>18.915000000000003</v>
      </c>
      <c r="AZ37" s="115">
        <f t="shared" ref="AZ37" si="127">SUM(AZ31:AZ36)</f>
        <v>18.915000000000003</v>
      </c>
      <c r="BA37" s="115">
        <f t="shared" ref="BA37" si="128">SUM(BA31:BA36)</f>
        <v>18.915000000000003</v>
      </c>
      <c r="BB37" s="115">
        <f t="shared" ref="BB37" si="129">SUM(BB31:BB36)</f>
        <v>18.915000000000003</v>
      </c>
      <c r="BC37" s="115">
        <f t="shared" ref="BC37" si="130">SUM(BC31:BC36)</f>
        <v>18.915000000000003</v>
      </c>
      <c r="BD37" s="115">
        <f t="shared" ref="BD37" si="131">SUM(BD31:BD36)</f>
        <v>18.915000000000003</v>
      </c>
      <c r="BE37" s="115">
        <f t="shared" ref="BE37" si="132">SUM(BE31:BE36)</f>
        <v>18.915000000000003</v>
      </c>
      <c r="BF37" s="115">
        <f t="shared" ref="BF37" si="133">SUM(BF31:BF36)</f>
        <v>18.915000000000003</v>
      </c>
      <c r="BG37" s="115">
        <f t="shared" ref="BG37" si="134">SUM(BG31:BG36)</f>
        <v>18.915000000000003</v>
      </c>
      <c r="BH37" s="115">
        <f t="shared" ref="BH37" si="135">SUM(BH31:BH36)</f>
        <v>18.915000000000003</v>
      </c>
      <c r="BI37" s="115">
        <f t="shared" ref="BI37" si="136">SUM(BI31:BI36)</f>
        <v>18.915000000000003</v>
      </c>
      <c r="BJ37" s="115">
        <f t="shared" ref="BJ37" si="137">SUM(BJ31:BJ36)</f>
        <v>18.915000000000003</v>
      </c>
      <c r="BK37" s="115">
        <f t="shared" ref="BK37" si="138">SUM(BK31:BK36)</f>
        <v>18.915000000000003</v>
      </c>
      <c r="BL37" s="115">
        <f t="shared" ref="BL37" si="139">SUM(BL31:BL36)</f>
        <v>18.915000000000003</v>
      </c>
      <c r="BM37" s="115">
        <f t="shared" ref="BM37" si="140">SUM(BM31:BM36)</f>
        <v>18.915000000000003</v>
      </c>
      <c r="BN37" s="115">
        <f t="shared" ref="BN37" si="141">SUM(BN31:BN36)</f>
        <v>18.915000000000003</v>
      </c>
      <c r="BO37" s="115">
        <f t="shared" ref="BO37" si="142">SUM(BO31:BO36)</f>
        <v>18.915000000000003</v>
      </c>
      <c r="BP37" s="115">
        <f t="shared" ref="BP37" si="143">SUM(BP31:BP36)</f>
        <v>18.915000000000003</v>
      </c>
      <c r="BQ37" s="115">
        <f t="shared" ref="BQ37" si="144">SUM(BQ31:BQ36)</f>
        <v>18.915000000000003</v>
      </c>
      <c r="BR37" s="115">
        <f t="shared" ref="BR37" si="145">SUM(BR31:BR36)</f>
        <v>18.915000000000003</v>
      </c>
      <c r="BS37" s="115">
        <f t="shared" ref="BS37" si="146">SUM(BS31:BS36)</f>
        <v>18.915000000000003</v>
      </c>
      <c r="BT37" s="115">
        <f t="shared" ref="BT37" si="147">SUM(BT31:BT36)</f>
        <v>18.915000000000003</v>
      </c>
      <c r="BU37" s="115">
        <f t="shared" ref="BU37" si="148">SUM(BU31:BU36)</f>
        <v>18.915000000000003</v>
      </c>
      <c r="BV37" s="115">
        <f t="shared" ref="BV37" si="149">SUM(BV31:BV36)</f>
        <v>18.915000000000003</v>
      </c>
      <c r="BW37" s="115">
        <f t="shared" ref="BW37" si="150">SUM(BW31:BW36)</f>
        <v>18.915000000000003</v>
      </c>
      <c r="BX37" s="115">
        <f t="shared" ref="BX37" si="151">SUM(BX31:BX36)</f>
        <v>18.915000000000003</v>
      </c>
      <c r="BY37" s="115">
        <f t="shared" ref="BY37" si="152">SUM(BY31:BY36)</f>
        <v>18.915000000000003</v>
      </c>
      <c r="BZ37" s="115">
        <f t="shared" ref="BZ37" si="153">SUM(BZ31:BZ36)</f>
        <v>18.915000000000003</v>
      </c>
      <c r="CA37" s="115">
        <f t="shared" ref="CA37" si="154">SUM(CA31:CA36)</f>
        <v>18.915000000000003</v>
      </c>
      <c r="CB37" s="115">
        <f t="shared" ref="CB37" si="155">SUM(CB31:CB36)</f>
        <v>18.915000000000003</v>
      </c>
      <c r="CC37" s="115">
        <f t="shared" ref="CC37" si="156">SUM(CC31:CC36)</f>
        <v>18.915000000000003</v>
      </c>
      <c r="CD37" s="115">
        <f t="shared" ref="CD37" si="157">SUM(CD31:CD36)</f>
        <v>18.915000000000003</v>
      </c>
      <c r="CE37" s="115">
        <f t="shared" ref="CE37" si="158">SUM(CE31:CE36)</f>
        <v>18.915000000000003</v>
      </c>
      <c r="CF37" s="115">
        <f t="shared" ref="CF37" si="159">SUM(CF31:CF36)</f>
        <v>18.915000000000003</v>
      </c>
      <c r="CG37" s="115">
        <f t="shared" ref="CG37" si="160">SUM(CG31:CG36)</f>
        <v>18.915000000000003</v>
      </c>
      <c r="CH37" s="115">
        <f t="shared" ref="CH37" si="161">SUM(CH31:CH36)</f>
        <v>18.915000000000003</v>
      </c>
      <c r="CI37" s="115">
        <f t="shared" ref="CI37" si="162">SUM(CI31:CI36)</f>
        <v>18.915000000000003</v>
      </c>
      <c r="CJ37" s="115">
        <f t="shared" ref="CJ37:CP37" si="163">SUM(CJ31:CJ36)</f>
        <v>18.915000000000003</v>
      </c>
      <c r="CK37" s="115">
        <f t="shared" si="163"/>
        <v>18.915000000000003</v>
      </c>
      <c r="CL37" s="115">
        <f t="shared" si="163"/>
        <v>0</v>
      </c>
      <c r="CM37" s="115">
        <f t="shared" si="163"/>
        <v>0</v>
      </c>
      <c r="CN37" s="115">
        <f t="shared" si="163"/>
        <v>0</v>
      </c>
      <c r="CO37" s="115">
        <f t="shared" si="163"/>
        <v>0</v>
      </c>
      <c r="CP37" s="116">
        <f t="shared" si="163"/>
        <v>0</v>
      </c>
    </row>
    <row r="38" spans="5:94" x14ac:dyDescent="0.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row>
    <row r="39" spans="5:94" x14ac:dyDescent="0.3">
      <c r="F39" s="102" t="s">
        <v>385</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row>
    <row r="40" spans="5:94" x14ac:dyDescent="0.3">
      <c r="E40" s="97">
        <v>1</v>
      </c>
      <c r="F40" s="97" t="str">
        <f>VLOOKUP(E40,'3.General Assumptions'!$B$23:$D$27,2,FALSE)</f>
        <v>Product 1</v>
      </c>
      <c r="G40" s="113"/>
      <c r="H40" s="113">
        <f t="shared" ref="H40:AM40" si="164">MAX(H21-G21,0)</f>
        <v>0</v>
      </c>
      <c r="I40" s="113">
        <f t="shared" si="164"/>
        <v>0</v>
      </c>
      <c r="J40" s="113">
        <f t="shared" si="164"/>
        <v>0</v>
      </c>
      <c r="K40" s="113">
        <f t="shared" si="164"/>
        <v>0</v>
      </c>
      <c r="L40" s="113">
        <f t="shared" si="164"/>
        <v>30</v>
      </c>
      <c r="M40" s="113">
        <f t="shared" si="164"/>
        <v>60</v>
      </c>
      <c r="N40" s="113">
        <f t="shared" si="164"/>
        <v>45</v>
      </c>
      <c r="O40" s="113">
        <f t="shared" si="164"/>
        <v>45</v>
      </c>
      <c r="P40" s="113">
        <f t="shared" si="164"/>
        <v>45</v>
      </c>
      <c r="Q40" s="113">
        <f t="shared" si="164"/>
        <v>45</v>
      </c>
      <c r="R40" s="113">
        <f t="shared" si="164"/>
        <v>45</v>
      </c>
      <c r="S40" s="113">
        <f t="shared" si="164"/>
        <v>45</v>
      </c>
      <c r="T40" s="113">
        <f t="shared" si="164"/>
        <v>45</v>
      </c>
      <c r="U40" s="113">
        <f t="shared" si="164"/>
        <v>45.000000000000057</v>
      </c>
      <c r="V40" s="113">
        <f t="shared" si="164"/>
        <v>0</v>
      </c>
      <c r="W40" s="113">
        <f t="shared" si="164"/>
        <v>0</v>
      </c>
      <c r="X40" s="113">
        <f t="shared" si="164"/>
        <v>0</v>
      </c>
      <c r="Y40" s="113">
        <f t="shared" si="164"/>
        <v>0</v>
      </c>
      <c r="Z40" s="113">
        <f t="shared" si="164"/>
        <v>0</v>
      </c>
      <c r="AA40" s="113">
        <f t="shared" si="164"/>
        <v>0</v>
      </c>
      <c r="AB40" s="113">
        <f t="shared" si="164"/>
        <v>0</v>
      </c>
      <c r="AC40" s="113">
        <f t="shared" si="164"/>
        <v>0</v>
      </c>
      <c r="AD40" s="113">
        <f t="shared" si="164"/>
        <v>0</v>
      </c>
      <c r="AE40" s="113">
        <f t="shared" si="164"/>
        <v>0</v>
      </c>
      <c r="AF40" s="113">
        <f t="shared" si="164"/>
        <v>0</v>
      </c>
      <c r="AG40" s="113">
        <f t="shared" si="164"/>
        <v>0</v>
      </c>
      <c r="AH40" s="113">
        <f t="shared" si="164"/>
        <v>0</v>
      </c>
      <c r="AI40" s="113">
        <f t="shared" si="164"/>
        <v>0</v>
      </c>
      <c r="AJ40" s="113">
        <f t="shared" si="164"/>
        <v>0</v>
      </c>
      <c r="AK40" s="113">
        <f t="shared" si="164"/>
        <v>0</v>
      </c>
      <c r="AL40" s="113">
        <f t="shared" si="164"/>
        <v>0</v>
      </c>
      <c r="AM40" s="113">
        <f t="shared" si="164"/>
        <v>0</v>
      </c>
      <c r="AN40" s="113">
        <f t="shared" ref="AN40:BS40" si="165">MAX(AN21-AM21,0)</f>
        <v>0</v>
      </c>
      <c r="AO40" s="113">
        <f t="shared" si="165"/>
        <v>0</v>
      </c>
      <c r="AP40" s="113">
        <f t="shared" si="165"/>
        <v>0</v>
      </c>
      <c r="AQ40" s="113">
        <f t="shared" si="165"/>
        <v>0</v>
      </c>
      <c r="AR40" s="113">
        <f t="shared" si="165"/>
        <v>0</v>
      </c>
      <c r="AS40" s="113">
        <f t="shared" si="165"/>
        <v>0</v>
      </c>
      <c r="AT40" s="113">
        <f t="shared" si="165"/>
        <v>0</v>
      </c>
      <c r="AU40" s="113">
        <f t="shared" si="165"/>
        <v>0</v>
      </c>
      <c r="AV40" s="113">
        <f t="shared" si="165"/>
        <v>0</v>
      </c>
      <c r="AW40" s="113">
        <f t="shared" si="165"/>
        <v>0</v>
      </c>
      <c r="AX40" s="113">
        <f t="shared" si="165"/>
        <v>0</v>
      </c>
      <c r="AY40" s="113">
        <f t="shared" si="165"/>
        <v>0</v>
      </c>
      <c r="AZ40" s="113">
        <f t="shared" si="165"/>
        <v>0</v>
      </c>
      <c r="BA40" s="113">
        <f t="shared" si="165"/>
        <v>0</v>
      </c>
      <c r="BB40" s="113">
        <f t="shared" si="165"/>
        <v>0</v>
      </c>
      <c r="BC40" s="113">
        <f t="shared" si="165"/>
        <v>0</v>
      </c>
      <c r="BD40" s="113">
        <f t="shared" si="165"/>
        <v>0</v>
      </c>
      <c r="BE40" s="113">
        <f t="shared" si="165"/>
        <v>0</v>
      </c>
      <c r="BF40" s="113">
        <f t="shared" si="165"/>
        <v>0</v>
      </c>
      <c r="BG40" s="113">
        <f t="shared" si="165"/>
        <v>0</v>
      </c>
      <c r="BH40" s="113">
        <f t="shared" si="165"/>
        <v>0</v>
      </c>
      <c r="BI40" s="113">
        <f t="shared" si="165"/>
        <v>0</v>
      </c>
      <c r="BJ40" s="113">
        <f t="shared" si="165"/>
        <v>0</v>
      </c>
      <c r="BK40" s="113">
        <f t="shared" si="165"/>
        <v>0</v>
      </c>
      <c r="BL40" s="113">
        <f t="shared" si="165"/>
        <v>0</v>
      </c>
      <c r="BM40" s="113">
        <f t="shared" si="165"/>
        <v>0</v>
      </c>
      <c r="BN40" s="113">
        <f t="shared" si="165"/>
        <v>0</v>
      </c>
      <c r="BO40" s="113">
        <f t="shared" si="165"/>
        <v>0</v>
      </c>
      <c r="BP40" s="113">
        <f t="shared" si="165"/>
        <v>0</v>
      </c>
      <c r="BQ40" s="113">
        <f t="shared" si="165"/>
        <v>0</v>
      </c>
      <c r="BR40" s="113">
        <f t="shared" si="165"/>
        <v>0</v>
      </c>
      <c r="BS40" s="113">
        <f t="shared" si="165"/>
        <v>0</v>
      </c>
      <c r="BT40" s="113">
        <f t="shared" ref="BT40:CP40" si="166">MAX(BT21-BS21,0)</f>
        <v>0</v>
      </c>
      <c r="BU40" s="113">
        <f t="shared" si="166"/>
        <v>0</v>
      </c>
      <c r="BV40" s="113">
        <f t="shared" si="166"/>
        <v>0</v>
      </c>
      <c r="BW40" s="113">
        <f t="shared" si="166"/>
        <v>0</v>
      </c>
      <c r="BX40" s="113">
        <f t="shared" si="166"/>
        <v>0</v>
      </c>
      <c r="BY40" s="113">
        <f t="shared" si="166"/>
        <v>0</v>
      </c>
      <c r="BZ40" s="113">
        <f t="shared" si="166"/>
        <v>0</v>
      </c>
      <c r="CA40" s="113">
        <f t="shared" si="166"/>
        <v>0</v>
      </c>
      <c r="CB40" s="113">
        <f t="shared" si="166"/>
        <v>0</v>
      </c>
      <c r="CC40" s="113">
        <f t="shared" si="166"/>
        <v>0</v>
      </c>
      <c r="CD40" s="113">
        <f t="shared" si="166"/>
        <v>0</v>
      </c>
      <c r="CE40" s="113">
        <f t="shared" si="166"/>
        <v>0</v>
      </c>
      <c r="CF40" s="113">
        <f t="shared" si="166"/>
        <v>0</v>
      </c>
      <c r="CG40" s="113">
        <f t="shared" si="166"/>
        <v>0</v>
      </c>
      <c r="CH40" s="113">
        <f t="shared" si="166"/>
        <v>0</v>
      </c>
      <c r="CI40" s="113">
        <f t="shared" si="166"/>
        <v>0</v>
      </c>
      <c r="CJ40" s="113">
        <f t="shared" si="166"/>
        <v>0</v>
      </c>
      <c r="CK40" s="113">
        <f t="shared" si="166"/>
        <v>0</v>
      </c>
      <c r="CL40" s="113">
        <f t="shared" si="166"/>
        <v>0</v>
      </c>
      <c r="CM40" s="113">
        <f t="shared" si="166"/>
        <v>0</v>
      </c>
      <c r="CN40" s="113">
        <f t="shared" si="166"/>
        <v>0</v>
      </c>
      <c r="CO40" s="113">
        <f t="shared" si="166"/>
        <v>0</v>
      </c>
      <c r="CP40" s="113">
        <f t="shared" si="166"/>
        <v>0</v>
      </c>
    </row>
    <row r="41" spans="5:94" x14ac:dyDescent="0.3">
      <c r="E41" s="97">
        <v>2</v>
      </c>
      <c r="F41" s="97" t="str">
        <f>VLOOKUP(E41,'3.General Assumptions'!$B$23:$D$27,2,FALSE)</f>
        <v>Product 2</v>
      </c>
      <c r="G41" s="113"/>
      <c r="H41" s="113">
        <f t="shared" ref="H41:AM41" si="167">MAX(H22-G22,0)</f>
        <v>0</v>
      </c>
      <c r="I41" s="113">
        <f t="shared" si="167"/>
        <v>0</v>
      </c>
      <c r="J41" s="113">
        <f t="shared" si="167"/>
        <v>0</v>
      </c>
      <c r="K41" s="113">
        <f t="shared" si="167"/>
        <v>0</v>
      </c>
      <c r="L41" s="113">
        <f t="shared" si="167"/>
        <v>2.0099999999999998</v>
      </c>
      <c r="M41" s="113">
        <f t="shared" si="167"/>
        <v>3.99</v>
      </c>
      <c r="N41" s="113">
        <f t="shared" si="167"/>
        <v>7.5</v>
      </c>
      <c r="O41" s="113">
        <f t="shared" si="167"/>
        <v>10.5</v>
      </c>
      <c r="P41" s="113">
        <f t="shared" si="167"/>
        <v>9</v>
      </c>
      <c r="Q41" s="113">
        <f t="shared" si="167"/>
        <v>8.3999999999999986</v>
      </c>
      <c r="R41" s="113">
        <f t="shared" si="167"/>
        <v>6.8999999999999986</v>
      </c>
      <c r="S41" s="113">
        <f t="shared" si="167"/>
        <v>6.8999999999999986</v>
      </c>
      <c r="T41" s="113">
        <f t="shared" si="167"/>
        <v>6.9000000000000057</v>
      </c>
      <c r="U41" s="113">
        <f t="shared" si="167"/>
        <v>6.9000000000000128</v>
      </c>
      <c r="V41" s="113">
        <f t="shared" si="167"/>
        <v>0</v>
      </c>
      <c r="W41" s="113">
        <f t="shared" si="167"/>
        <v>0</v>
      </c>
      <c r="X41" s="113">
        <f t="shared" si="167"/>
        <v>0</v>
      </c>
      <c r="Y41" s="113">
        <f t="shared" si="167"/>
        <v>0</v>
      </c>
      <c r="Z41" s="113">
        <f t="shared" si="167"/>
        <v>0</v>
      </c>
      <c r="AA41" s="113">
        <f t="shared" si="167"/>
        <v>0</v>
      </c>
      <c r="AB41" s="113">
        <f t="shared" si="167"/>
        <v>0</v>
      </c>
      <c r="AC41" s="113">
        <f t="shared" si="167"/>
        <v>0</v>
      </c>
      <c r="AD41" s="113">
        <f t="shared" si="167"/>
        <v>0</v>
      </c>
      <c r="AE41" s="113">
        <f t="shared" si="167"/>
        <v>0</v>
      </c>
      <c r="AF41" s="113">
        <f t="shared" si="167"/>
        <v>0</v>
      </c>
      <c r="AG41" s="113">
        <f t="shared" si="167"/>
        <v>0</v>
      </c>
      <c r="AH41" s="113">
        <f t="shared" si="167"/>
        <v>0</v>
      </c>
      <c r="AI41" s="113">
        <f t="shared" si="167"/>
        <v>0</v>
      </c>
      <c r="AJ41" s="113">
        <f t="shared" si="167"/>
        <v>0</v>
      </c>
      <c r="AK41" s="113">
        <f t="shared" si="167"/>
        <v>0</v>
      </c>
      <c r="AL41" s="113">
        <f t="shared" si="167"/>
        <v>0</v>
      </c>
      <c r="AM41" s="113">
        <f t="shared" si="167"/>
        <v>0</v>
      </c>
      <c r="AN41" s="113">
        <f t="shared" ref="AN41:BS41" si="168">MAX(AN22-AM22,0)</f>
        <v>0</v>
      </c>
      <c r="AO41" s="113">
        <f t="shared" si="168"/>
        <v>0</v>
      </c>
      <c r="AP41" s="113">
        <f t="shared" si="168"/>
        <v>0</v>
      </c>
      <c r="AQ41" s="113">
        <f t="shared" si="168"/>
        <v>0</v>
      </c>
      <c r="AR41" s="113">
        <f t="shared" si="168"/>
        <v>0</v>
      </c>
      <c r="AS41" s="113">
        <f t="shared" si="168"/>
        <v>0</v>
      </c>
      <c r="AT41" s="113">
        <f t="shared" si="168"/>
        <v>0</v>
      </c>
      <c r="AU41" s="113">
        <f t="shared" si="168"/>
        <v>0</v>
      </c>
      <c r="AV41" s="113">
        <f t="shared" si="168"/>
        <v>0</v>
      </c>
      <c r="AW41" s="113">
        <f t="shared" si="168"/>
        <v>0</v>
      </c>
      <c r="AX41" s="113">
        <f t="shared" si="168"/>
        <v>0</v>
      </c>
      <c r="AY41" s="113">
        <f t="shared" si="168"/>
        <v>0</v>
      </c>
      <c r="AZ41" s="113">
        <f t="shared" si="168"/>
        <v>0</v>
      </c>
      <c r="BA41" s="113">
        <f t="shared" si="168"/>
        <v>0</v>
      </c>
      <c r="BB41" s="113">
        <f t="shared" si="168"/>
        <v>0</v>
      </c>
      <c r="BC41" s="113">
        <f t="shared" si="168"/>
        <v>0</v>
      </c>
      <c r="BD41" s="113">
        <f t="shared" si="168"/>
        <v>0</v>
      </c>
      <c r="BE41" s="113">
        <f t="shared" si="168"/>
        <v>0</v>
      </c>
      <c r="BF41" s="113">
        <f t="shared" si="168"/>
        <v>0</v>
      </c>
      <c r="BG41" s="113">
        <f t="shared" si="168"/>
        <v>0</v>
      </c>
      <c r="BH41" s="113">
        <f t="shared" si="168"/>
        <v>0</v>
      </c>
      <c r="BI41" s="113">
        <f t="shared" si="168"/>
        <v>0</v>
      </c>
      <c r="BJ41" s="113">
        <f t="shared" si="168"/>
        <v>0</v>
      </c>
      <c r="BK41" s="113">
        <f t="shared" si="168"/>
        <v>0</v>
      </c>
      <c r="BL41" s="113">
        <f t="shared" si="168"/>
        <v>0</v>
      </c>
      <c r="BM41" s="113">
        <f t="shared" si="168"/>
        <v>0</v>
      </c>
      <c r="BN41" s="113">
        <f t="shared" si="168"/>
        <v>0</v>
      </c>
      <c r="BO41" s="113">
        <f t="shared" si="168"/>
        <v>0</v>
      </c>
      <c r="BP41" s="113">
        <f t="shared" si="168"/>
        <v>0</v>
      </c>
      <c r="BQ41" s="113">
        <f t="shared" si="168"/>
        <v>0</v>
      </c>
      <c r="BR41" s="113">
        <f t="shared" si="168"/>
        <v>0</v>
      </c>
      <c r="BS41" s="113">
        <f t="shared" si="168"/>
        <v>0</v>
      </c>
      <c r="BT41" s="113">
        <f t="shared" ref="BT41:CP41" si="169">MAX(BT22-BS22,0)</f>
        <v>0</v>
      </c>
      <c r="BU41" s="113">
        <f t="shared" si="169"/>
        <v>0</v>
      </c>
      <c r="BV41" s="113">
        <f t="shared" si="169"/>
        <v>0</v>
      </c>
      <c r="BW41" s="113">
        <f t="shared" si="169"/>
        <v>0</v>
      </c>
      <c r="BX41" s="113">
        <f t="shared" si="169"/>
        <v>0</v>
      </c>
      <c r="BY41" s="113">
        <f t="shared" si="169"/>
        <v>0</v>
      </c>
      <c r="BZ41" s="113">
        <f t="shared" si="169"/>
        <v>0</v>
      </c>
      <c r="CA41" s="113">
        <f t="shared" si="169"/>
        <v>0</v>
      </c>
      <c r="CB41" s="113">
        <f t="shared" si="169"/>
        <v>0</v>
      </c>
      <c r="CC41" s="113">
        <f t="shared" si="169"/>
        <v>0</v>
      </c>
      <c r="CD41" s="113">
        <f t="shared" si="169"/>
        <v>0</v>
      </c>
      <c r="CE41" s="113">
        <f t="shared" si="169"/>
        <v>0</v>
      </c>
      <c r="CF41" s="113">
        <f t="shared" si="169"/>
        <v>0</v>
      </c>
      <c r="CG41" s="113">
        <f t="shared" si="169"/>
        <v>0</v>
      </c>
      <c r="CH41" s="113">
        <f t="shared" si="169"/>
        <v>0</v>
      </c>
      <c r="CI41" s="113">
        <f t="shared" si="169"/>
        <v>0</v>
      </c>
      <c r="CJ41" s="113">
        <f t="shared" si="169"/>
        <v>0</v>
      </c>
      <c r="CK41" s="113">
        <f t="shared" si="169"/>
        <v>0</v>
      </c>
      <c r="CL41" s="113">
        <f t="shared" si="169"/>
        <v>0</v>
      </c>
      <c r="CM41" s="113">
        <f t="shared" si="169"/>
        <v>0</v>
      </c>
      <c r="CN41" s="113">
        <f t="shared" si="169"/>
        <v>0</v>
      </c>
      <c r="CO41" s="113">
        <f t="shared" si="169"/>
        <v>0</v>
      </c>
      <c r="CP41" s="113">
        <f t="shared" si="169"/>
        <v>0</v>
      </c>
    </row>
    <row r="42" spans="5:94" x14ac:dyDescent="0.3">
      <c r="E42" s="97">
        <v>3</v>
      </c>
      <c r="F42" s="97" t="str">
        <f>VLOOKUP(E42,'3.General Assumptions'!$B$23:$D$27,2,FALSE)</f>
        <v>Product 3</v>
      </c>
      <c r="G42" s="113"/>
      <c r="H42" s="113">
        <f t="shared" ref="H42:AM42" si="170">MAX(H23-G23,0)</f>
        <v>0</v>
      </c>
      <c r="I42" s="113">
        <f t="shared" si="170"/>
        <v>0</v>
      </c>
      <c r="J42" s="113">
        <f t="shared" si="170"/>
        <v>0</v>
      </c>
      <c r="K42" s="113">
        <f t="shared" si="170"/>
        <v>0</v>
      </c>
      <c r="L42" s="113">
        <f t="shared" si="170"/>
        <v>10.26</v>
      </c>
      <c r="M42" s="113">
        <f t="shared" si="170"/>
        <v>25.200000000000003</v>
      </c>
      <c r="N42" s="113">
        <f t="shared" si="170"/>
        <v>27.36</v>
      </c>
      <c r="O42" s="113">
        <f t="shared" si="170"/>
        <v>35.939999999999991</v>
      </c>
      <c r="P42" s="113">
        <f t="shared" si="170"/>
        <v>24.689999999999998</v>
      </c>
      <c r="Q42" s="113">
        <f t="shared" si="170"/>
        <v>24.689999999999998</v>
      </c>
      <c r="R42" s="113">
        <f t="shared" si="170"/>
        <v>24.689999999999998</v>
      </c>
      <c r="S42" s="113">
        <f t="shared" si="170"/>
        <v>24.689999999999998</v>
      </c>
      <c r="T42" s="113">
        <f t="shared" si="170"/>
        <v>24.690000000000026</v>
      </c>
      <c r="U42" s="113">
        <f t="shared" si="170"/>
        <v>24.690000000000026</v>
      </c>
      <c r="V42" s="113">
        <f t="shared" si="170"/>
        <v>0</v>
      </c>
      <c r="W42" s="113">
        <f t="shared" si="170"/>
        <v>0</v>
      </c>
      <c r="X42" s="113">
        <f t="shared" si="170"/>
        <v>0</v>
      </c>
      <c r="Y42" s="113">
        <f t="shared" si="170"/>
        <v>0</v>
      </c>
      <c r="Z42" s="113">
        <f t="shared" si="170"/>
        <v>0</v>
      </c>
      <c r="AA42" s="113">
        <f t="shared" si="170"/>
        <v>0</v>
      </c>
      <c r="AB42" s="113">
        <f t="shared" si="170"/>
        <v>0</v>
      </c>
      <c r="AC42" s="113">
        <f t="shared" si="170"/>
        <v>0</v>
      </c>
      <c r="AD42" s="113">
        <f t="shared" si="170"/>
        <v>0</v>
      </c>
      <c r="AE42" s="113">
        <f t="shared" si="170"/>
        <v>0</v>
      </c>
      <c r="AF42" s="113">
        <f t="shared" si="170"/>
        <v>0</v>
      </c>
      <c r="AG42" s="113">
        <f t="shared" si="170"/>
        <v>0</v>
      </c>
      <c r="AH42" s="113">
        <f t="shared" si="170"/>
        <v>0</v>
      </c>
      <c r="AI42" s="113">
        <f t="shared" si="170"/>
        <v>0</v>
      </c>
      <c r="AJ42" s="113">
        <f t="shared" si="170"/>
        <v>0</v>
      </c>
      <c r="AK42" s="113">
        <f t="shared" si="170"/>
        <v>0</v>
      </c>
      <c r="AL42" s="113">
        <f t="shared" si="170"/>
        <v>0</v>
      </c>
      <c r="AM42" s="113">
        <f t="shared" si="170"/>
        <v>0</v>
      </c>
      <c r="AN42" s="113">
        <f t="shared" ref="AN42:BS42" si="171">MAX(AN23-AM23,0)</f>
        <v>0</v>
      </c>
      <c r="AO42" s="113">
        <f t="shared" si="171"/>
        <v>0</v>
      </c>
      <c r="AP42" s="113">
        <f t="shared" si="171"/>
        <v>0</v>
      </c>
      <c r="AQ42" s="113">
        <f t="shared" si="171"/>
        <v>0</v>
      </c>
      <c r="AR42" s="113">
        <f t="shared" si="171"/>
        <v>0</v>
      </c>
      <c r="AS42" s="113">
        <f t="shared" si="171"/>
        <v>0</v>
      </c>
      <c r="AT42" s="113">
        <f t="shared" si="171"/>
        <v>0</v>
      </c>
      <c r="AU42" s="113">
        <f t="shared" si="171"/>
        <v>0</v>
      </c>
      <c r="AV42" s="113">
        <f t="shared" si="171"/>
        <v>0</v>
      </c>
      <c r="AW42" s="113">
        <f t="shared" si="171"/>
        <v>0</v>
      </c>
      <c r="AX42" s="113">
        <f t="shared" si="171"/>
        <v>0</v>
      </c>
      <c r="AY42" s="113">
        <f t="shared" si="171"/>
        <v>0</v>
      </c>
      <c r="AZ42" s="113">
        <f t="shared" si="171"/>
        <v>0</v>
      </c>
      <c r="BA42" s="113">
        <f t="shared" si="171"/>
        <v>0</v>
      </c>
      <c r="BB42" s="113">
        <f t="shared" si="171"/>
        <v>0</v>
      </c>
      <c r="BC42" s="113">
        <f t="shared" si="171"/>
        <v>0</v>
      </c>
      <c r="BD42" s="113">
        <f t="shared" si="171"/>
        <v>0</v>
      </c>
      <c r="BE42" s="113">
        <f t="shared" si="171"/>
        <v>0</v>
      </c>
      <c r="BF42" s="113">
        <f t="shared" si="171"/>
        <v>0</v>
      </c>
      <c r="BG42" s="113">
        <f t="shared" si="171"/>
        <v>0</v>
      </c>
      <c r="BH42" s="113">
        <f t="shared" si="171"/>
        <v>0</v>
      </c>
      <c r="BI42" s="113">
        <f t="shared" si="171"/>
        <v>0</v>
      </c>
      <c r="BJ42" s="113">
        <f t="shared" si="171"/>
        <v>0</v>
      </c>
      <c r="BK42" s="113">
        <f t="shared" si="171"/>
        <v>0</v>
      </c>
      <c r="BL42" s="113">
        <f t="shared" si="171"/>
        <v>0</v>
      </c>
      <c r="BM42" s="113">
        <f t="shared" si="171"/>
        <v>0</v>
      </c>
      <c r="BN42" s="113">
        <f t="shared" si="171"/>
        <v>0</v>
      </c>
      <c r="BO42" s="113">
        <f t="shared" si="171"/>
        <v>0</v>
      </c>
      <c r="BP42" s="113">
        <f t="shared" si="171"/>
        <v>0</v>
      </c>
      <c r="BQ42" s="113">
        <f t="shared" si="171"/>
        <v>0</v>
      </c>
      <c r="BR42" s="113">
        <f t="shared" si="171"/>
        <v>0</v>
      </c>
      <c r="BS42" s="113">
        <f t="shared" si="171"/>
        <v>0</v>
      </c>
      <c r="BT42" s="113">
        <f t="shared" ref="BT42:CP42" si="172">MAX(BT23-BS23,0)</f>
        <v>0</v>
      </c>
      <c r="BU42" s="113">
        <f t="shared" si="172"/>
        <v>0</v>
      </c>
      <c r="BV42" s="113">
        <f t="shared" si="172"/>
        <v>0</v>
      </c>
      <c r="BW42" s="113">
        <f t="shared" si="172"/>
        <v>0</v>
      </c>
      <c r="BX42" s="113">
        <f t="shared" si="172"/>
        <v>0</v>
      </c>
      <c r="BY42" s="113">
        <f t="shared" si="172"/>
        <v>0</v>
      </c>
      <c r="BZ42" s="113">
        <f t="shared" si="172"/>
        <v>0</v>
      </c>
      <c r="CA42" s="113">
        <f t="shared" si="172"/>
        <v>0</v>
      </c>
      <c r="CB42" s="113">
        <f t="shared" si="172"/>
        <v>0</v>
      </c>
      <c r="CC42" s="113">
        <f t="shared" si="172"/>
        <v>0</v>
      </c>
      <c r="CD42" s="113">
        <f t="shared" si="172"/>
        <v>0</v>
      </c>
      <c r="CE42" s="113">
        <f t="shared" si="172"/>
        <v>0</v>
      </c>
      <c r="CF42" s="113">
        <f t="shared" si="172"/>
        <v>0</v>
      </c>
      <c r="CG42" s="113">
        <f t="shared" si="172"/>
        <v>0</v>
      </c>
      <c r="CH42" s="113">
        <f t="shared" si="172"/>
        <v>0</v>
      </c>
      <c r="CI42" s="113">
        <f t="shared" si="172"/>
        <v>0</v>
      </c>
      <c r="CJ42" s="113">
        <f t="shared" si="172"/>
        <v>0</v>
      </c>
      <c r="CK42" s="113">
        <f t="shared" si="172"/>
        <v>0</v>
      </c>
      <c r="CL42" s="113">
        <f t="shared" si="172"/>
        <v>0</v>
      </c>
      <c r="CM42" s="113">
        <f t="shared" si="172"/>
        <v>0</v>
      </c>
      <c r="CN42" s="113">
        <f t="shared" si="172"/>
        <v>0</v>
      </c>
      <c r="CO42" s="113">
        <f t="shared" si="172"/>
        <v>0</v>
      </c>
      <c r="CP42" s="113">
        <f t="shared" si="172"/>
        <v>0</v>
      </c>
    </row>
    <row r="43" spans="5:94" x14ac:dyDescent="0.3">
      <c r="E43" s="97">
        <v>4</v>
      </c>
      <c r="F43" s="97" t="str">
        <f>VLOOKUP(E43,'3.General Assumptions'!$B$23:$D$27,2,FALSE)</f>
        <v>Product 4</v>
      </c>
      <c r="G43" s="113"/>
      <c r="H43" s="113">
        <f t="shared" ref="H43:AM43" si="173">MAX(H24-G24,0)</f>
        <v>0</v>
      </c>
      <c r="I43" s="113">
        <f t="shared" si="173"/>
        <v>0</v>
      </c>
      <c r="J43" s="113">
        <f t="shared" si="173"/>
        <v>0</v>
      </c>
      <c r="K43" s="113">
        <f t="shared" si="173"/>
        <v>0</v>
      </c>
      <c r="L43" s="113">
        <f t="shared" si="173"/>
        <v>2.0099999999999998</v>
      </c>
      <c r="M43" s="113">
        <f t="shared" si="173"/>
        <v>3.99</v>
      </c>
      <c r="N43" s="113">
        <f t="shared" si="173"/>
        <v>7.5</v>
      </c>
      <c r="O43" s="113">
        <f t="shared" si="173"/>
        <v>10.5</v>
      </c>
      <c r="P43" s="113">
        <f t="shared" si="173"/>
        <v>9</v>
      </c>
      <c r="Q43" s="113">
        <f t="shared" si="173"/>
        <v>8.3999999999999986</v>
      </c>
      <c r="R43" s="113">
        <f t="shared" si="173"/>
        <v>6.8999999999999986</v>
      </c>
      <c r="S43" s="113">
        <f t="shared" si="173"/>
        <v>6.8999999999999986</v>
      </c>
      <c r="T43" s="113">
        <f t="shared" si="173"/>
        <v>6.9000000000000057</v>
      </c>
      <c r="U43" s="113">
        <f t="shared" si="173"/>
        <v>6.9000000000000128</v>
      </c>
      <c r="V43" s="113">
        <f t="shared" si="173"/>
        <v>0</v>
      </c>
      <c r="W43" s="113">
        <f t="shared" si="173"/>
        <v>0</v>
      </c>
      <c r="X43" s="113">
        <f t="shared" si="173"/>
        <v>0</v>
      </c>
      <c r="Y43" s="113">
        <f t="shared" si="173"/>
        <v>0</v>
      </c>
      <c r="Z43" s="113">
        <f t="shared" si="173"/>
        <v>0</v>
      </c>
      <c r="AA43" s="113">
        <f t="shared" si="173"/>
        <v>0</v>
      </c>
      <c r="AB43" s="113">
        <f t="shared" si="173"/>
        <v>0</v>
      </c>
      <c r="AC43" s="113">
        <f t="shared" si="173"/>
        <v>0</v>
      </c>
      <c r="AD43" s="113">
        <f t="shared" si="173"/>
        <v>0</v>
      </c>
      <c r="AE43" s="113">
        <f t="shared" si="173"/>
        <v>0</v>
      </c>
      <c r="AF43" s="113">
        <f t="shared" si="173"/>
        <v>0</v>
      </c>
      <c r="AG43" s="113">
        <f t="shared" si="173"/>
        <v>0</v>
      </c>
      <c r="AH43" s="113">
        <f t="shared" si="173"/>
        <v>0</v>
      </c>
      <c r="AI43" s="113">
        <f t="shared" si="173"/>
        <v>0</v>
      </c>
      <c r="AJ43" s="113">
        <f t="shared" si="173"/>
        <v>0</v>
      </c>
      <c r="AK43" s="113">
        <f t="shared" si="173"/>
        <v>0</v>
      </c>
      <c r="AL43" s="113">
        <f t="shared" si="173"/>
        <v>0</v>
      </c>
      <c r="AM43" s="113">
        <f t="shared" si="173"/>
        <v>0</v>
      </c>
      <c r="AN43" s="113">
        <f t="shared" ref="AN43:BS43" si="174">MAX(AN24-AM24,0)</f>
        <v>0</v>
      </c>
      <c r="AO43" s="113">
        <f t="shared" si="174"/>
        <v>0</v>
      </c>
      <c r="AP43" s="113">
        <f t="shared" si="174"/>
        <v>0</v>
      </c>
      <c r="AQ43" s="113">
        <f t="shared" si="174"/>
        <v>0</v>
      </c>
      <c r="AR43" s="113">
        <f t="shared" si="174"/>
        <v>0</v>
      </c>
      <c r="AS43" s="113">
        <f t="shared" si="174"/>
        <v>0</v>
      </c>
      <c r="AT43" s="113">
        <f t="shared" si="174"/>
        <v>0</v>
      </c>
      <c r="AU43" s="113">
        <f t="shared" si="174"/>
        <v>0</v>
      </c>
      <c r="AV43" s="113">
        <f t="shared" si="174"/>
        <v>0</v>
      </c>
      <c r="AW43" s="113">
        <f t="shared" si="174"/>
        <v>0</v>
      </c>
      <c r="AX43" s="113">
        <f t="shared" si="174"/>
        <v>0</v>
      </c>
      <c r="AY43" s="113">
        <f t="shared" si="174"/>
        <v>0</v>
      </c>
      <c r="AZ43" s="113">
        <f t="shared" si="174"/>
        <v>0</v>
      </c>
      <c r="BA43" s="113">
        <f t="shared" si="174"/>
        <v>0</v>
      </c>
      <c r="BB43" s="113">
        <f t="shared" si="174"/>
        <v>0</v>
      </c>
      <c r="BC43" s="113">
        <f t="shared" si="174"/>
        <v>0</v>
      </c>
      <c r="BD43" s="113">
        <f t="shared" si="174"/>
        <v>0</v>
      </c>
      <c r="BE43" s="113">
        <f t="shared" si="174"/>
        <v>0</v>
      </c>
      <c r="BF43" s="113">
        <f t="shared" si="174"/>
        <v>0</v>
      </c>
      <c r="BG43" s="113">
        <f t="shared" si="174"/>
        <v>0</v>
      </c>
      <c r="BH43" s="113">
        <f t="shared" si="174"/>
        <v>0</v>
      </c>
      <c r="BI43" s="113">
        <f t="shared" si="174"/>
        <v>0</v>
      </c>
      <c r="BJ43" s="113">
        <f t="shared" si="174"/>
        <v>0</v>
      </c>
      <c r="BK43" s="113">
        <f t="shared" si="174"/>
        <v>0</v>
      </c>
      <c r="BL43" s="113">
        <f t="shared" si="174"/>
        <v>0</v>
      </c>
      <c r="BM43" s="113">
        <f t="shared" si="174"/>
        <v>0</v>
      </c>
      <c r="BN43" s="113">
        <f t="shared" si="174"/>
        <v>0</v>
      </c>
      <c r="BO43" s="113">
        <f t="shared" si="174"/>
        <v>0</v>
      </c>
      <c r="BP43" s="113">
        <f t="shared" si="174"/>
        <v>0</v>
      </c>
      <c r="BQ43" s="113">
        <f t="shared" si="174"/>
        <v>0</v>
      </c>
      <c r="BR43" s="113">
        <f t="shared" si="174"/>
        <v>0</v>
      </c>
      <c r="BS43" s="113">
        <f t="shared" si="174"/>
        <v>0</v>
      </c>
      <c r="BT43" s="113">
        <f t="shared" ref="BT43:CP43" si="175">MAX(BT24-BS24,0)</f>
        <v>0</v>
      </c>
      <c r="BU43" s="113">
        <f t="shared" si="175"/>
        <v>0</v>
      </c>
      <c r="BV43" s="113">
        <f t="shared" si="175"/>
        <v>0</v>
      </c>
      <c r="BW43" s="113">
        <f t="shared" si="175"/>
        <v>0</v>
      </c>
      <c r="BX43" s="113">
        <f t="shared" si="175"/>
        <v>0</v>
      </c>
      <c r="BY43" s="113">
        <f t="shared" si="175"/>
        <v>0</v>
      </c>
      <c r="BZ43" s="113">
        <f t="shared" si="175"/>
        <v>0</v>
      </c>
      <c r="CA43" s="113">
        <f t="shared" si="175"/>
        <v>0</v>
      </c>
      <c r="CB43" s="113">
        <f t="shared" si="175"/>
        <v>0</v>
      </c>
      <c r="CC43" s="113">
        <f t="shared" si="175"/>
        <v>0</v>
      </c>
      <c r="CD43" s="113">
        <f t="shared" si="175"/>
        <v>0</v>
      </c>
      <c r="CE43" s="113">
        <f t="shared" si="175"/>
        <v>0</v>
      </c>
      <c r="CF43" s="113">
        <f t="shared" si="175"/>
        <v>0</v>
      </c>
      <c r="CG43" s="113">
        <f t="shared" si="175"/>
        <v>0</v>
      </c>
      <c r="CH43" s="113">
        <f t="shared" si="175"/>
        <v>0</v>
      </c>
      <c r="CI43" s="113">
        <f t="shared" si="175"/>
        <v>0</v>
      </c>
      <c r="CJ43" s="113">
        <f t="shared" si="175"/>
        <v>0</v>
      </c>
      <c r="CK43" s="113">
        <f t="shared" si="175"/>
        <v>0</v>
      </c>
      <c r="CL43" s="113">
        <f t="shared" si="175"/>
        <v>0</v>
      </c>
      <c r="CM43" s="113">
        <f t="shared" si="175"/>
        <v>0</v>
      </c>
      <c r="CN43" s="113">
        <f t="shared" si="175"/>
        <v>0</v>
      </c>
      <c r="CO43" s="113">
        <f t="shared" si="175"/>
        <v>0</v>
      </c>
      <c r="CP43" s="113">
        <f t="shared" si="175"/>
        <v>0</v>
      </c>
    </row>
    <row r="44" spans="5:94" x14ac:dyDescent="0.3">
      <c r="E44" s="97">
        <v>5</v>
      </c>
      <c r="F44" s="97" t="str">
        <f>VLOOKUP(E44,'3.General Assumptions'!$B$23:$D$27,2,FALSE)</f>
        <v>Product 5</v>
      </c>
      <c r="G44" s="113"/>
      <c r="H44" s="113">
        <f t="shared" ref="H44:AM44" si="176">MAX(H25-G25,0)</f>
        <v>0</v>
      </c>
      <c r="I44" s="113">
        <f t="shared" si="176"/>
        <v>0</v>
      </c>
      <c r="J44" s="113">
        <f t="shared" si="176"/>
        <v>0</v>
      </c>
      <c r="K44" s="113">
        <f t="shared" si="176"/>
        <v>0</v>
      </c>
      <c r="L44" s="113">
        <f t="shared" si="176"/>
        <v>10.26</v>
      </c>
      <c r="M44" s="113">
        <f t="shared" si="176"/>
        <v>25.200000000000003</v>
      </c>
      <c r="N44" s="113">
        <f t="shared" si="176"/>
        <v>27.36</v>
      </c>
      <c r="O44" s="113">
        <f t="shared" si="176"/>
        <v>35.939999999999991</v>
      </c>
      <c r="P44" s="113">
        <f t="shared" si="176"/>
        <v>24.689999999999998</v>
      </c>
      <c r="Q44" s="113">
        <f t="shared" si="176"/>
        <v>24.689999999999998</v>
      </c>
      <c r="R44" s="113">
        <f t="shared" si="176"/>
        <v>24.689999999999998</v>
      </c>
      <c r="S44" s="113">
        <f t="shared" si="176"/>
        <v>24.689999999999998</v>
      </c>
      <c r="T44" s="113">
        <f t="shared" si="176"/>
        <v>24.690000000000026</v>
      </c>
      <c r="U44" s="113">
        <f t="shared" si="176"/>
        <v>24.690000000000026</v>
      </c>
      <c r="V44" s="113">
        <f t="shared" si="176"/>
        <v>0</v>
      </c>
      <c r="W44" s="113">
        <f t="shared" si="176"/>
        <v>0</v>
      </c>
      <c r="X44" s="113">
        <f t="shared" si="176"/>
        <v>0</v>
      </c>
      <c r="Y44" s="113">
        <f t="shared" si="176"/>
        <v>0</v>
      </c>
      <c r="Z44" s="113">
        <f t="shared" si="176"/>
        <v>0</v>
      </c>
      <c r="AA44" s="113">
        <f t="shared" si="176"/>
        <v>0</v>
      </c>
      <c r="AB44" s="113">
        <f t="shared" si="176"/>
        <v>0</v>
      </c>
      <c r="AC44" s="113">
        <f t="shared" si="176"/>
        <v>0</v>
      </c>
      <c r="AD44" s="113">
        <f t="shared" si="176"/>
        <v>0</v>
      </c>
      <c r="AE44" s="113">
        <f t="shared" si="176"/>
        <v>0</v>
      </c>
      <c r="AF44" s="113">
        <f t="shared" si="176"/>
        <v>0</v>
      </c>
      <c r="AG44" s="113">
        <f t="shared" si="176"/>
        <v>0</v>
      </c>
      <c r="AH44" s="113">
        <f t="shared" si="176"/>
        <v>0</v>
      </c>
      <c r="AI44" s="113">
        <f t="shared" si="176"/>
        <v>0</v>
      </c>
      <c r="AJ44" s="113">
        <f t="shared" si="176"/>
        <v>0</v>
      </c>
      <c r="AK44" s="113">
        <f t="shared" si="176"/>
        <v>0</v>
      </c>
      <c r="AL44" s="113">
        <f t="shared" si="176"/>
        <v>0</v>
      </c>
      <c r="AM44" s="113">
        <f t="shared" si="176"/>
        <v>0</v>
      </c>
      <c r="AN44" s="113">
        <f t="shared" ref="AN44:BS44" si="177">MAX(AN25-AM25,0)</f>
        <v>0</v>
      </c>
      <c r="AO44" s="113">
        <f t="shared" si="177"/>
        <v>0</v>
      </c>
      <c r="AP44" s="113">
        <f t="shared" si="177"/>
        <v>0</v>
      </c>
      <c r="AQ44" s="113">
        <f t="shared" si="177"/>
        <v>0</v>
      </c>
      <c r="AR44" s="113">
        <f t="shared" si="177"/>
        <v>0</v>
      </c>
      <c r="AS44" s="113">
        <f t="shared" si="177"/>
        <v>0</v>
      </c>
      <c r="AT44" s="113">
        <f t="shared" si="177"/>
        <v>0</v>
      </c>
      <c r="AU44" s="113">
        <f t="shared" si="177"/>
        <v>0</v>
      </c>
      <c r="AV44" s="113">
        <f t="shared" si="177"/>
        <v>0</v>
      </c>
      <c r="AW44" s="113">
        <f t="shared" si="177"/>
        <v>0</v>
      </c>
      <c r="AX44" s="113">
        <f t="shared" si="177"/>
        <v>0</v>
      </c>
      <c r="AY44" s="113">
        <f t="shared" si="177"/>
        <v>0</v>
      </c>
      <c r="AZ44" s="113">
        <f t="shared" si="177"/>
        <v>0</v>
      </c>
      <c r="BA44" s="113">
        <f t="shared" si="177"/>
        <v>0</v>
      </c>
      <c r="BB44" s="113">
        <f t="shared" si="177"/>
        <v>0</v>
      </c>
      <c r="BC44" s="113">
        <f t="shared" si="177"/>
        <v>0</v>
      </c>
      <c r="BD44" s="113">
        <f t="shared" si="177"/>
        <v>0</v>
      </c>
      <c r="BE44" s="113">
        <f t="shared" si="177"/>
        <v>0</v>
      </c>
      <c r="BF44" s="113">
        <f t="shared" si="177"/>
        <v>0</v>
      </c>
      <c r="BG44" s="113">
        <f t="shared" si="177"/>
        <v>0</v>
      </c>
      <c r="BH44" s="113">
        <f t="shared" si="177"/>
        <v>0</v>
      </c>
      <c r="BI44" s="113">
        <f t="shared" si="177"/>
        <v>0</v>
      </c>
      <c r="BJ44" s="113">
        <f t="shared" si="177"/>
        <v>0</v>
      </c>
      <c r="BK44" s="113">
        <f t="shared" si="177"/>
        <v>0</v>
      </c>
      <c r="BL44" s="113">
        <f t="shared" si="177"/>
        <v>0</v>
      </c>
      <c r="BM44" s="113">
        <f t="shared" si="177"/>
        <v>0</v>
      </c>
      <c r="BN44" s="113">
        <f t="shared" si="177"/>
        <v>0</v>
      </c>
      <c r="BO44" s="113">
        <f t="shared" si="177"/>
        <v>0</v>
      </c>
      <c r="BP44" s="113">
        <f t="shared" si="177"/>
        <v>0</v>
      </c>
      <c r="BQ44" s="113">
        <f t="shared" si="177"/>
        <v>0</v>
      </c>
      <c r="BR44" s="113">
        <f t="shared" si="177"/>
        <v>0</v>
      </c>
      <c r="BS44" s="113">
        <f t="shared" si="177"/>
        <v>0</v>
      </c>
      <c r="BT44" s="113">
        <f t="shared" ref="BT44:CP44" si="178">MAX(BT25-BS25,0)</f>
        <v>0</v>
      </c>
      <c r="BU44" s="113">
        <f t="shared" si="178"/>
        <v>0</v>
      </c>
      <c r="BV44" s="113">
        <f t="shared" si="178"/>
        <v>0</v>
      </c>
      <c r="BW44" s="113">
        <f t="shared" si="178"/>
        <v>0</v>
      </c>
      <c r="BX44" s="113">
        <f t="shared" si="178"/>
        <v>0</v>
      </c>
      <c r="BY44" s="113">
        <f t="shared" si="178"/>
        <v>0</v>
      </c>
      <c r="BZ44" s="113">
        <f t="shared" si="178"/>
        <v>0</v>
      </c>
      <c r="CA44" s="113">
        <f t="shared" si="178"/>
        <v>0</v>
      </c>
      <c r="CB44" s="113">
        <f t="shared" si="178"/>
        <v>0</v>
      </c>
      <c r="CC44" s="113">
        <f t="shared" si="178"/>
        <v>0</v>
      </c>
      <c r="CD44" s="113">
        <f t="shared" si="178"/>
        <v>0</v>
      </c>
      <c r="CE44" s="113">
        <f t="shared" si="178"/>
        <v>0</v>
      </c>
      <c r="CF44" s="113">
        <f t="shared" si="178"/>
        <v>0</v>
      </c>
      <c r="CG44" s="113">
        <f t="shared" si="178"/>
        <v>0</v>
      </c>
      <c r="CH44" s="113">
        <f t="shared" si="178"/>
        <v>0</v>
      </c>
      <c r="CI44" s="113">
        <f t="shared" si="178"/>
        <v>0</v>
      </c>
      <c r="CJ44" s="113">
        <f t="shared" si="178"/>
        <v>0</v>
      </c>
      <c r="CK44" s="113">
        <f t="shared" si="178"/>
        <v>0</v>
      </c>
      <c r="CL44" s="113">
        <f t="shared" si="178"/>
        <v>0</v>
      </c>
      <c r="CM44" s="113">
        <f t="shared" si="178"/>
        <v>0</v>
      </c>
      <c r="CN44" s="113">
        <f t="shared" si="178"/>
        <v>0</v>
      </c>
      <c r="CO44" s="113">
        <f t="shared" si="178"/>
        <v>0</v>
      </c>
      <c r="CP44" s="113">
        <f t="shared" si="178"/>
        <v>0</v>
      </c>
    </row>
    <row r="45" spans="5:94" ht="12.5" thickBot="1" x14ac:dyDescent="0.35"/>
    <row r="46" spans="5:94" s="112" customFormat="1" ht="12.5" thickBot="1" x14ac:dyDescent="0.35">
      <c r="F46" s="114" t="s">
        <v>115</v>
      </c>
      <c r="G46" s="115">
        <f>SUM(G40:G45)</f>
        <v>0</v>
      </c>
      <c r="H46" s="115">
        <f t="shared" ref="H46" si="179">SUM(H40:H45)</f>
        <v>0</v>
      </c>
      <c r="I46" s="115">
        <f t="shared" ref="I46" si="180">SUM(I40:I45)</f>
        <v>0</v>
      </c>
      <c r="J46" s="115">
        <f t="shared" ref="J46" si="181">SUM(J40:J45)</f>
        <v>0</v>
      </c>
      <c r="K46" s="115">
        <f t="shared" ref="K46" si="182">SUM(K40:K45)</f>
        <v>0</v>
      </c>
      <c r="L46" s="115">
        <f t="shared" ref="L46" si="183">SUM(L40:L45)</f>
        <v>54.539999999999992</v>
      </c>
      <c r="M46" s="115">
        <f t="shared" ref="M46" si="184">SUM(M40:M45)</f>
        <v>118.38</v>
      </c>
      <c r="N46" s="115">
        <f t="shared" ref="N46" si="185">SUM(N40:N45)</f>
        <v>114.72</v>
      </c>
      <c r="O46" s="115">
        <f t="shared" ref="O46" si="186">SUM(O40:O45)</f>
        <v>137.88</v>
      </c>
      <c r="P46" s="115">
        <f t="shared" ref="P46" si="187">SUM(P40:P45)</f>
        <v>112.38</v>
      </c>
      <c r="Q46" s="115">
        <f t="shared" ref="Q46" si="188">SUM(Q40:Q45)</f>
        <v>111.18</v>
      </c>
      <c r="R46" s="115">
        <f t="shared" ref="R46" si="189">SUM(R40:R45)</f>
        <v>108.18</v>
      </c>
      <c r="S46" s="115">
        <f t="shared" ref="S46" si="190">SUM(S40:S45)</f>
        <v>108.18</v>
      </c>
      <c r="T46" s="115">
        <f t="shared" ref="T46" si="191">SUM(T40:T45)</f>
        <v>108.18000000000006</v>
      </c>
      <c r="U46" s="115">
        <f t="shared" ref="U46" si="192">SUM(U40:U45)</f>
        <v>108.18000000000012</v>
      </c>
      <c r="V46" s="115">
        <f t="shared" ref="V46" si="193">SUM(V40:V45)</f>
        <v>0</v>
      </c>
      <c r="W46" s="115">
        <f t="shared" ref="W46" si="194">SUM(W40:W45)</f>
        <v>0</v>
      </c>
      <c r="X46" s="115">
        <f t="shared" ref="X46" si="195">SUM(X40:X45)</f>
        <v>0</v>
      </c>
      <c r="Y46" s="115">
        <f t="shared" ref="Y46" si="196">SUM(Y40:Y45)</f>
        <v>0</v>
      </c>
      <c r="Z46" s="115">
        <f t="shared" ref="Z46" si="197">SUM(Z40:Z45)</f>
        <v>0</v>
      </c>
      <c r="AA46" s="115">
        <f t="shared" ref="AA46" si="198">SUM(AA40:AA45)</f>
        <v>0</v>
      </c>
      <c r="AB46" s="115">
        <f t="shared" ref="AB46" si="199">SUM(AB40:AB45)</f>
        <v>0</v>
      </c>
      <c r="AC46" s="115">
        <f t="shared" ref="AC46" si="200">SUM(AC40:AC45)</f>
        <v>0</v>
      </c>
      <c r="AD46" s="115">
        <f t="shared" ref="AD46" si="201">SUM(AD40:AD45)</f>
        <v>0</v>
      </c>
      <c r="AE46" s="115">
        <f t="shared" ref="AE46" si="202">SUM(AE40:AE45)</f>
        <v>0</v>
      </c>
      <c r="AF46" s="115">
        <f t="shared" ref="AF46" si="203">SUM(AF40:AF45)</f>
        <v>0</v>
      </c>
      <c r="AG46" s="115">
        <f t="shared" ref="AG46" si="204">SUM(AG40:AG45)</f>
        <v>0</v>
      </c>
      <c r="AH46" s="115">
        <f t="shared" ref="AH46" si="205">SUM(AH40:AH45)</f>
        <v>0</v>
      </c>
      <c r="AI46" s="115">
        <f t="shared" ref="AI46" si="206">SUM(AI40:AI45)</f>
        <v>0</v>
      </c>
      <c r="AJ46" s="115">
        <f t="shared" ref="AJ46" si="207">SUM(AJ40:AJ45)</f>
        <v>0</v>
      </c>
      <c r="AK46" s="115">
        <f t="shared" ref="AK46" si="208">SUM(AK40:AK45)</f>
        <v>0</v>
      </c>
      <c r="AL46" s="115">
        <f t="shared" ref="AL46" si="209">SUM(AL40:AL45)</f>
        <v>0</v>
      </c>
      <c r="AM46" s="115">
        <f t="shared" ref="AM46" si="210">SUM(AM40:AM45)</f>
        <v>0</v>
      </c>
      <c r="AN46" s="115">
        <f t="shared" ref="AN46" si="211">SUM(AN40:AN45)</f>
        <v>0</v>
      </c>
      <c r="AO46" s="115">
        <f t="shared" ref="AO46" si="212">SUM(AO40:AO45)</f>
        <v>0</v>
      </c>
      <c r="AP46" s="115">
        <f t="shared" ref="AP46" si="213">SUM(AP40:AP45)</f>
        <v>0</v>
      </c>
      <c r="AQ46" s="115">
        <f t="shared" ref="AQ46" si="214">SUM(AQ40:AQ45)</f>
        <v>0</v>
      </c>
      <c r="AR46" s="115">
        <f t="shared" ref="AR46" si="215">SUM(AR40:AR45)</f>
        <v>0</v>
      </c>
      <c r="AS46" s="115">
        <f t="shared" ref="AS46" si="216">SUM(AS40:AS45)</f>
        <v>0</v>
      </c>
      <c r="AT46" s="115">
        <f t="shared" ref="AT46" si="217">SUM(AT40:AT45)</f>
        <v>0</v>
      </c>
      <c r="AU46" s="115">
        <f t="shared" ref="AU46" si="218">SUM(AU40:AU45)</f>
        <v>0</v>
      </c>
      <c r="AV46" s="115">
        <f t="shared" ref="AV46" si="219">SUM(AV40:AV45)</f>
        <v>0</v>
      </c>
      <c r="AW46" s="115">
        <f t="shared" ref="AW46" si="220">SUM(AW40:AW45)</f>
        <v>0</v>
      </c>
      <c r="AX46" s="115">
        <f t="shared" ref="AX46" si="221">SUM(AX40:AX45)</f>
        <v>0</v>
      </c>
      <c r="AY46" s="115">
        <f t="shared" ref="AY46" si="222">SUM(AY40:AY45)</f>
        <v>0</v>
      </c>
      <c r="AZ46" s="115">
        <f t="shared" ref="AZ46" si="223">SUM(AZ40:AZ45)</f>
        <v>0</v>
      </c>
      <c r="BA46" s="115">
        <f t="shared" ref="BA46" si="224">SUM(BA40:BA45)</f>
        <v>0</v>
      </c>
      <c r="BB46" s="115">
        <f t="shared" ref="BB46" si="225">SUM(BB40:BB45)</f>
        <v>0</v>
      </c>
      <c r="BC46" s="115">
        <f t="shared" ref="BC46" si="226">SUM(BC40:BC45)</f>
        <v>0</v>
      </c>
      <c r="BD46" s="115">
        <f t="shared" ref="BD46" si="227">SUM(BD40:BD45)</f>
        <v>0</v>
      </c>
      <c r="BE46" s="115">
        <f t="shared" ref="BE46" si="228">SUM(BE40:BE45)</f>
        <v>0</v>
      </c>
      <c r="BF46" s="115">
        <f t="shared" ref="BF46" si="229">SUM(BF40:BF45)</f>
        <v>0</v>
      </c>
      <c r="BG46" s="115">
        <f t="shared" ref="BG46" si="230">SUM(BG40:BG45)</f>
        <v>0</v>
      </c>
      <c r="BH46" s="115">
        <f t="shared" ref="BH46" si="231">SUM(BH40:BH45)</f>
        <v>0</v>
      </c>
      <c r="BI46" s="115">
        <f t="shared" ref="BI46" si="232">SUM(BI40:BI45)</f>
        <v>0</v>
      </c>
      <c r="BJ46" s="115">
        <f t="shared" ref="BJ46" si="233">SUM(BJ40:BJ45)</f>
        <v>0</v>
      </c>
      <c r="BK46" s="115">
        <f t="shared" ref="BK46" si="234">SUM(BK40:BK45)</f>
        <v>0</v>
      </c>
      <c r="BL46" s="115">
        <f t="shared" ref="BL46" si="235">SUM(BL40:BL45)</f>
        <v>0</v>
      </c>
      <c r="BM46" s="115">
        <f t="shared" ref="BM46" si="236">SUM(BM40:BM45)</f>
        <v>0</v>
      </c>
      <c r="BN46" s="115">
        <f t="shared" ref="BN46" si="237">SUM(BN40:BN45)</f>
        <v>0</v>
      </c>
      <c r="BO46" s="115">
        <f t="shared" ref="BO46" si="238">SUM(BO40:BO45)</f>
        <v>0</v>
      </c>
      <c r="BP46" s="115">
        <f t="shared" ref="BP46" si="239">SUM(BP40:BP45)</f>
        <v>0</v>
      </c>
      <c r="BQ46" s="115">
        <f t="shared" ref="BQ46" si="240">SUM(BQ40:BQ45)</f>
        <v>0</v>
      </c>
      <c r="BR46" s="115">
        <f t="shared" ref="BR46" si="241">SUM(BR40:BR45)</f>
        <v>0</v>
      </c>
      <c r="BS46" s="115">
        <f t="shared" ref="BS46" si="242">SUM(BS40:BS45)</f>
        <v>0</v>
      </c>
      <c r="BT46" s="115">
        <f t="shared" ref="BT46" si="243">SUM(BT40:BT45)</f>
        <v>0</v>
      </c>
      <c r="BU46" s="115">
        <f t="shared" ref="BU46" si="244">SUM(BU40:BU45)</f>
        <v>0</v>
      </c>
      <c r="BV46" s="115">
        <f t="shared" ref="BV46" si="245">SUM(BV40:BV45)</f>
        <v>0</v>
      </c>
      <c r="BW46" s="115">
        <f t="shared" ref="BW46" si="246">SUM(BW40:BW45)</f>
        <v>0</v>
      </c>
      <c r="BX46" s="115">
        <f t="shared" ref="BX46" si="247">SUM(BX40:BX45)</f>
        <v>0</v>
      </c>
      <c r="BY46" s="115">
        <f t="shared" ref="BY46" si="248">SUM(BY40:BY45)</f>
        <v>0</v>
      </c>
      <c r="BZ46" s="115">
        <f t="shared" ref="BZ46" si="249">SUM(BZ40:BZ45)</f>
        <v>0</v>
      </c>
      <c r="CA46" s="115">
        <f t="shared" ref="CA46" si="250">SUM(CA40:CA45)</f>
        <v>0</v>
      </c>
      <c r="CB46" s="115">
        <f t="shared" ref="CB46" si="251">SUM(CB40:CB45)</f>
        <v>0</v>
      </c>
      <c r="CC46" s="115">
        <f t="shared" ref="CC46" si="252">SUM(CC40:CC45)</f>
        <v>0</v>
      </c>
      <c r="CD46" s="115">
        <f t="shared" ref="CD46" si="253">SUM(CD40:CD45)</f>
        <v>0</v>
      </c>
      <c r="CE46" s="115">
        <f t="shared" ref="CE46" si="254">SUM(CE40:CE45)</f>
        <v>0</v>
      </c>
      <c r="CF46" s="115">
        <f t="shared" ref="CF46" si="255">SUM(CF40:CF45)</f>
        <v>0</v>
      </c>
      <c r="CG46" s="115">
        <f t="shared" ref="CG46" si="256">SUM(CG40:CG45)</f>
        <v>0</v>
      </c>
      <c r="CH46" s="115">
        <f t="shared" ref="CH46" si="257">SUM(CH40:CH45)</f>
        <v>0</v>
      </c>
      <c r="CI46" s="115">
        <f t="shared" ref="CI46" si="258">SUM(CI40:CI45)</f>
        <v>0</v>
      </c>
      <c r="CJ46" s="115">
        <f t="shared" ref="CJ46:CP46" si="259">SUM(CJ40:CJ45)</f>
        <v>0</v>
      </c>
      <c r="CK46" s="115">
        <f t="shared" si="259"/>
        <v>0</v>
      </c>
      <c r="CL46" s="115">
        <f t="shared" si="259"/>
        <v>0</v>
      </c>
      <c r="CM46" s="115">
        <f t="shared" si="259"/>
        <v>0</v>
      </c>
      <c r="CN46" s="115">
        <f t="shared" si="259"/>
        <v>0</v>
      </c>
      <c r="CO46" s="115">
        <f t="shared" si="259"/>
        <v>0</v>
      </c>
      <c r="CP46" s="116">
        <f t="shared" si="259"/>
        <v>0</v>
      </c>
    </row>
    <row r="47" spans="5:94" ht="12.5" thickBot="1" x14ac:dyDescent="0.35"/>
    <row r="48" spans="5:94" x14ac:dyDescent="0.3">
      <c r="F48" s="117" t="s">
        <v>435</v>
      </c>
      <c r="G48" s="118">
        <f>G17</f>
        <v>0</v>
      </c>
      <c r="H48" s="118">
        <f t="shared" ref="H48:BS48" si="260">H17</f>
        <v>0</v>
      </c>
      <c r="I48" s="118">
        <f t="shared" si="260"/>
        <v>130</v>
      </c>
      <c r="J48" s="118">
        <f t="shared" si="260"/>
        <v>344</v>
      </c>
      <c r="K48" s="118">
        <f t="shared" si="260"/>
        <v>1200</v>
      </c>
      <c r="L48" s="118">
        <f t="shared" si="260"/>
        <v>1818</v>
      </c>
      <c r="M48" s="118">
        <f t="shared" si="260"/>
        <v>2882</v>
      </c>
      <c r="N48" s="118">
        <f t="shared" si="260"/>
        <v>3196</v>
      </c>
      <c r="O48" s="118">
        <f t="shared" si="260"/>
        <v>3546</v>
      </c>
      <c r="P48" s="118">
        <f t="shared" si="260"/>
        <v>3586</v>
      </c>
      <c r="Q48" s="118">
        <f t="shared" si="260"/>
        <v>3606</v>
      </c>
      <c r="R48" s="118">
        <f t="shared" si="260"/>
        <v>3606</v>
      </c>
      <c r="S48" s="118">
        <f t="shared" si="260"/>
        <v>3606</v>
      </c>
      <c r="T48" s="118">
        <f t="shared" si="260"/>
        <v>3606</v>
      </c>
      <c r="U48" s="118">
        <f t="shared" si="260"/>
        <v>3606</v>
      </c>
      <c r="V48" s="118">
        <f t="shared" si="260"/>
        <v>3606</v>
      </c>
      <c r="W48" s="118">
        <f t="shared" si="260"/>
        <v>3606</v>
      </c>
      <c r="X48" s="118">
        <f t="shared" si="260"/>
        <v>3606</v>
      </c>
      <c r="Y48" s="118">
        <f t="shared" si="260"/>
        <v>3606</v>
      </c>
      <c r="Z48" s="118">
        <f t="shared" si="260"/>
        <v>3606</v>
      </c>
      <c r="AA48" s="118">
        <f t="shared" si="260"/>
        <v>3606</v>
      </c>
      <c r="AB48" s="118">
        <f t="shared" si="260"/>
        <v>3606</v>
      </c>
      <c r="AC48" s="118">
        <f t="shared" si="260"/>
        <v>3606</v>
      </c>
      <c r="AD48" s="118">
        <f t="shared" si="260"/>
        <v>3606</v>
      </c>
      <c r="AE48" s="118">
        <f t="shared" si="260"/>
        <v>3606</v>
      </c>
      <c r="AF48" s="118">
        <f t="shared" si="260"/>
        <v>3606</v>
      </c>
      <c r="AG48" s="118">
        <f t="shared" si="260"/>
        <v>3606</v>
      </c>
      <c r="AH48" s="118">
        <f t="shared" si="260"/>
        <v>3606</v>
      </c>
      <c r="AI48" s="118">
        <f t="shared" si="260"/>
        <v>3606</v>
      </c>
      <c r="AJ48" s="118">
        <f t="shared" si="260"/>
        <v>3606</v>
      </c>
      <c r="AK48" s="118">
        <f t="shared" si="260"/>
        <v>3606</v>
      </c>
      <c r="AL48" s="118">
        <f t="shared" si="260"/>
        <v>3606</v>
      </c>
      <c r="AM48" s="118">
        <f t="shared" si="260"/>
        <v>3606</v>
      </c>
      <c r="AN48" s="118">
        <f t="shared" si="260"/>
        <v>3606</v>
      </c>
      <c r="AO48" s="118">
        <f t="shared" si="260"/>
        <v>3606</v>
      </c>
      <c r="AP48" s="118">
        <f t="shared" si="260"/>
        <v>3606</v>
      </c>
      <c r="AQ48" s="118">
        <f t="shared" si="260"/>
        <v>3606</v>
      </c>
      <c r="AR48" s="118">
        <f t="shared" si="260"/>
        <v>3606</v>
      </c>
      <c r="AS48" s="118">
        <f t="shared" si="260"/>
        <v>3606</v>
      </c>
      <c r="AT48" s="118">
        <f t="shared" si="260"/>
        <v>3606</v>
      </c>
      <c r="AU48" s="118">
        <f t="shared" si="260"/>
        <v>3606</v>
      </c>
      <c r="AV48" s="118">
        <f t="shared" si="260"/>
        <v>3606</v>
      </c>
      <c r="AW48" s="118">
        <f t="shared" si="260"/>
        <v>3606</v>
      </c>
      <c r="AX48" s="118">
        <f t="shared" si="260"/>
        <v>3606</v>
      </c>
      <c r="AY48" s="118">
        <f t="shared" si="260"/>
        <v>3606</v>
      </c>
      <c r="AZ48" s="118">
        <f t="shared" si="260"/>
        <v>3606</v>
      </c>
      <c r="BA48" s="118">
        <f t="shared" si="260"/>
        <v>3606</v>
      </c>
      <c r="BB48" s="118">
        <f t="shared" si="260"/>
        <v>3606</v>
      </c>
      <c r="BC48" s="118">
        <f t="shared" si="260"/>
        <v>3606</v>
      </c>
      <c r="BD48" s="118">
        <f t="shared" si="260"/>
        <v>3606</v>
      </c>
      <c r="BE48" s="118">
        <f t="shared" si="260"/>
        <v>3606</v>
      </c>
      <c r="BF48" s="118">
        <f t="shared" si="260"/>
        <v>3606</v>
      </c>
      <c r="BG48" s="118">
        <f t="shared" si="260"/>
        <v>3606</v>
      </c>
      <c r="BH48" s="118">
        <f t="shared" si="260"/>
        <v>3606</v>
      </c>
      <c r="BI48" s="118">
        <f t="shared" si="260"/>
        <v>3606</v>
      </c>
      <c r="BJ48" s="118">
        <f t="shared" si="260"/>
        <v>3606</v>
      </c>
      <c r="BK48" s="118">
        <f t="shared" si="260"/>
        <v>3606</v>
      </c>
      <c r="BL48" s="118">
        <f t="shared" si="260"/>
        <v>3606</v>
      </c>
      <c r="BM48" s="118">
        <f t="shared" si="260"/>
        <v>3606</v>
      </c>
      <c r="BN48" s="118">
        <f t="shared" si="260"/>
        <v>3606</v>
      </c>
      <c r="BO48" s="118">
        <f t="shared" si="260"/>
        <v>3606</v>
      </c>
      <c r="BP48" s="118">
        <f t="shared" si="260"/>
        <v>3606</v>
      </c>
      <c r="BQ48" s="118">
        <f t="shared" si="260"/>
        <v>3606</v>
      </c>
      <c r="BR48" s="118">
        <f t="shared" si="260"/>
        <v>3606</v>
      </c>
      <c r="BS48" s="118">
        <f t="shared" si="260"/>
        <v>3606</v>
      </c>
      <c r="BT48" s="118">
        <f t="shared" ref="BT48:CP48" si="261">BT17</f>
        <v>3606</v>
      </c>
      <c r="BU48" s="118">
        <f t="shared" si="261"/>
        <v>3606</v>
      </c>
      <c r="BV48" s="118">
        <f t="shared" si="261"/>
        <v>3606</v>
      </c>
      <c r="BW48" s="118">
        <f t="shared" si="261"/>
        <v>3606</v>
      </c>
      <c r="BX48" s="118">
        <f t="shared" si="261"/>
        <v>3606</v>
      </c>
      <c r="BY48" s="118">
        <f t="shared" si="261"/>
        <v>3606</v>
      </c>
      <c r="BZ48" s="118">
        <f t="shared" si="261"/>
        <v>3606</v>
      </c>
      <c r="CA48" s="118">
        <f t="shared" si="261"/>
        <v>3606</v>
      </c>
      <c r="CB48" s="118">
        <f t="shared" si="261"/>
        <v>3606</v>
      </c>
      <c r="CC48" s="118">
        <f t="shared" si="261"/>
        <v>3606</v>
      </c>
      <c r="CD48" s="118">
        <f t="shared" si="261"/>
        <v>3606</v>
      </c>
      <c r="CE48" s="118">
        <f t="shared" si="261"/>
        <v>3606</v>
      </c>
      <c r="CF48" s="118">
        <f t="shared" si="261"/>
        <v>3606</v>
      </c>
      <c r="CG48" s="118">
        <f t="shared" si="261"/>
        <v>3606</v>
      </c>
      <c r="CH48" s="118">
        <f t="shared" si="261"/>
        <v>3606</v>
      </c>
      <c r="CI48" s="118">
        <f t="shared" si="261"/>
        <v>3606</v>
      </c>
      <c r="CJ48" s="118">
        <f t="shared" si="261"/>
        <v>3606</v>
      </c>
      <c r="CK48" s="118">
        <f t="shared" si="261"/>
        <v>0</v>
      </c>
      <c r="CL48" s="118">
        <f t="shared" si="261"/>
        <v>0</v>
      </c>
      <c r="CM48" s="118">
        <f t="shared" si="261"/>
        <v>0</v>
      </c>
      <c r="CN48" s="118">
        <f t="shared" si="261"/>
        <v>0</v>
      </c>
      <c r="CO48" s="118">
        <f t="shared" si="261"/>
        <v>0</v>
      </c>
      <c r="CP48" s="119">
        <f t="shared" si="261"/>
        <v>0</v>
      </c>
    </row>
    <row r="49" spans="6:94" ht="12.5" thickBot="1" x14ac:dyDescent="0.35">
      <c r="F49" s="120" t="s">
        <v>384</v>
      </c>
      <c r="G49" s="121">
        <f>G27</f>
        <v>0</v>
      </c>
      <c r="H49" s="121">
        <f t="shared" ref="H49:BS49" si="262">H27</f>
        <v>0</v>
      </c>
      <c r="I49" s="121">
        <f t="shared" si="262"/>
        <v>0</v>
      </c>
      <c r="J49" s="121">
        <f t="shared" si="262"/>
        <v>0</v>
      </c>
      <c r="K49" s="121">
        <f t="shared" si="262"/>
        <v>0</v>
      </c>
      <c r="L49" s="121">
        <f t="shared" si="262"/>
        <v>54.539999999999992</v>
      </c>
      <c r="M49" s="121">
        <f t="shared" si="262"/>
        <v>172.92000000000002</v>
      </c>
      <c r="N49" s="121">
        <f t="shared" si="262"/>
        <v>287.64</v>
      </c>
      <c r="O49" s="121">
        <f t="shared" si="262"/>
        <v>425.52</v>
      </c>
      <c r="P49" s="121">
        <f t="shared" si="262"/>
        <v>537.9</v>
      </c>
      <c r="Q49" s="121">
        <f t="shared" si="262"/>
        <v>649.07999999999993</v>
      </c>
      <c r="R49" s="121">
        <f t="shared" si="262"/>
        <v>757.26</v>
      </c>
      <c r="S49" s="121">
        <f t="shared" si="262"/>
        <v>865.44</v>
      </c>
      <c r="T49" s="121">
        <f t="shared" si="262"/>
        <v>973.62000000000012</v>
      </c>
      <c r="U49" s="121">
        <f t="shared" si="262"/>
        <v>1081.8000000000002</v>
      </c>
      <c r="V49" s="121">
        <f t="shared" si="262"/>
        <v>1081.8000000000002</v>
      </c>
      <c r="W49" s="121">
        <f t="shared" si="262"/>
        <v>1081.8000000000002</v>
      </c>
      <c r="X49" s="121">
        <f t="shared" si="262"/>
        <v>1081.8000000000002</v>
      </c>
      <c r="Y49" s="121">
        <f t="shared" si="262"/>
        <v>1081.8000000000002</v>
      </c>
      <c r="Z49" s="121">
        <f t="shared" si="262"/>
        <v>1081.8000000000002</v>
      </c>
      <c r="AA49" s="121">
        <f t="shared" si="262"/>
        <v>1081.8000000000002</v>
      </c>
      <c r="AB49" s="121">
        <f t="shared" si="262"/>
        <v>1081.8000000000002</v>
      </c>
      <c r="AC49" s="121">
        <f t="shared" si="262"/>
        <v>1081.8000000000002</v>
      </c>
      <c r="AD49" s="121">
        <f t="shared" si="262"/>
        <v>1081.8000000000002</v>
      </c>
      <c r="AE49" s="121">
        <f t="shared" si="262"/>
        <v>1081.8000000000002</v>
      </c>
      <c r="AF49" s="121">
        <f t="shared" si="262"/>
        <v>1081.8000000000002</v>
      </c>
      <c r="AG49" s="121">
        <f t="shared" si="262"/>
        <v>1081.8000000000002</v>
      </c>
      <c r="AH49" s="121">
        <f t="shared" si="262"/>
        <v>1081.8000000000002</v>
      </c>
      <c r="AI49" s="121">
        <f t="shared" si="262"/>
        <v>1081.8000000000002</v>
      </c>
      <c r="AJ49" s="121">
        <f t="shared" si="262"/>
        <v>1081.8000000000002</v>
      </c>
      <c r="AK49" s="121">
        <f t="shared" si="262"/>
        <v>1081.8000000000002</v>
      </c>
      <c r="AL49" s="121">
        <f t="shared" si="262"/>
        <v>1081.8000000000002</v>
      </c>
      <c r="AM49" s="121">
        <f t="shared" si="262"/>
        <v>1081.8000000000002</v>
      </c>
      <c r="AN49" s="121">
        <f t="shared" si="262"/>
        <v>1081.8000000000002</v>
      </c>
      <c r="AO49" s="121">
        <f t="shared" si="262"/>
        <v>1081.8000000000002</v>
      </c>
      <c r="AP49" s="121">
        <f t="shared" si="262"/>
        <v>1081.8000000000002</v>
      </c>
      <c r="AQ49" s="121">
        <f t="shared" si="262"/>
        <v>1081.8000000000002</v>
      </c>
      <c r="AR49" s="121">
        <f t="shared" si="262"/>
        <v>1081.8000000000002</v>
      </c>
      <c r="AS49" s="121">
        <f t="shared" si="262"/>
        <v>1081.8000000000002</v>
      </c>
      <c r="AT49" s="121">
        <f t="shared" si="262"/>
        <v>1081.8000000000002</v>
      </c>
      <c r="AU49" s="121">
        <f t="shared" si="262"/>
        <v>1081.8000000000002</v>
      </c>
      <c r="AV49" s="121">
        <f t="shared" si="262"/>
        <v>1081.8000000000002</v>
      </c>
      <c r="AW49" s="121">
        <f t="shared" si="262"/>
        <v>1081.8000000000002</v>
      </c>
      <c r="AX49" s="121">
        <f t="shared" si="262"/>
        <v>1081.8000000000002</v>
      </c>
      <c r="AY49" s="121">
        <f t="shared" si="262"/>
        <v>1081.8000000000002</v>
      </c>
      <c r="AZ49" s="121">
        <f t="shared" si="262"/>
        <v>1081.8000000000002</v>
      </c>
      <c r="BA49" s="121">
        <f t="shared" si="262"/>
        <v>1081.8000000000002</v>
      </c>
      <c r="BB49" s="121">
        <f t="shared" si="262"/>
        <v>1081.8000000000002</v>
      </c>
      <c r="BC49" s="121">
        <f t="shared" si="262"/>
        <v>1081.8000000000002</v>
      </c>
      <c r="BD49" s="121">
        <f t="shared" si="262"/>
        <v>1081.8000000000002</v>
      </c>
      <c r="BE49" s="121">
        <f t="shared" si="262"/>
        <v>1081.8000000000002</v>
      </c>
      <c r="BF49" s="121">
        <f t="shared" si="262"/>
        <v>1081.8000000000002</v>
      </c>
      <c r="BG49" s="121">
        <f t="shared" si="262"/>
        <v>1081.8000000000002</v>
      </c>
      <c r="BH49" s="121">
        <f t="shared" si="262"/>
        <v>1081.8000000000002</v>
      </c>
      <c r="BI49" s="121">
        <f t="shared" si="262"/>
        <v>1081.8000000000002</v>
      </c>
      <c r="BJ49" s="121">
        <f t="shared" si="262"/>
        <v>1081.8000000000002</v>
      </c>
      <c r="BK49" s="121">
        <f t="shared" si="262"/>
        <v>1081.8000000000002</v>
      </c>
      <c r="BL49" s="121">
        <f t="shared" si="262"/>
        <v>1081.8000000000002</v>
      </c>
      <c r="BM49" s="121">
        <f t="shared" si="262"/>
        <v>1081.8000000000002</v>
      </c>
      <c r="BN49" s="121">
        <f t="shared" si="262"/>
        <v>1081.8000000000002</v>
      </c>
      <c r="BO49" s="121">
        <f t="shared" si="262"/>
        <v>1081.8000000000002</v>
      </c>
      <c r="BP49" s="121">
        <f t="shared" si="262"/>
        <v>1081.8000000000002</v>
      </c>
      <c r="BQ49" s="121">
        <f t="shared" si="262"/>
        <v>1081.8000000000002</v>
      </c>
      <c r="BR49" s="121">
        <f t="shared" si="262"/>
        <v>1081.8000000000002</v>
      </c>
      <c r="BS49" s="121">
        <f t="shared" si="262"/>
        <v>1081.8000000000002</v>
      </c>
      <c r="BT49" s="121">
        <f t="shared" ref="BT49:CP49" si="263">BT27</f>
        <v>1081.8000000000002</v>
      </c>
      <c r="BU49" s="121">
        <f t="shared" si="263"/>
        <v>1081.8000000000002</v>
      </c>
      <c r="BV49" s="121">
        <f t="shared" si="263"/>
        <v>1081.8000000000002</v>
      </c>
      <c r="BW49" s="121">
        <f t="shared" si="263"/>
        <v>1081.8000000000002</v>
      </c>
      <c r="BX49" s="121">
        <f t="shared" si="263"/>
        <v>1081.8000000000002</v>
      </c>
      <c r="BY49" s="121">
        <f t="shared" si="263"/>
        <v>1081.8000000000002</v>
      </c>
      <c r="BZ49" s="121">
        <f t="shared" si="263"/>
        <v>1081.8000000000002</v>
      </c>
      <c r="CA49" s="121">
        <f t="shared" si="263"/>
        <v>1081.8000000000002</v>
      </c>
      <c r="CB49" s="121">
        <f t="shared" si="263"/>
        <v>1081.8000000000002</v>
      </c>
      <c r="CC49" s="121">
        <f t="shared" si="263"/>
        <v>1081.8000000000002</v>
      </c>
      <c r="CD49" s="121">
        <f t="shared" si="263"/>
        <v>1081.8000000000002</v>
      </c>
      <c r="CE49" s="121">
        <f t="shared" si="263"/>
        <v>1081.8000000000002</v>
      </c>
      <c r="CF49" s="121">
        <f t="shared" si="263"/>
        <v>1081.8000000000002</v>
      </c>
      <c r="CG49" s="121">
        <f t="shared" si="263"/>
        <v>1081.8000000000002</v>
      </c>
      <c r="CH49" s="121">
        <f t="shared" si="263"/>
        <v>1081.8000000000002</v>
      </c>
      <c r="CI49" s="121">
        <f t="shared" si="263"/>
        <v>1081.8000000000002</v>
      </c>
      <c r="CJ49" s="121">
        <f t="shared" si="263"/>
        <v>1081.8000000000002</v>
      </c>
      <c r="CK49" s="121">
        <f t="shared" si="263"/>
        <v>0</v>
      </c>
      <c r="CL49" s="121">
        <f t="shared" si="263"/>
        <v>0</v>
      </c>
      <c r="CM49" s="121">
        <f t="shared" si="263"/>
        <v>0</v>
      </c>
      <c r="CN49" s="121">
        <f t="shared" si="263"/>
        <v>0</v>
      </c>
      <c r="CO49" s="121">
        <f t="shared" si="263"/>
        <v>0</v>
      </c>
      <c r="CP49" s="122">
        <f t="shared" si="263"/>
        <v>0</v>
      </c>
    </row>
  </sheetData>
  <sheetProtection algorithmName="SHA-512" hashValue="IWqAkt24HyYWbV1mlovKXCL6yaQU8608fR0oLP6kzdXjaD8XwNWonIW+U1uqFdfTMiGx4woJErj3WYjQwpE5Ng==" saltValue="IkLVgkocXVmvs80E0TEc8A=="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CP44"/>
  <sheetViews>
    <sheetView workbookViewId="0">
      <pane xSplit="6" ySplit="6" topLeftCell="G7" activePane="bottomRight" state="frozen"/>
      <selection activeCell="G35" sqref="G35"/>
      <selection pane="topRight" activeCell="G35" sqref="G35"/>
      <selection pane="bottomLeft" activeCell="G35" sqref="G35"/>
      <selection pane="bottomRight" activeCell="O6" sqref="O6"/>
    </sheetView>
  </sheetViews>
  <sheetFormatPr defaultColWidth="9.109375" defaultRowHeight="12" x14ac:dyDescent="0.3"/>
  <cols>
    <col min="1" max="3" width="18.6640625" style="97" customWidth="1"/>
    <col min="4" max="4" width="9.109375" style="97"/>
    <col min="5" max="5" width="88.88671875" style="97" customWidth="1"/>
    <col min="6" max="6" width="20.5546875" style="97" customWidth="1"/>
    <col min="7" max="8" width="9.109375" style="97"/>
    <col min="9" max="20" width="9.33203125" style="97" bestFit="1" customWidth="1"/>
    <col min="21" max="88" width="9.5546875" style="97" bestFit="1" customWidth="1"/>
    <col min="89" max="92" width="9.5546875" style="97" customWidth="1"/>
    <col min="93" max="16384" width="9.109375" style="97"/>
  </cols>
  <sheetData>
    <row r="1" spans="1:94" x14ac:dyDescent="0.3">
      <c r="A1" s="259" t="s">
        <v>281</v>
      </c>
    </row>
    <row r="2" spans="1:94" ht="23.4" customHeight="1" x14ac:dyDescent="0.3">
      <c r="A2" s="259" t="s">
        <v>113</v>
      </c>
    </row>
    <row r="3" spans="1:94" x14ac:dyDescent="0.3">
      <c r="A3" s="259" t="s">
        <v>378</v>
      </c>
    </row>
    <row r="4" spans="1:94" s="100" customFormat="1" x14ac:dyDescent="0.3">
      <c r="A4" s="260" t="s">
        <v>122</v>
      </c>
      <c r="E4" s="100"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4" s="100" customFormat="1" x14ac:dyDescent="0.3">
      <c r="E5" s="98" t="s">
        <v>34</v>
      </c>
      <c r="G5" s="132" t="s">
        <v>8</v>
      </c>
      <c r="H5" s="132" t="s">
        <v>9</v>
      </c>
      <c r="I5" s="132" t="s">
        <v>10</v>
      </c>
      <c r="J5" s="132" t="s">
        <v>11</v>
      </c>
      <c r="K5" s="132" t="s">
        <v>12</v>
      </c>
      <c r="L5" s="132" t="s">
        <v>13</v>
      </c>
      <c r="M5" s="132" t="s">
        <v>14</v>
      </c>
      <c r="N5" s="132" t="s">
        <v>15</v>
      </c>
      <c r="O5" s="132" t="s">
        <v>16</v>
      </c>
      <c r="P5" s="132" t="s">
        <v>17</v>
      </c>
      <c r="Q5" s="132" t="s">
        <v>18</v>
      </c>
      <c r="R5" s="132" t="s">
        <v>19</v>
      </c>
      <c r="S5" s="132" t="s">
        <v>20</v>
      </c>
      <c r="T5" s="132" t="s">
        <v>21</v>
      </c>
      <c r="U5" s="132" t="s">
        <v>22</v>
      </c>
      <c r="V5" s="132" t="s">
        <v>23</v>
      </c>
      <c r="W5" s="132" t="s">
        <v>24</v>
      </c>
      <c r="X5" s="132" t="s">
        <v>25</v>
      </c>
      <c r="Y5" s="132" t="s">
        <v>26</v>
      </c>
      <c r="Z5" s="132" t="s">
        <v>27</v>
      </c>
      <c r="AA5" s="132" t="s">
        <v>28</v>
      </c>
      <c r="AB5" s="132" t="s">
        <v>29</v>
      </c>
      <c r="AC5" s="132" t="s">
        <v>48</v>
      </c>
      <c r="AD5" s="132" t="s">
        <v>49</v>
      </c>
      <c r="AE5" s="132" t="s">
        <v>50</v>
      </c>
      <c r="AF5" s="132" t="s">
        <v>51</v>
      </c>
      <c r="AG5" s="132" t="s">
        <v>52</v>
      </c>
      <c r="AH5" s="132" t="s">
        <v>53</v>
      </c>
      <c r="AI5" s="132" t="s">
        <v>54</v>
      </c>
      <c r="AJ5" s="132" t="s">
        <v>55</v>
      </c>
      <c r="AK5" s="132" t="s">
        <v>56</v>
      </c>
      <c r="AL5" s="132" t="s">
        <v>57</v>
      </c>
      <c r="AM5" s="132" t="s">
        <v>58</v>
      </c>
      <c r="AN5" s="132" t="s">
        <v>59</v>
      </c>
      <c r="AO5" s="132" t="s">
        <v>60</v>
      </c>
      <c r="AP5" s="132" t="s">
        <v>61</v>
      </c>
      <c r="AQ5" s="132" t="s">
        <v>62</v>
      </c>
      <c r="AR5" s="132" t="s">
        <v>63</v>
      </c>
      <c r="AS5" s="132" t="s">
        <v>64</v>
      </c>
      <c r="AT5" s="132" t="s">
        <v>65</v>
      </c>
      <c r="AU5" s="132" t="s">
        <v>66</v>
      </c>
      <c r="AV5" s="132" t="s">
        <v>67</v>
      </c>
      <c r="AW5" s="132" t="s">
        <v>68</v>
      </c>
      <c r="AX5" s="132" t="s">
        <v>69</v>
      </c>
      <c r="AY5" s="132" t="s">
        <v>70</v>
      </c>
      <c r="AZ5" s="132" t="s">
        <v>71</v>
      </c>
      <c r="BA5" s="132" t="s">
        <v>72</v>
      </c>
      <c r="BB5" s="132" t="s">
        <v>73</v>
      </c>
      <c r="BC5" s="132" t="s">
        <v>74</v>
      </c>
      <c r="BD5" s="132" t="s">
        <v>75</v>
      </c>
      <c r="BE5" s="132" t="s">
        <v>76</v>
      </c>
      <c r="BF5" s="132" t="s">
        <v>77</v>
      </c>
      <c r="BG5" s="132" t="s">
        <v>78</v>
      </c>
      <c r="BH5" s="132" t="s">
        <v>79</v>
      </c>
      <c r="BI5" s="132" t="s">
        <v>80</v>
      </c>
      <c r="BJ5" s="132" t="s">
        <v>81</v>
      </c>
      <c r="BK5" s="132" t="s">
        <v>82</v>
      </c>
      <c r="BL5" s="132" t="s">
        <v>83</v>
      </c>
      <c r="BM5" s="132" t="s">
        <v>84</v>
      </c>
      <c r="BN5" s="132" t="s">
        <v>85</v>
      </c>
      <c r="BO5" s="132" t="s">
        <v>86</v>
      </c>
      <c r="BP5" s="132" t="s">
        <v>87</v>
      </c>
      <c r="BQ5" s="132" t="s">
        <v>88</v>
      </c>
      <c r="BR5" s="132" t="s">
        <v>89</v>
      </c>
      <c r="BS5" s="132" t="s">
        <v>90</v>
      </c>
      <c r="BT5" s="132" t="s">
        <v>91</v>
      </c>
      <c r="BU5" s="132" t="s">
        <v>92</v>
      </c>
      <c r="BV5" s="132" t="s">
        <v>93</v>
      </c>
      <c r="BW5" s="132" t="s">
        <v>94</v>
      </c>
      <c r="BX5" s="132" t="s">
        <v>95</v>
      </c>
      <c r="BY5" s="132" t="s">
        <v>96</v>
      </c>
      <c r="BZ5" s="132" t="s">
        <v>97</v>
      </c>
      <c r="CA5" s="132" t="s">
        <v>98</v>
      </c>
      <c r="CB5" s="132" t="s">
        <v>99</v>
      </c>
      <c r="CC5" s="132" t="s">
        <v>100</v>
      </c>
      <c r="CD5" s="132" t="s">
        <v>101</v>
      </c>
      <c r="CE5" s="132" t="s">
        <v>102</v>
      </c>
      <c r="CF5" s="132" t="s">
        <v>103</v>
      </c>
      <c r="CG5" s="132" t="s">
        <v>104</v>
      </c>
      <c r="CH5" s="132" t="s">
        <v>105</v>
      </c>
      <c r="CI5" s="132" t="s">
        <v>106</v>
      </c>
      <c r="CJ5" s="132" t="s">
        <v>107</v>
      </c>
      <c r="CK5" s="132" t="s">
        <v>108</v>
      </c>
      <c r="CL5" s="132" t="s">
        <v>109</v>
      </c>
      <c r="CM5" s="132" t="s">
        <v>218</v>
      </c>
      <c r="CN5" s="132" t="s">
        <v>219</v>
      </c>
      <c r="CO5" s="132" t="s">
        <v>220</v>
      </c>
      <c r="CP5" s="132" t="s">
        <v>221</v>
      </c>
    </row>
    <row r="6" spans="1:94" x14ac:dyDescent="0.3">
      <c r="E6" s="100" t="s">
        <v>112</v>
      </c>
      <c r="G6" s="109"/>
      <c r="H6" s="109"/>
      <c r="I6" s="258" t="s">
        <v>113</v>
      </c>
      <c r="J6" s="258" t="s">
        <v>113</v>
      </c>
      <c r="K6" s="258" t="s">
        <v>113</v>
      </c>
      <c r="L6" s="258" t="s">
        <v>113</v>
      </c>
      <c r="M6" s="258" t="s">
        <v>113</v>
      </c>
      <c r="N6" s="258" t="s">
        <v>113</v>
      </c>
      <c r="O6" s="258" t="s">
        <v>378</v>
      </c>
      <c r="P6" s="258" t="s">
        <v>378</v>
      </c>
      <c r="Q6" s="258" t="s">
        <v>378</v>
      </c>
      <c r="R6" s="258" t="s">
        <v>378</v>
      </c>
      <c r="S6" s="258" t="s">
        <v>378</v>
      </c>
      <c r="T6" s="258" t="s">
        <v>378</v>
      </c>
      <c r="U6" s="258" t="s">
        <v>378</v>
      </c>
      <c r="V6" s="258" t="s">
        <v>378</v>
      </c>
      <c r="W6" s="258" t="s">
        <v>378</v>
      </c>
      <c r="X6" s="258" t="s">
        <v>378</v>
      </c>
      <c r="Y6" s="258" t="s">
        <v>378</v>
      </c>
      <c r="Z6" s="258" t="s">
        <v>378</v>
      </c>
      <c r="AA6" s="258" t="s">
        <v>378</v>
      </c>
      <c r="AB6" s="258" t="s">
        <v>378</v>
      </c>
      <c r="AC6" s="258" t="s">
        <v>378</v>
      </c>
      <c r="AD6" s="258" t="s">
        <v>378</v>
      </c>
      <c r="AE6" s="258" t="s">
        <v>378</v>
      </c>
      <c r="AF6" s="258" t="s">
        <v>378</v>
      </c>
      <c r="AG6" s="258" t="s">
        <v>378</v>
      </c>
      <c r="AH6" s="258" t="s">
        <v>378</v>
      </c>
      <c r="AI6" s="258" t="s">
        <v>378</v>
      </c>
      <c r="AJ6" s="258" t="s">
        <v>378</v>
      </c>
      <c r="AK6" s="258" t="s">
        <v>378</v>
      </c>
      <c r="AL6" s="258" t="s">
        <v>378</v>
      </c>
      <c r="AM6" s="258" t="s">
        <v>378</v>
      </c>
      <c r="AN6" s="258" t="s">
        <v>378</v>
      </c>
      <c r="AO6" s="258" t="s">
        <v>378</v>
      </c>
      <c r="AP6" s="258" t="s">
        <v>378</v>
      </c>
      <c r="AQ6" s="258" t="s">
        <v>122</v>
      </c>
      <c r="AR6" s="258" t="s">
        <v>122</v>
      </c>
      <c r="AS6" s="258" t="s">
        <v>122</v>
      </c>
      <c r="AT6" s="258" t="s">
        <v>122</v>
      </c>
      <c r="AU6" s="258" t="s">
        <v>122</v>
      </c>
      <c r="AV6" s="258" t="s">
        <v>122</v>
      </c>
      <c r="AW6" s="258" t="s">
        <v>122</v>
      </c>
      <c r="AX6" s="258" t="s">
        <v>122</v>
      </c>
      <c r="AY6" s="258" t="s">
        <v>122</v>
      </c>
      <c r="AZ6" s="258" t="s">
        <v>122</v>
      </c>
      <c r="BA6" s="258" t="s">
        <v>122</v>
      </c>
      <c r="BB6" s="258" t="s">
        <v>122</v>
      </c>
      <c r="BC6" s="258" t="s">
        <v>122</v>
      </c>
      <c r="BD6" s="258" t="s">
        <v>122</v>
      </c>
      <c r="BE6" s="258" t="s">
        <v>122</v>
      </c>
      <c r="BF6" s="258" t="s">
        <v>122</v>
      </c>
      <c r="BG6" s="258" t="s">
        <v>122</v>
      </c>
      <c r="BH6" s="258" t="s">
        <v>122</v>
      </c>
      <c r="BI6" s="258" t="s">
        <v>122</v>
      </c>
      <c r="BJ6" s="258" t="s">
        <v>122</v>
      </c>
      <c r="BK6" s="258" t="s">
        <v>122</v>
      </c>
      <c r="BL6" s="258" t="s">
        <v>122</v>
      </c>
      <c r="BM6" s="258" t="s">
        <v>122</v>
      </c>
      <c r="BN6" s="258" t="s">
        <v>122</v>
      </c>
      <c r="BO6" s="258" t="s">
        <v>122</v>
      </c>
      <c r="BP6" s="258" t="s">
        <v>122</v>
      </c>
      <c r="BQ6" s="258" t="s">
        <v>122</v>
      </c>
      <c r="BR6" s="258" t="s">
        <v>122</v>
      </c>
      <c r="BS6" s="258" t="s">
        <v>122</v>
      </c>
      <c r="BT6" s="258" t="s">
        <v>122</v>
      </c>
      <c r="BU6" s="258" t="s">
        <v>122</v>
      </c>
      <c r="BV6" s="258" t="s">
        <v>122</v>
      </c>
      <c r="BW6" s="258" t="s">
        <v>122</v>
      </c>
      <c r="BX6" s="258" t="s">
        <v>122</v>
      </c>
      <c r="BY6" s="258" t="s">
        <v>122</v>
      </c>
      <c r="BZ6" s="258" t="s">
        <v>122</v>
      </c>
      <c r="CA6" s="258" t="s">
        <v>122</v>
      </c>
      <c r="CB6" s="258" t="s">
        <v>122</v>
      </c>
      <c r="CC6" s="258" t="s">
        <v>122</v>
      </c>
      <c r="CD6" s="258" t="s">
        <v>122</v>
      </c>
      <c r="CE6" s="258" t="s">
        <v>122</v>
      </c>
      <c r="CF6" s="258" t="s">
        <v>122</v>
      </c>
      <c r="CG6" s="258" t="s">
        <v>122</v>
      </c>
      <c r="CH6" s="258" t="s">
        <v>122</v>
      </c>
      <c r="CI6" s="258" t="s">
        <v>122</v>
      </c>
      <c r="CJ6" s="258" t="s">
        <v>122</v>
      </c>
      <c r="CK6" s="258"/>
      <c r="CL6" s="258"/>
      <c r="CM6" s="258"/>
      <c r="CN6" s="258"/>
      <c r="CO6" s="109"/>
      <c r="CP6" s="109"/>
    </row>
    <row r="8" spans="1:94" x14ac:dyDescent="0.3">
      <c r="D8" s="100" t="s">
        <v>114</v>
      </c>
      <c r="F8" s="100" t="s">
        <v>263</v>
      </c>
    </row>
    <row r="9" spans="1:94" x14ac:dyDescent="0.3">
      <c r="D9" s="154" t="s">
        <v>450</v>
      </c>
      <c r="E9" s="109"/>
      <c r="F9" s="109" t="s">
        <v>264</v>
      </c>
      <c r="G9" s="109"/>
      <c r="H9" s="109"/>
      <c r="I9" s="109">
        <v>0</v>
      </c>
      <c r="J9" s="109">
        <v>0</v>
      </c>
      <c r="K9" s="109">
        <v>12</v>
      </c>
      <c r="L9" s="109">
        <v>16</v>
      </c>
      <c r="M9" s="109">
        <v>16</v>
      </c>
      <c r="N9" s="109">
        <v>20</v>
      </c>
      <c r="O9" s="109">
        <v>20</v>
      </c>
      <c r="P9" s="109">
        <v>20</v>
      </c>
      <c r="Q9" s="109">
        <v>20</v>
      </c>
      <c r="R9" s="109">
        <v>20</v>
      </c>
      <c r="S9" s="109">
        <v>20</v>
      </c>
      <c r="T9" s="109">
        <v>20</v>
      </c>
      <c r="U9" s="109">
        <v>20</v>
      </c>
      <c r="V9" s="109">
        <v>20</v>
      </c>
      <c r="W9" s="109">
        <v>20</v>
      </c>
      <c r="X9" s="109">
        <v>20</v>
      </c>
      <c r="Y9" s="109">
        <v>20</v>
      </c>
      <c r="Z9" s="109">
        <v>20</v>
      </c>
      <c r="AA9" s="109">
        <v>20</v>
      </c>
      <c r="AB9" s="109">
        <v>20</v>
      </c>
      <c r="AC9" s="109">
        <v>20</v>
      </c>
      <c r="AD9" s="109">
        <v>20</v>
      </c>
      <c r="AE9" s="109">
        <v>20</v>
      </c>
      <c r="AF9" s="109">
        <v>20</v>
      </c>
      <c r="AG9" s="109">
        <v>20</v>
      </c>
      <c r="AH9" s="109">
        <v>20</v>
      </c>
      <c r="AI9" s="109">
        <v>20</v>
      </c>
      <c r="AJ9" s="109">
        <v>20</v>
      </c>
      <c r="AK9" s="109">
        <v>20</v>
      </c>
      <c r="AL9" s="109">
        <v>20</v>
      </c>
      <c r="AM9" s="109">
        <v>20</v>
      </c>
      <c r="AN9" s="109">
        <v>20</v>
      </c>
      <c r="AO9" s="109">
        <v>20</v>
      </c>
      <c r="AP9" s="109">
        <v>20</v>
      </c>
      <c r="AQ9" s="109">
        <v>20</v>
      </c>
      <c r="AR9" s="109">
        <v>20</v>
      </c>
      <c r="AS9" s="109">
        <v>20</v>
      </c>
      <c r="AT9" s="109">
        <v>20</v>
      </c>
      <c r="AU9" s="109">
        <v>20</v>
      </c>
      <c r="AV9" s="109">
        <v>20</v>
      </c>
      <c r="AW9" s="109">
        <v>20</v>
      </c>
      <c r="AX9" s="109">
        <v>20</v>
      </c>
      <c r="AY9" s="109">
        <v>20</v>
      </c>
      <c r="AZ9" s="109">
        <v>20</v>
      </c>
      <c r="BA9" s="109">
        <v>20</v>
      </c>
      <c r="BB9" s="109">
        <v>20</v>
      </c>
      <c r="BC9" s="109">
        <v>20</v>
      </c>
      <c r="BD9" s="109">
        <v>20</v>
      </c>
      <c r="BE9" s="109">
        <v>20</v>
      </c>
      <c r="BF9" s="109">
        <v>20</v>
      </c>
      <c r="BG9" s="109">
        <v>20</v>
      </c>
      <c r="BH9" s="109">
        <v>20</v>
      </c>
      <c r="BI9" s="109">
        <v>20</v>
      </c>
      <c r="BJ9" s="109">
        <v>20</v>
      </c>
      <c r="BK9" s="109">
        <v>20</v>
      </c>
      <c r="BL9" s="109">
        <v>20</v>
      </c>
      <c r="BM9" s="109">
        <v>20</v>
      </c>
      <c r="BN9" s="109">
        <v>20</v>
      </c>
      <c r="BO9" s="109">
        <v>20</v>
      </c>
      <c r="BP9" s="109">
        <v>20</v>
      </c>
      <c r="BQ9" s="109">
        <v>20</v>
      </c>
      <c r="BR9" s="109">
        <v>20</v>
      </c>
      <c r="BS9" s="109">
        <v>20</v>
      </c>
      <c r="BT9" s="109">
        <v>20</v>
      </c>
      <c r="BU9" s="109">
        <v>20</v>
      </c>
      <c r="BV9" s="109">
        <v>20</v>
      </c>
      <c r="BW9" s="109">
        <v>20</v>
      </c>
      <c r="BX9" s="109">
        <v>20</v>
      </c>
      <c r="BY9" s="109">
        <v>20</v>
      </c>
      <c r="BZ9" s="109">
        <v>20</v>
      </c>
      <c r="CA9" s="109">
        <v>20</v>
      </c>
      <c r="CB9" s="109">
        <v>20</v>
      </c>
      <c r="CC9" s="109">
        <v>20</v>
      </c>
      <c r="CD9" s="109">
        <v>20</v>
      </c>
      <c r="CE9" s="109">
        <v>20</v>
      </c>
      <c r="CF9" s="109">
        <v>20</v>
      </c>
      <c r="CG9" s="109">
        <v>20</v>
      </c>
      <c r="CH9" s="109">
        <v>20</v>
      </c>
      <c r="CI9" s="109">
        <v>20</v>
      </c>
      <c r="CJ9" s="109">
        <v>20</v>
      </c>
      <c r="CK9" s="109">
        <v>20</v>
      </c>
      <c r="CL9" s="109">
        <v>20</v>
      </c>
      <c r="CM9" s="109">
        <v>20</v>
      </c>
      <c r="CN9" s="109">
        <v>20</v>
      </c>
      <c r="CO9" s="109">
        <v>20</v>
      </c>
      <c r="CP9" s="109">
        <v>20</v>
      </c>
    </row>
    <row r="10" spans="1:94" x14ac:dyDescent="0.3">
      <c r="D10" s="109"/>
      <c r="E10" s="249" t="s">
        <v>292</v>
      </c>
      <c r="F10" s="109" t="s">
        <v>264</v>
      </c>
      <c r="G10" s="109"/>
      <c r="H10" s="109"/>
      <c r="I10" s="109">
        <v>12</v>
      </c>
      <c r="J10" s="109">
        <v>16</v>
      </c>
      <c r="K10" s="109">
        <v>16</v>
      </c>
      <c r="L10" s="109">
        <v>20</v>
      </c>
      <c r="M10" s="109">
        <v>20</v>
      </c>
      <c r="N10" s="109">
        <v>20</v>
      </c>
      <c r="O10" s="109">
        <v>20</v>
      </c>
      <c r="P10" s="109">
        <v>20</v>
      </c>
      <c r="Q10" s="109">
        <v>20</v>
      </c>
      <c r="R10" s="109">
        <v>20</v>
      </c>
      <c r="S10" s="109">
        <v>20</v>
      </c>
      <c r="T10" s="109">
        <v>20</v>
      </c>
      <c r="U10" s="109">
        <v>20</v>
      </c>
      <c r="V10" s="109">
        <v>20</v>
      </c>
      <c r="W10" s="109">
        <v>20</v>
      </c>
      <c r="X10" s="109">
        <v>20</v>
      </c>
      <c r="Y10" s="109">
        <v>20</v>
      </c>
      <c r="Z10" s="109">
        <v>20</v>
      </c>
      <c r="AA10" s="109">
        <v>20</v>
      </c>
      <c r="AB10" s="109">
        <v>20</v>
      </c>
      <c r="AC10" s="109">
        <v>20</v>
      </c>
      <c r="AD10" s="109">
        <v>20</v>
      </c>
      <c r="AE10" s="109">
        <v>20</v>
      </c>
      <c r="AF10" s="109">
        <v>20</v>
      </c>
      <c r="AG10" s="109">
        <v>20</v>
      </c>
      <c r="AH10" s="109">
        <v>20</v>
      </c>
      <c r="AI10" s="109">
        <v>20</v>
      </c>
      <c r="AJ10" s="109">
        <v>20</v>
      </c>
      <c r="AK10" s="109">
        <v>20</v>
      </c>
      <c r="AL10" s="109">
        <v>20</v>
      </c>
      <c r="AM10" s="109">
        <v>20</v>
      </c>
      <c r="AN10" s="109">
        <v>20</v>
      </c>
      <c r="AO10" s="109">
        <v>20</v>
      </c>
      <c r="AP10" s="109">
        <v>20</v>
      </c>
      <c r="AQ10" s="109">
        <v>20</v>
      </c>
      <c r="AR10" s="109">
        <v>20</v>
      </c>
      <c r="AS10" s="109">
        <v>20</v>
      </c>
      <c r="AT10" s="109">
        <v>20</v>
      </c>
      <c r="AU10" s="109">
        <v>20</v>
      </c>
      <c r="AV10" s="109">
        <v>20</v>
      </c>
      <c r="AW10" s="109">
        <v>20</v>
      </c>
      <c r="AX10" s="109">
        <v>20</v>
      </c>
      <c r="AY10" s="109">
        <v>20</v>
      </c>
      <c r="AZ10" s="109">
        <v>20</v>
      </c>
      <c r="BA10" s="109">
        <v>20</v>
      </c>
      <c r="BB10" s="109">
        <v>20</v>
      </c>
      <c r="BC10" s="109">
        <v>20</v>
      </c>
      <c r="BD10" s="109">
        <v>20</v>
      </c>
      <c r="BE10" s="109">
        <v>20</v>
      </c>
      <c r="BF10" s="109">
        <v>20</v>
      </c>
      <c r="BG10" s="109">
        <v>20</v>
      </c>
      <c r="BH10" s="109">
        <v>20</v>
      </c>
      <c r="BI10" s="109">
        <v>20</v>
      </c>
      <c r="BJ10" s="109">
        <v>20</v>
      </c>
      <c r="BK10" s="109">
        <v>20</v>
      </c>
      <c r="BL10" s="109">
        <v>20</v>
      </c>
      <c r="BM10" s="109">
        <v>20</v>
      </c>
      <c r="BN10" s="109">
        <v>20</v>
      </c>
      <c r="BO10" s="109">
        <v>20</v>
      </c>
      <c r="BP10" s="109">
        <v>20</v>
      </c>
      <c r="BQ10" s="109">
        <v>20</v>
      </c>
      <c r="BR10" s="109">
        <v>20</v>
      </c>
      <c r="BS10" s="109">
        <v>20</v>
      </c>
      <c r="BT10" s="109">
        <v>20</v>
      </c>
      <c r="BU10" s="109">
        <v>20</v>
      </c>
      <c r="BV10" s="109">
        <v>20</v>
      </c>
      <c r="BW10" s="109">
        <v>20</v>
      </c>
      <c r="BX10" s="109">
        <v>20</v>
      </c>
      <c r="BY10" s="109">
        <v>20</v>
      </c>
      <c r="BZ10" s="109">
        <v>20</v>
      </c>
      <c r="CA10" s="109">
        <v>20</v>
      </c>
      <c r="CB10" s="109">
        <v>20</v>
      </c>
      <c r="CC10" s="109">
        <v>20</v>
      </c>
      <c r="CD10" s="109">
        <v>20</v>
      </c>
      <c r="CE10" s="109">
        <v>20</v>
      </c>
      <c r="CF10" s="109">
        <v>20</v>
      </c>
      <c r="CG10" s="109">
        <v>20</v>
      </c>
      <c r="CH10" s="109">
        <v>20</v>
      </c>
      <c r="CI10" s="109">
        <v>20</v>
      </c>
      <c r="CJ10" s="109">
        <v>20</v>
      </c>
      <c r="CK10" s="109">
        <v>20</v>
      </c>
      <c r="CL10" s="109">
        <v>20</v>
      </c>
      <c r="CM10" s="109">
        <v>20</v>
      </c>
      <c r="CN10" s="109">
        <v>20</v>
      </c>
      <c r="CO10" s="109">
        <v>20</v>
      </c>
      <c r="CP10" s="109">
        <v>20</v>
      </c>
    </row>
    <row r="11" spans="1:94" x14ac:dyDescent="0.3">
      <c r="D11" s="109"/>
      <c r="E11" s="249" t="s">
        <v>131</v>
      </c>
      <c r="F11" s="109" t="s">
        <v>264</v>
      </c>
      <c r="G11" s="109"/>
      <c r="H11" s="109"/>
      <c r="I11" s="109">
        <v>0</v>
      </c>
      <c r="J11" s="109">
        <v>12</v>
      </c>
      <c r="K11" s="109">
        <v>16</v>
      </c>
      <c r="L11" s="109">
        <v>16</v>
      </c>
      <c r="M11" s="109">
        <v>20</v>
      </c>
      <c r="N11" s="109">
        <v>20</v>
      </c>
      <c r="O11" s="109">
        <v>20</v>
      </c>
      <c r="P11" s="109">
        <v>20</v>
      </c>
      <c r="Q11" s="109">
        <v>20</v>
      </c>
      <c r="R11" s="109">
        <v>20</v>
      </c>
      <c r="S11" s="109">
        <v>20</v>
      </c>
      <c r="T11" s="109">
        <v>20</v>
      </c>
      <c r="U11" s="109">
        <v>20</v>
      </c>
      <c r="V11" s="109">
        <v>20</v>
      </c>
      <c r="W11" s="109">
        <v>20</v>
      </c>
      <c r="X11" s="109">
        <v>20</v>
      </c>
      <c r="Y11" s="109">
        <v>20</v>
      </c>
      <c r="Z11" s="109">
        <v>20</v>
      </c>
      <c r="AA11" s="109">
        <v>20</v>
      </c>
      <c r="AB11" s="109">
        <v>20</v>
      </c>
      <c r="AC11" s="109">
        <v>20</v>
      </c>
      <c r="AD11" s="109">
        <v>20</v>
      </c>
      <c r="AE11" s="109">
        <v>20</v>
      </c>
      <c r="AF11" s="109">
        <v>20</v>
      </c>
      <c r="AG11" s="109">
        <v>20</v>
      </c>
      <c r="AH11" s="109">
        <v>20</v>
      </c>
      <c r="AI11" s="109">
        <v>20</v>
      </c>
      <c r="AJ11" s="109">
        <v>20</v>
      </c>
      <c r="AK11" s="109">
        <v>20</v>
      </c>
      <c r="AL11" s="109">
        <v>20</v>
      </c>
      <c r="AM11" s="109">
        <v>20</v>
      </c>
      <c r="AN11" s="109">
        <v>20</v>
      </c>
      <c r="AO11" s="109">
        <v>20</v>
      </c>
      <c r="AP11" s="109">
        <v>20</v>
      </c>
      <c r="AQ11" s="109">
        <v>20</v>
      </c>
      <c r="AR11" s="109">
        <v>20</v>
      </c>
      <c r="AS11" s="109">
        <v>20</v>
      </c>
      <c r="AT11" s="109">
        <v>20</v>
      </c>
      <c r="AU11" s="109">
        <v>20</v>
      </c>
      <c r="AV11" s="109">
        <v>20</v>
      </c>
      <c r="AW11" s="109">
        <v>20</v>
      </c>
      <c r="AX11" s="109">
        <v>20</v>
      </c>
      <c r="AY11" s="109">
        <v>20</v>
      </c>
      <c r="AZ11" s="109">
        <v>20</v>
      </c>
      <c r="BA11" s="109">
        <v>20</v>
      </c>
      <c r="BB11" s="109">
        <v>20</v>
      </c>
      <c r="BC11" s="109">
        <v>20</v>
      </c>
      <c r="BD11" s="109">
        <v>20</v>
      </c>
      <c r="BE11" s="109">
        <v>20</v>
      </c>
      <c r="BF11" s="109">
        <v>20</v>
      </c>
      <c r="BG11" s="109">
        <v>20</v>
      </c>
      <c r="BH11" s="109">
        <v>20</v>
      </c>
      <c r="BI11" s="109">
        <v>20</v>
      </c>
      <c r="BJ11" s="109">
        <v>20</v>
      </c>
      <c r="BK11" s="109">
        <v>20</v>
      </c>
      <c r="BL11" s="109">
        <v>20</v>
      </c>
      <c r="BM11" s="109">
        <v>20</v>
      </c>
      <c r="BN11" s="109">
        <v>20</v>
      </c>
      <c r="BO11" s="109">
        <v>20</v>
      </c>
      <c r="BP11" s="109">
        <v>20</v>
      </c>
      <c r="BQ11" s="109">
        <v>20</v>
      </c>
      <c r="BR11" s="109">
        <v>20</v>
      </c>
      <c r="BS11" s="109">
        <v>20</v>
      </c>
      <c r="BT11" s="109">
        <v>20</v>
      </c>
      <c r="BU11" s="109">
        <v>20</v>
      </c>
      <c r="BV11" s="109">
        <v>20</v>
      </c>
      <c r="BW11" s="109">
        <v>20</v>
      </c>
      <c r="BX11" s="109">
        <v>20</v>
      </c>
      <c r="BY11" s="109">
        <v>20</v>
      </c>
      <c r="BZ11" s="109">
        <v>20</v>
      </c>
      <c r="CA11" s="109">
        <v>20</v>
      </c>
      <c r="CB11" s="109">
        <v>20</v>
      </c>
      <c r="CC11" s="109">
        <v>20</v>
      </c>
      <c r="CD11" s="109">
        <v>20</v>
      </c>
      <c r="CE11" s="109">
        <v>20</v>
      </c>
      <c r="CF11" s="109">
        <v>20</v>
      </c>
      <c r="CG11" s="109">
        <v>20</v>
      </c>
      <c r="CH11" s="109">
        <v>20</v>
      </c>
      <c r="CI11" s="109">
        <v>20</v>
      </c>
      <c r="CJ11" s="109">
        <v>20</v>
      </c>
      <c r="CK11" s="109">
        <v>20</v>
      </c>
      <c r="CL11" s="109">
        <v>20</v>
      </c>
      <c r="CM11" s="109">
        <v>20</v>
      </c>
      <c r="CN11" s="109">
        <v>20</v>
      </c>
      <c r="CO11" s="109">
        <v>20</v>
      </c>
      <c r="CP11" s="109">
        <v>20</v>
      </c>
    </row>
    <row r="12" spans="1:94" x14ac:dyDescent="0.3">
      <c r="D12" s="109"/>
      <c r="E12" s="249" t="s">
        <v>127</v>
      </c>
      <c r="F12" s="109" t="s">
        <v>266</v>
      </c>
      <c r="G12" s="109"/>
      <c r="H12" s="109"/>
      <c r="I12" s="109">
        <v>0</v>
      </c>
      <c r="J12" s="109">
        <v>0</v>
      </c>
      <c r="K12" s="109">
        <v>12</v>
      </c>
      <c r="L12" s="109">
        <v>16</v>
      </c>
      <c r="M12" s="109">
        <v>16</v>
      </c>
      <c r="N12" s="109">
        <v>20</v>
      </c>
      <c r="O12" s="109">
        <v>20</v>
      </c>
      <c r="P12" s="109">
        <v>20</v>
      </c>
      <c r="Q12" s="109">
        <v>20</v>
      </c>
      <c r="R12" s="109">
        <v>20</v>
      </c>
      <c r="S12" s="109">
        <v>20</v>
      </c>
      <c r="T12" s="109">
        <v>20</v>
      </c>
      <c r="U12" s="109">
        <v>20</v>
      </c>
      <c r="V12" s="109">
        <v>20</v>
      </c>
      <c r="W12" s="109">
        <v>20</v>
      </c>
      <c r="X12" s="109">
        <v>20</v>
      </c>
      <c r="Y12" s="109">
        <v>20</v>
      </c>
      <c r="Z12" s="109">
        <v>20</v>
      </c>
      <c r="AA12" s="109">
        <v>20</v>
      </c>
      <c r="AB12" s="109">
        <v>20</v>
      </c>
      <c r="AC12" s="109">
        <v>20</v>
      </c>
      <c r="AD12" s="109">
        <v>20</v>
      </c>
      <c r="AE12" s="109">
        <v>20</v>
      </c>
      <c r="AF12" s="109">
        <v>20</v>
      </c>
      <c r="AG12" s="109">
        <v>20</v>
      </c>
      <c r="AH12" s="109">
        <v>20</v>
      </c>
      <c r="AI12" s="109">
        <v>20</v>
      </c>
      <c r="AJ12" s="109">
        <v>20</v>
      </c>
      <c r="AK12" s="109">
        <v>20</v>
      </c>
      <c r="AL12" s="109">
        <v>20</v>
      </c>
      <c r="AM12" s="109">
        <v>20</v>
      </c>
      <c r="AN12" s="109">
        <v>20</v>
      </c>
      <c r="AO12" s="109">
        <v>20</v>
      </c>
      <c r="AP12" s="109">
        <v>20</v>
      </c>
      <c r="AQ12" s="109">
        <v>20</v>
      </c>
      <c r="AR12" s="109">
        <v>20</v>
      </c>
      <c r="AS12" s="109">
        <v>20</v>
      </c>
      <c r="AT12" s="109">
        <v>20</v>
      </c>
      <c r="AU12" s="109">
        <v>20</v>
      </c>
      <c r="AV12" s="109">
        <v>20</v>
      </c>
      <c r="AW12" s="109">
        <v>20</v>
      </c>
      <c r="AX12" s="109">
        <v>20</v>
      </c>
      <c r="AY12" s="109">
        <v>20</v>
      </c>
      <c r="AZ12" s="109">
        <v>20</v>
      </c>
      <c r="BA12" s="109">
        <v>20</v>
      </c>
      <c r="BB12" s="109">
        <v>20</v>
      </c>
      <c r="BC12" s="109">
        <v>20</v>
      </c>
      <c r="BD12" s="109">
        <v>20</v>
      </c>
      <c r="BE12" s="109">
        <v>20</v>
      </c>
      <c r="BF12" s="109">
        <v>20</v>
      </c>
      <c r="BG12" s="109">
        <v>20</v>
      </c>
      <c r="BH12" s="109">
        <v>20</v>
      </c>
      <c r="BI12" s="109">
        <v>20</v>
      </c>
      <c r="BJ12" s="109">
        <v>20</v>
      </c>
      <c r="BK12" s="109">
        <v>20</v>
      </c>
      <c r="BL12" s="109">
        <v>20</v>
      </c>
      <c r="BM12" s="109">
        <v>20</v>
      </c>
      <c r="BN12" s="109">
        <v>20</v>
      </c>
      <c r="BO12" s="109">
        <v>20</v>
      </c>
      <c r="BP12" s="109">
        <v>20</v>
      </c>
      <c r="BQ12" s="109">
        <v>20</v>
      </c>
      <c r="BR12" s="109">
        <v>20</v>
      </c>
      <c r="BS12" s="109">
        <v>20</v>
      </c>
      <c r="BT12" s="109">
        <v>20</v>
      </c>
      <c r="BU12" s="109">
        <v>20</v>
      </c>
      <c r="BV12" s="109">
        <v>20</v>
      </c>
      <c r="BW12" s="109">
        <v>20</v>
      </c>
      <c r="BX12" s="109">
        <v>20</v>
      </c>
      <c r="BY12" s="109">
        <v>20</v>
      </c>
      <c r="BZ12" s="109">
        <v>20</v>
      </c>
      <c r="CA12" s="109">
        <v>20</v>
      </c>
      <c r="CB12" s="109">
        <v>20</v>
      </c>
      <c r="CC12" s="109">
        <v>20</v>
      </c>
      <c r="CD12" s="109">
        <v>20</v>
      </c>
      <c r="CE12" s="109">
        <v>20</v>
      </c>
      <c r="CF12" s="109">
        <v>20</v>
      </c>
      <c r="CG12" s="109">
        <v>20</v>
      </c>
      <c r="CH12" s="109">
        <v>20</v>
      </c>
      <c r="CI12" s="109">
        <v>20</v>
      </c>
      <c r="CJ12" s="109">
        <v>20</v>
      </c>
      <c r="CK12" s="109">
        <v>20</v>
      </c>
      <c r="CL12" s="109">
        <v>20</v>
      </c>
      <c r="CM12" s="109">
        <v>20</v>
      </c>
      <c r="CN12" s="109">
        <v>20</v>
      </c>
      <c r="CO12" s="109">
        <v>20</v>
      </c>
      <c r="CP12" s="109">
        <v>20</v>
      </c>
    </row>
    <row r="13" spans="1:94" x14ac:dyDescent="0.3">
      <c r="D13" s="109"/>
      <c r="E13" s="249" t="s">
        <v>128</v>
      </c>
      <c r="F13" s="109" t="s">
        <v>264</v>
      </c>
      <c r="G13" s="109"/>
      <c r="H13" s="109"/>
      <c r="I13" s="109">
        <v>0</v>
      </c>
      <c r="J13" s="109">
        <v>0</v>
      </c>
      <c r="K13" s="109">
        <v>12</v>
      </c>
      <c r="L13" s="109">
        <v>16</v>
      </c>
      <c r="M13" s="109">
        <v>16</v>
      </c>
      <c r="N13" s="109">
        <v>20</v>
      </c>
      <c r="O13" s="109">
        <v>20</v>
      </c>
      <c r="P13" s="109">
        <v>20</v>
      </c>
      <c r="Q13" s="109">
        <v>20</v>
      </c>
      <c r="R13" s="109">
        <v>20</v>
      </c>
      <c r="S13" s="109">
        <v>20</v>
      </c>
      <c r="T13" s="109">
        <v>20</v>
      </c>
      <c r="U13" s="109">
        <v>20</v>
      </c>
      <c r="V13" s="109">
        <v>20</v>
      </c>
      <c r="W13" s="109">
        <v>20</v>
      </c>
      <c r="X13" s="109">
        <v>20</v>
      </c>
      <c r="Y13" s="109">
        <v>20</v>
      </c>
      <c r="Z13" s="109">
        <v>20</v>
      </c>
      <c r="AA13" s="109">
        <v>20</v>
      </c>
      <c r="AB13" s="109">
        <v>20</v>
      </c>
      <c r="AC13" s="109">
        <v>20</v>
      </c>
      <c r="AD13" s="109">
        <v>20</v>
      </c>
      <c r="AE13" s="109">
        <v>20</v>
      </c>
      <c r="AF13" s="109">
        <v>20</v>
      </c>
      <c r="AG13" s="109">
        <v>20</v>
      </c>
      <c r="AH13" s="109">
        <v>20</v>
      </c>
      <c r="AI13" s="109">
        <v>20</v>
      </c>
      <c r="AJ13" s="109">
        <v>20</v>
      </c>
      <c r="AK13" s="109">
        <v>20</v>
      </c>
      <c r="AL13" s="109">
        <v>20</v>
      </c>
      <c r="AM13" s="109">
        <v>20</v>
      </c>
      <c r="AN13" s="109">
        <v>20</v>
      </c>
      <c r="AO13" s="109">
        <v>20</v>
      </c>
      <c r="AP13" s="109">
        <v>20</v>
      </c>
      <c r="AQ13" s="109">
        <v>20</v>
      </c>
      <c r="AR13" s="109">
        <v>20</v>
      </c>
      <c r="AS13" s="109">
        <v>20</v>
      </c>
      <c r="AT13" s="109">
        <v>20</v>
      </c>
      <c r="AU13" s="109">
        <v>20</v>
      </c>
      <c r="AV13" s="109">
        <v>20</v>
      </c>
      <c r="AW13" s="109">
        <v>20</v>
      </c>
      <c r="AX13" s="109">
        <v>20</v>
      </c>
      <c r="AY13" s="109">
        <v>20</v>
      </c>
      <c r="AZ13" s="109">
        <v>20</v>
      </c>
      <c r="BA13" s="109">
        <v>20</v>
      </c>
      <c r="BB13" s="109">
        <v>20</v>
      </c>
      <c r="BC13" s="109">
        <v>20</v>
      </c>
      <c r="BD13" s="109">
        <v>20</v>
      </c>
      <c r="BE13" s="109">
        <v>20</v>
      </c>
      <c r="BF13" s="109">
        <v>20</v>
      </c>
      <c r="BG13" s="109">
        <v>20</v>
      </c>
      <c r="BH13" s="109">
        <v>20</v>
      </c>
      <c r="BI13" s="109">
        <v>20</v>
      </c>
      <c r="BJ13" s="109">
        <v>20</v>
      </c>
      <c r="BK13" s="109">
        <v>20</v>
      </c>
      <c r="BL13" s="109">
        <v>20</v>
      </c>
      <c r="BM13" s="109">
        <v>20</v>
      </c>
      <c r="BN13" s="109">
        <v>20</v>
      </c>
      <c r="BO13" s="109">
        <v>20</v>
      </c>
      <c r="BP13" s="109">
        <v>20</v>
      </c>
      <c r="BQ13" s="109">
        <v>20</v>
      </c>
      <c r="BR13" s="109">
        <v>20</v>
      </c>
      <c r="BS13" s="109">
        <v>20</v>
      </c>
      <c r="BT13" s="109">
        <v>20</v>
      </c>
      <c r="BU13" s="109">
        <v>20</v>
      </c>
      <c r="BV13" s="109">
        <v>20</v>
      </c>
      <c r="BW13" s="109">
        <v>20</v>
      </c>
      <c r="BX13" s="109">
        <v>20</v>
      </c>
      <c r="BY13" s="109">
        <v>20</v>
      </c>
      <c r="BZ13" s="109">
        <v>20</v>
      </c>
      <c r="CA13" s="109">
        <v>20</v>
      </c>
      <c r="CB13" s="109">
        <v>20</v>
      </c>
      <c r="CC13" s="109">
        <v>20</v>
      </c>
      <c r="CD13" s="109">
        <v>20</v>
      </c>
      <c r="CE13" s="109">
        <v>20</v>
      </c>
      <c r="CF13" s="109">
        <v>20</v>
      </c>
      <c r="CG13" s="109">
        <v>20</v>
      </c>
      <c r="CH13" s="109">
        <v>20</v>
      </c>
      <c r="CI13" s="109">
        <v>20</v>
      </c>
      <c r="CJ13" s="109">
        <v>20</v>
      </c>
      <c r="CK13" s="109">
        <v>20</v>
      </c>
      <c r="CL13" s="109">
        <v>20</v>
      </c>
      <c r="CM13" s="109">
        <v>20</v>
      </c>
      <c r="CN13" s="109">
        <v>20</v>
      </c>
      <c r="CO13" s="109">
        <v>20</v>
      </c>
      <c r="CP13" s="109">
        <v>20</v>
      </c>
    </row>
    <row r="14" spans="1:94" x14ac:dyDescent="0.3">
      <c r="D14" s="109"/>
      <c r="E14" s="249"/>
      <c r="F14" s="109"/>
      <c r="G14" s="109"/>
      <c r="H14" s="109"/>
      <c r="I14" s="109">
        <v>0</v>
      </c>
      <c r="J14" s="109">
        <v>0</v>
      </c>
      <c r="K14" s="109">
        <v>0</v>
      </c>
      <c r="L14" s="109">
        <v>0</v>
      </c>
      <c r="M14" s="109">
        <v>0</v>
      </c>
      <c r="N14" s="109">
        <v>0</v>
      </c>
      <c r="O14" s="109">
        <v>0</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09">
        <v>0</v>
      </c>
      <c r="CI14" s="109">
        <v>0</v>
      </c>
      <c r="CJ14" s="109">
        <v>0</v>
      </c>
      <c r="CK14" s="109">
        <v>0</v>
      </c>
      <c r="CL14" s="109">
        <v>0</v>
      </c>
      <c r="CM14" s="109">
        <v>0</v>
      </c>
      <c r="CN14" s="109">
        <v>0</v>
      </c>
      <c r="CO14" s="109">
        <v>0</v>
      </c>
      <c r="CP14" s="109">
        <v>0</v>
      </c>
    </row>
    <row r="15" spans="1:94" x14ac:dyDescent="0.3">
      <c r="D15" s="154" t="s">
        <v>451</v>
      </c>
      <c r="E15" s="109"/>
      <c r="F15" s="109" t="s">
        <v>267</v>
      </c>
      <c r="G15" s="109"/>
      <c r="H15" s="109"/>
      <c r="I15" s="109">
        <v>0</v>
      </c>
      <c r="J15" s="109">
        <v>0</v>
      </c>
      <c r="K15" s="109">
        <v>12</v>
      </c>
      <c r="L15" s="109">
        <v>16</v>
      </c>
      <c r="M15" s="109">
        <v>16</v>
      </c>
      <c r="N15" s="109">
        <v>20</v>
      </c>
      <c r="O15" s="109">
        <v>20</v>
      </c>
      <c r="P15" s="109">
        <v>20</v>
      </c>
      <c r="Q15" s="109">
        <v>20</v>
      </c>
      <c r="R15" s="109">
        <v>20</v>
      </c>
      <c r="S15" s="109">
        <v>20</v>
      </c>
      <c r="T15" s="109">
        <v>20</v>
      </c>
      <c r="U15" s="109">
        <v>20</v>
      </c>
      <c r="V15" s="109">
        <v>20</v>
      </c>
      <c r="W15" s="109">
        <v>20</v>
      </c>
      <c r="X15" s="109">
        <v>20</v>
      </c>
      <c r="Y15" s="109">
        <v>20</v>
      </c>
      <c r="Z15" s="109">
        <v>20</v>
      </c>
      <c r="AA15" s="109">
        <v>20</v>
      </c>
      <c r="AB15" s="109">
        <v>20</v>
      </c>
      <c r="AC15" s="109">
        <v>20</v>
      </c>
      <c r="AD15" s="109">
        <v>20</v>
      </c>
      <c r="AE15" s="109">
        <v>20</v>
      </c>
      <c r="AF15" s="109">
        <v>20</v>
      </c>
      <c r="AG15" s="109">
        <v>20</v>
      </c>
      <c r="AH15" s="109">
        <v>20</v>
      </c>
      <c r="AI15" s="109">
        <v>20</v>
      </c>
      <c r="AJ15" s="109">
        <v>20</v>
      </c>
      <c r="AK15" s="109">
        <v>20</v>
      </c>
      <c r="AL15" s="109">
        <v>20</v>
      </c>
      <c r="AM15" s="109">
        <v>20</v>
      </c>
      <c r="AN15" s="109">
        <v>20</v>
      </c>
      <c r="AO15" s="109">
        <v>20</v>
      </c>
      <c r="AP15" s="109">
        <v>20</v>
      </c>
      <c r="AQ15" s="109">
        <v>20</v>
      </c>
      <c r="AR15" s="109">
        <v>20</v>
      </c>
      <c r="AS15" s="109">
        <v>20</v>
      </c>
      <c r="AT15" s="109">
        <v>20</v>
      </c>
      <c r="AU15" s="109">
        <v>20</v>
      </c>
      <c r="AV15" s="109">
        <v>20</v>
      </c>
      <c r="AW15" s="109">
        <v>20</v>
      </c>
      <c r="AX15" s="109">
        <v>20</v>
      </c>
      <c r="AY15" s="109">
        <v>20</v>
      </c>
      <c r="AZ15" s="109">
        <v>20</v>
      </c>
      <c r="BA15" s="109">
        <v>20</v>
      </c>
      <c r="BB15" s="109">
        <v>20</v>
      </c>
      <c r="BC15" s="109">
        <v>20</v>
      </c>
      <c r="BD15" s="109">
        <v>20</v>
      </c>
      <c r="BE15" s="109">
        <v>20</v>
      </c>
      <c r="BF15" s="109">
        <v>20</v>
      </c>
      <c r="BG15" s="109">
        <v>20</v>
      </c>
      <c r="BH15" s="109">
        <v>20</v>
      </c>
      <c r="BI15" s="109">
        <v>20</v>
      </c>
      <c r="BJ15" s="109">
        <v>20</v>
      </c>
      <c r="BK15" s="109">
        <v>20</v>
      </c>
      <c r="BL15" s="109">
        <v>20</v>
      </c>
      <c r="BM15" s="109">
        <v>20</v>
      </c>
      <c r="BN15" s="109">
        <v>20</v>
      </c>
      <c r="BO15" s="109">
        <v>20</v>
      </c>
      <c r="BP15" s="109">
        <v>20</v>
      </c>
      <c r="BQ15" s="109">
        <v>20</v>
      </c>
      <c r="BR15" s="109">
        <v>20</v>
      </c>
      <c r="BS15" s="109">
        <v>20</v>
      </c>
      <c r="BT15" s="109">
        <v>20</v>
      </c>
      <c r="BU15" s="109">
        <v>20</v>
      </c>
      <c r="BV15" s="109">
        <v>20</v>
      </c>
      <c r="BW15" s="109">
        <v>20</v>
      </c>
      <c r="BX15" s="109">
        <v>20</v>
      </c>
      <c r="BY15" s="109">
        <v>20</v>
      </c>
      <c r="BZ15" s="109">
        <v>20</v>
      </c>
      <c r="CA15" s="109">
        <v>20</v>
      </c>
      <c r="CB15" s="109">
        <v>20</v>
      </c>
      <c r="CC15" s="109">
        <v>20</v>
      </c>
      <c r="CD15" s="109">
        <v>20</v>
      </c>
      <c r="CE15" s="109">
        <v>20</v>
      </c>
      <c r="CF15" s="109">
        <v>20</v>
      </c>
      <c r="CG15" s="109">
        <v>20</v>
      </c>
      <c r="CH15" s="109">
        <v>20</v>
      </c>
      <c r="CI15" s="109">
        <v>20</v>
      </c>
      <c r="CJ15" s="109">
        <v>20</v>
      </c>
      <c r="CK15" s="109">
        <v>20</v>
      </c>
      <c r="CL15" s="109">
        <v>20</v>
      </c>
      <c r="CM15" s="109">
        <v>20</v>
      </c>
      <c r="CN15" s="109">
        <v>20</v>
      </c>
      <c r="CO15" s="109">
        <v>20</v>
      </c>
      <c r="CP15" s="109">
        <v>20</v>
      </c>
    </row>
    <row r="16" spans="1:94" x14ac:dyDescent="0.3">
      <c r="D16" s="109"/>
      <c r="E16" s="249" t="s">
        <v>293</v>
      </c>
      <c r="F16" s="109" t="s">
        <v>265</v>
      </c>
      <c r="G16" s="109"/>
      <c r="H16" s="109"/>
      <c r="I16" s="109">
        <v>12</v>
      </c>
      <c r="J16" s="109">
        <v>16</v>
      </c>
      <c r="K16" s="109">
        <v>16</v>
      </c>
      <c r="L16" s="109">
        <v>20</v>
      </c>
      <c r="M16" s="109">
        <v>20</v>
      </c>
      <c r="N16" s="109">
        <v>20</v>
      </c>
      <c r="O16" s="109">
        <v>20</v>
      </c>
      <c r="P16" s="109">
        <v>20</v>
      </c>
      <c r="Q16" s="109">
        <v>20</v>
      </c>
      <c r="R16" s="109">
        <v>20</v>
      </c>
      <c r="S16" s="109">
        <v>20</v>
      </c>
      <c r="T16" s="109">
        <v>20</v>
      </c>
      <c r="U16" s="109">
        <v>20</v>
      </c>
      <c r="V16" s="109">
        <v>20</v>
      </c>
      <c r="W16" s="109">
        <v>20</v>
      </c>
      <c r="X16" s="109">
        <v>20</v>
      </c>
      <c r="Y16" s="109">
        <v>20</v>
      </c>
      <c r="Z16" s="109">
        <v>20</v>
      </c>
      <c r="AA16" s="109">
        <v>20</v>
      </c>
      <c r="AB16" s="109">
        <v>20</v>
      </c>
      <c r="AC16" s="109">
        <v>20</v>
      </c>
      <c r="AD16" s="109">
        <v>20</v>
      </c>
      <c r="AE16" s="109">
        <v>20</v>
      </c>
      <c r="AF16" s="109">
        <v>20</v>
      </c>
      <c r="AG16" s="109">
        <v>20</v>
      </c>
      <c r="AH16" s="109">
        <v>20</v>
      </c>
      <c r="AI16" s="109">
        <v>20</v>
      </c>
      <c r="AJ16" s="109">
        <v>20</v>
      </c>
      <c r="AK16" s="109">
        <v>20</v>
      </c>
      <c r="AL16" s="109">
        <v>20</v>
      </c>
      <c r="AM16" s="109">
        <v>20</v>
      </c>
      <c r="AN16" s="109">
        <v>20</v>
      </c>
      <c r="AO16" s="109">
        <v>20</v>
      </c>
      <c r="AP16" s="109">
        <v>20</v>
      </c>
      <c r="AQ16" s="109">
        <v>20</v>
      </c>
      <c r="AR16" s="109">
        <v>20</v>
      </c>
      <c r="AS16" s="109">
        <v>20</v>
      </c>
      <c r="AT16" s="109">
        <v>20</v>
      </c>
      <c r="AU16" s="109">
        <v>20</v>
      </c>
      <c r="AV16" s="109">
        <v>20</v>
      </c>
      <c r="AW16" s="109">
        <v>20</v>
      </c>
      <c r="AX16" s="109">
        <v>20</v>
      </c>
      <c r="AY16" s="109">
        <v>20</v>
      </c>
      <c r="AZ16" s="109">
        <v>20</v>
      </c>
      <c r="BA16" s="109">
        <v>20</v>
      </c>
      <c r="BB16" s="109">
        <v>20</v>
      </c>
      <c r="BC16" s="109">
        <v>20</v>
      </c>
      <c r="BD16" s="109">
        <v>20</v>
      </c>
      <c r="BE16" s="109">
        <v>20</v>
      </c>
      <c r="BF16" s="109">
        <v>20</v>
      </c>
      <c r="BG16" s="109">
        <v>20</v>
      </c>
      <c r="BH16" s="109">
        <v>20</v>
      </c>
      <c r="BI16" s="109">
        <v>20</v>
      </c>
      <c r="BJ16" s="109">
        <v>20</v>
      </c>
      <c r="BK16" s="109">
        <v>20</v>
      </c>
      <c r="BL16" s="109">
        <v>20</v>
      </c>
      <c r="BM16" s="109">
        <v>20</v>
      </c>
      <c r="BN16" s="109">
        <v>20</v>
      </c>
      <c r="BO16" s="109">
        <v>20</v>
      </c>
      <c r="BP16" s="109">
        <v>20</v>
      </c>
      <c r="BQ16" s="109">
        <v>20</v>
      </c>
      <c r="BR16" s="109">
        <v>20</v>
      </c>
      <c r="BS16" s="109">
        <v>20</v>
      </c>
      <c r="BT16" s="109">
        <v>20</v>
      </c>
      <c r="BU16" s="109">
        <v>20</v>
      </c>
      <c r="BV16" s="109">
        <v>20</v>
      </c>
      <c r="BW16" s="109">
        <v>20</v>
      </c>
      <c r="BX16" s="109">
        <v>20</v>
      </c>
      <c r="BY16" s="109">
        <v>20</v>
      </c>
      <c r="BZ16" s="109">
        <v>20</v>
      </c>
      <c r="CA16" s="109">
        <v>20</v>
      </c>
      <c r="CB16" s="109">
        <v>20</v>
      </c>
      <c r="CC16" s="109">
        <v>20</v>
      </c>
      <c r="CD16" s="109">
        <v>20</v>
      </c>
      <c r="CE16" s="109">
        <v>20</v>
      </c>
      <c r="CF16" s="109">
        <v>20</v>
      </c>
      <c r="CG16" s="109">
        <v>20</v>
      </c>
      <c r="CH16" s="109">
        <v>20</v>
      </c>
      <c r="CI16" s="109">
        <v>20</v>
      </c>
      <c r="CJ16" s="109">
        <v>20</v>
      </c>
      <c r="CK16" s="109">
        <v>20</v>
      </c>
      <c r="CL16" s="109">
        <v>20</v>
      </c>
      <c r="CM16" s="109">
        <v>20</v>
      </c>
      <c r="CN16" s="109">
        <v>20</v>
      </c>
      <c r="CO16" s="109">
        <v>20</v>
      </c>
      <c r="CP16" s="109">
        <v>20</v>
      </c>
    </row>
    <row r="17" spans="4:94" x14ac:dyDescent="0.3">
      <c r="D17" s="109"/>
      <c r="E17" s="249" t="s">
        <v>132</v>
      </c>
      <c r="F17" s="109" t="s">
        <v>267</v>
      </c>
      <c r="G17" s="109"/>
      <c r="H17" s="109"/>
      <c r="I17" s="109">
        <v>0</v>
      </c>
      <c r="J17" s="109">
        <v>12</v>
      </c>
      <c r="K17" s="109">
        <v>16</v>
      </c>
      <c r="L17" s="109">
        <v>16</v>
      </c>
      <c r="M17" s="109">
        <v>20</v>
      </c>
      <c r="N17" s="109">
        <v>20</v>
      </c>
      <c r="O17" s="109">
        <v>20</v>
      </c>
      <c r="P17" s="109">
        <v>20</v>
      </c>
      <c r="Q17" s="109">
        <v>20</v>
      </c>
      <c r="R17" s="109">
        <v>20</v>
      </c>
      <c r="S17" s="109">
        <v>20</v>
      </c>
      <c r="T17" s="109">
        <v>20</v>
      </c>
      <c r="U17" s="109">
        <v>20</v>
      </c>
      <c r="V17" s="109">
        <v>20</v>
      </c>
      <c r="W17" s="109">
        <v>20</v>
      </c>
      <c r="X17" s="109">
        <v>20</v>
      </c>
      <c r="Y17" s="109">
        <v>20</v>
      </c>
      <c r="Z17" s="109">
        <v>20</v>
      </c>
      <c r="AA17" s="109">
        <v>20</v>
      </c>
      <c r="AB17" s="109">
        <v>20</v>
      </c>
      <c r="AC17" s="109">
        <v>20</v>
      </c>
      <c r="AD17" s="109">
        <v>20</v>
      </c>
      <c r="AE17" s="109">
        <v>20</v>
      </c>
      <c r="AF17" s="109">
        <v>20</v>
      </c>
      <c r="AG17" s="109">
        <v>20</v>
      </c>
      <c r="AH17" s="109">
        <v>20</v>
      </c>
      <c r="AI17" s="109">
        <v>20</v>
      </c>
      <c r="AJ17" s="109">
        <v>20</v>
      </c>
      <c r="AK17" s="109">
        <v>20</v>
      </c>
      <c r="AL17" s="109">
        <v>20</v>
      </c>
      <c r="AM17" s="109">
        <v>20</v>
      </c>
      <c r="AN17" s="109">
        <v>20</v>
      </c>
      <c r="AO17" s="109">
        <v>20</v>
      </c>
      <c r="AP17" s="109">
        <v>20</v>
      </c>
      <c r="AQ17" s="109">
        <v>20</v>
      </c>
      <c r="AR17" s="109">
        <v>20</v>
      </c>
      <c r="AS17" s="109">
        <v>20</v>
      </c>
      <c r="AT17" s="109">
        <v>20</v>
      </c>
      <c r="AU17" s="109">
        <v>20</v>
      </c>
      <c r="AV17" s="109">
        <v>20</v>
      </c>
      <c r="AW17" s="109">
        <v>20</v>
      </c>
      <c r="AX17" s="109">
        <v>20</v>
      </c>
      <c r="AY17" s="109">
        <v>20</v>
      </c>
      <c r="AZ17" s="109">
        <v>20</v>
      </c>
      <c r="BA17" s="109">
        <v>20</v>
      </c>
      <c r="BB17" s="109">
        <v>20</v>
      </c>
      <c r="BC17" s="109">
        <v>20</v>
      </c>
      <c r="BD17" s="109">
        <v>20</v>
      </c>
      <c r="BE17" s="109">
        <v>20</v>
      </c>
      <c r="BF17" s="109">
        <v>20</v>
      </c>
      <c r="BG17" s="109">
        <v>20</v>
      </c>
      <c r="BH17" s="109">
        <v>20</v>
      </c>
      <c r="BI17" s="109">
        <v>20</v>
      </c>
      <c r="BJ17" s="109">
        <v>20</v>
      </c>
      <c r="BK17" s="109">
        <v>20</v>
      </c>
      <c r="BL17" s="109">
        <v>20</v>
      </c>
      <c r="BM17" s="109">
        <v>20</v>
      </c>
      <c r="BN17" s="109">
        <v>20</v>
      </c>
      <c r="BO17" s="109">
        <v>20</v>
      </c>
      <c r="BP17" s="109">
        <v>20</v>
      </c>
      <c r="BQ17" s="109">
        <v>20</v>
      </c>
      <c r="BR17" s="109">
        <v>20</v>
      </c>
      <c r="BS17" s="109">
        <v>20</v>
      </c>
      <c r="BT17" s="109">
        <v>20</v>
      </c>
      <c r="BU17" s="109">
        <v>20</v>
      </c>
      <c r="BV17" s="109">
        <v>20</v>
      </c>
      <c r="BW17" s="109">
        <v>20</v>
      </c>
      <c r="BX17" s="109">
        <v>20</v>
      </c>
      <c r="BY17" s="109">
        <v>20</v>
      </c>
      <c r="BZ17" s="109">
        <v>20</v>
      </c>
      <c r="CA17" s="109">
        <v>20</v>
      </c>
      <c r="CB17" s="109">
        <v>20</v>
      </c>
      <c r="CC17" s="109">
        <v>20</v>
      </c>
      <c r="CD17" s="109">
        <v>20</v>
      </c>
      <c r="CE17" s="109">
        <v>20</v>
      </c>
      <c r="CF17" s="109">
        <v>20</v>
      </c>
      <c r="CG17" s="109">
        <v>20</v>
      </c>
      <c r="CH17" s="109">
        <v>20</v>
      </c>
      <c r="CI17" s="109">
        <v>20</v>
      </c>
      <c r="CJ17" s="109">
        <v>20</v>
      </c>
      <c r="CK17" s="109">
        <v>20</v>
      </c>
      <c r="CL17" s="109">
        <v>20</v>
      </c>
      <c r="CM17" s="109">
        <v>20</v>
      </c>
      <c r="CN17" s="109">
        <v>20</v>
      </c>
      <c r="CO17" s="109">
        <v>20</v>
      </c>
      <c r="CP17" s="109">
        <v>20</v>
      </c>
    </row>
    <row r="18" spans="4:94" x14ac:dyDescent="0.3">
      <c r="D18" s="109"/>
      <c r="E18" s="249" t="s">
        <v>129</v>
      </c>
      <c r="F18" s="109" t="s">
        <v>266</v>
      </c>
      <c r="G18" s="109"/>
      <c r="H18" s="109"/>
      <c r="I18" s="109">
        <v>0</v>
      </c>
      <c r="J18" s="109">
        <v>0</v>
      </c>
      <c r="K18" s="109">
        <v>12</v>
      </c>
      <c r="L18" s="109">
        <v>16</v>
      </c>
      <c r="M18" s="109">
        <v>16</v>
      </c>
      <c r="N18" s="109">
        <v>20</v>
      </c>
      <c r="O18" s="109">
        <v>20</v>
      </c>
      <c r="P18" s="109">
        <v>20</v>
      </c>
      <c r="Q18" s="109">
        <v>20</v>
      </c>
      <c r="R18" s="109">
        <v>20</v>
      </c>
      <c r="S18" s="109">
        <v>20</v>
      </c>
      <c r="T18" s="109">
        <v>20</v>
      </c>
      <c r="U18" s="109">
        <v>20</v>
      </c>
      <c r="V18" s="109">
        <v>20</v>
      </c>
      <c r="W18" s="109">
        <v>20</v>
      </c>
      <c r="X18" s="109">
        <v>20</v>
      </c>
      <c r="Y18" s="109">
        <v>20</v>
      </c>
      <c r="Z18" s="109">
        <v>20</v>
      </c>
      <c r="AA18" s="109">
        <v>20</v>
      </c>
      <c r="AB18" s="109">
        <v>20</v>
      </c>
      <c r="AC18" s="109">
        <v>20</v>
      </c>
      <c r="AD18" s="109">
        <v>20</v>
      </c>
      <c r="AE18" s="109">
        <v>20</v>
      </c>
      <c r="AF18" s="109">
        <v>20</v>
      </c>
      <c r="AG18" s="109">
        <v>20</v>
      </c>
      <c r="AH18" s="109">
        <v>20</v>
      </c>
      <c r="AI18" s="109">
        <v>20</v>
      </c>
      <c r="AJ18" s="109">
        <v>20</v>
      </c>
      <c r="AK18" s="109">
        <v>20</v>
      </c>
      <c r="AL18" s="109">
        <v>20</v>
      </c>
      <c r="AM18" s="109">
        <v>20</v>
      </c>
      <c r="AN18" s="109">
        <v>20</v>
      </c>
      <c r="AO18" s="109">
        <v>20</v>
      </c>
      <c r="AP18" s="109">
        <v>20</v>
      </c>
      <c r="AQ18" s="109">
        <v>20</v>
      </c>
      <c r="AR18" s="109">
        <v>20</v>
      </c>
      <c r="AS18" s="109">
        <v>20</v>
      </c>
      <c r="AT18" s="109">
        <v>20</v>
      </c>
      <c r="AU18" s="109">
        <v>20</v>
      </c>
      <c r="AV18" s="109">
        <v>20</v>
      </c>
      <c r="AW18" s="109">
        <v>20</v>
      </c>
      <c r="AX18" s="109">
        <v>20</v>
      </c>
      <c r="AY18" s="109">
        <v>20</v>
      </c>
      <c r="AZ18" s="109">
        <v>20</v>
      </c>
      <c r="BA18" s="109">
        <v>20</v>
      </c>
      <c r="BB18" s="109">
        <v>20</v>
      </c>
      <c r="BC18" s="109">
        <v>20</v>
      </c>
      <c r="BD18" s="109">
        <v>20</v>
      </c>
      <c r="BE18" s="109">
        <v>20</v>
      </c>
      <c r="BF18" s="109">
        <v>20</v>
      </c>
      <c r="BG18" s="109">
        <v>20</v>
      </c>
      <c r="BH18" s="109">
        <v>20</v>
      </c>
      <c r="BI18" s="109">
        <v>20</v>
      </c>
      <c r="BJ18" s="109">
        <v>20</v>
      </c>
      <c r="BK18" s="109">
        <v>20</v>
      </c>
      <c r="BL18" s="109">
        <v>20</v>
      </c>
      <c r="BM18" s="109">
        <v>20</v>
      </c>
      <c r="BN18" s="109">
        <v>20</v>
      </c>
      <c r="BO18" s="109">
        <v>20</v>
      </c>
      <c r="BP18" s="109">
        <v>20</v>
      </c>
      <c r="BQ18" s="109">
        <v>20</v>
      </c>
      <c r="BR18" s="109">
        <v>20</v>
      </c>
      <c r="BS18" s="109">
        <v>20</v>
      </c>
      <c r="BT18" s="109">
        <v>20</v>
      </c>
      <c r="BU18" s="109">
        <v>20</v>
      </c>
      <c r="BV18" s="109">
        <v>20</v>
      </c>
      <c r="BW18" s="109">
        <v>20</v>
      </c>
      <c r="BX18" s="109">
        <v>20</v>
      </c>
      <c r="BY18" s="109">
        <v>20</v>
      </c>
      <c r="BZ18" s="109">
        <v>20</v>
      </c>
      <c r="CA18" s="109">
        <v>20</v>
      </c>
      <c r="CB18" s="109">
        <v>20</v>
      </c>
      <c r="CC18" s="109">
        <v>20</v>
      </c>
      <c r="CD18" s="109">
        <v>20</v>
      </c>
      <c r="CE18" s="109">
        <v>20</v>
      </c>
      <c r="CF18" s="109">
        <v>20</v>
      </c>
      <c r="CG18" s="109">
        <v>20</v>
      </c>
      <c r="CH18" s="109">
        <v>20</v>
      </c>
      <c r="CI18" s="109">
        <v>20</v>
      </c>
      <c r="CJ18" s="109">
        <v>20</v>
      </c>
      <c r="CK18" s="109">
        <v>20</v>
      </c>
      <c r="CL18" s="109">
        <v>20</v>
      </c>
      <c r="CM18" s="109">
        <v>20</v>
      </c>
      <c r="CN18" s="109">
        <v>20</v>
      </c>
      <c r="CO18" s="109">
        <v>20</v>
      </c>
      <c r="CP18" s="109">
        <v>20</v>
      </c>
    </row>
    <row r="19" spans="4:94" x14ac:dyDescent="0.3">
      <c r="D19" s="109"/>
      <c r="E19" s="249" t="s">
        <v>130</v>
      </c>
      <c r="F19" s="109" t="s">
        <v>267</v>
      </c>
      <c r="G19" s="109"/>
      <c r="H19" s="109"/>
      <c r="I19" s="109">
        <v>0</v>
      </c>
      <c r="J19" s="109">
        <v>0</v>
      </c>
      <c r="K19" s="109">
        <v>12</v>
      </c>
      <c r="L19" s="109">
        <v>16</v>
      </c>
      <c r="M19" s="109">
        <v>16</v>
      </c>
      <c r="N19" s="109">
        <v>20</v>
      </c>
      <c r="O19" s="109">
        <v>20</v>
      </c>
      <c r="P19" s="109">
        <v>20</v>
      </c>
      <c r="Q19" s="109">
        <v>20</v>
      </c>
      <c r="R19" s="109">
        <v>20</v>
      </c>
      <c r="S19" s="109">
        <v>20</v>
      </c>
      <c r="T19" s="109">
        <v>20</v>
      </c>
      <c r="U19" s="109">
        <v>20</v>
      </c>
      <c r="V19" s="109">
        <v>20</v>
      </c>
      <c r="W19" s="109">
        <v>20</v>
      </c>
      <c r="X19" s="109">
        <v>20</v>
      </c>
      <c r="Y19" s="109">
        <v>20</v>
      </c>
      <c r="Z19" s="109">
        <v>20</v>
      </c>
      <c r="AA19" s="109">
        <v>20</v>
      </c>
      <c r="AB19" s="109">
        <v>20</v>
      </c>
      <c r="AC19" s="109">
        <v>20</v>
      </c>
      <c r="AD19" s="109">
        <v>20</v>
      </c>
      <c r="AE19" s="109">
        <v>20</v>
      </c>
      <c r="AF19" s="109">
        <v>20</v>
      </c>
      <c r="AG19" s="109">
        <v>20</v>
      </c>
      <c r="AH19" s="109">
        <v>20</v>
      </c>
      <c r="AI19" s="109">
        <v>20</v>
      </c>
      <c r="AJ19" s="109">
        <v>20</v>
      </c>
      <c r="AK19" s="109">
        <v>20</v>
      </c>
      <c r="AL19" s="109">
        <v>20</v>
      </c>
      <c r="AM19" s="109">
        <v>20</v>
      </c>
      <c r="AN19" s="109">
        <v>20</v>
      </c>
      <c r="AO19" s="109">
        <v>20</v>
      </c>
      <c r="AP19" s="109">
        <v>20</v>
      </c>
      <c r="AQ19" s="109">
        <v>20</v>
      </c>
      <c r="AR19" s="109">
        <v>20</v>
      </c>
      <c r="AS19" s="109">
        <v>20</v>
      </c>
      <c r="AT19" s="109">
        <v>20</v>
      </c>
      <c r="AU19" s="109">
        <v>20</v>
      </c>
      <c r="AV19" s="109">
        <v>20</v>
      </c>
      <c r="AW19" s="109">
        <v>20</v>
      </c>
      <c r="AX19" s="109">
        <v>20</v>
      </c>
      <c r="AY19" s="109">
        <v>20</v>
      </c>
      <c r="AZ19" s="109">
        <v>20</v>
      </c>
      <c r="BA19" s="109">
        <v>20</v>
      </c>
      <c r="BB19" s="109">
        <v>20</v>
      </c>
      <c r="BC19" s="109">
        <v>20</v>
      </c>
      <c r="BD19" s="109">
        <v>20</v>
      </c>
      <c r="BE19" s="109">
        <v>20</v>
      </c>
      <c r="BF19" s="109">
        <v>20</v>
      </c>
      <c r="BG19" s="109">
        <v>20</v>
      </c>
      <c r="BH19" s="109">
        <v>20</v>
      </c>
      <c r="BI19" s="109">
        <v>20</v>
      </c>
      <c r="BJ19" s="109">
        <v>20</v>
      </c>
      <c r="BK19" s="109">
        <v>20</v>
      </c>
      <c r="BL19" s="109">
        <v>20</v>
      </c>
      <c r="BM19" s="109">
        <v>20</v>
      </c>
      <c r="BN19" s="109">
        <v>20</v>
      </c>
      <c r="BO19" s="109">
        <v>20</v>
      </c>
      <c r="BP19" s="109">
        <v>20</v>
      </c>
      <c r="BQ19" s="109">
        <v>20</v>
      </c>
      <c r="BR19" s="109">
        <v>20</v>
      </c>
      <c r="BS19" s="109">
        <v>20</v>
      </c>
      <c r="BT19" s="109">
        <v>20</v>
      </c>
      <c r="BU19" s="109">
        <v>20</v>
      </c>
      <c r="BV19" s="109">
        <v>20</v>
      </c>
      <c r="BW19" s="109">
        <v>20</v>
      </c>
      <c r="BX19" s="109">
        <v>20</v>
      </c>
      <c r="BY19" s="109">
        <v>20</v>
      </c>
      <c r="BZ19" s="109">
        <v>20</v>
      </c>
      <c r="CA19" s="109">
        <v>20</v>
      </c>
      <c r="CB19" s="109">
        <v>20</v>
      </c>
      <c r="CC19" s="109">
        <v>20</v>
      </c>
      <c r="CD19" s="109">
        <v>20</v>
      </c>
      <c r="CE19" s="109">
        <v>20</v>
      </c>
      <c r="CF19" s="109">
        <v>20</v>
      </c>
      <c r="CG19" s="109">
        <v>20</v>
      </c>
      <c r="CH19" s="109">
        <v>20</v>
      </c>
      <c r="CI19" s="109">
        <v>20</v>
      </c>
      <c r="CJ19" s="109">
        <v>20</v>
      </c>
      <c r="CK19" s="109">
        <v>20</v>
      </c>
      <c r="CL19" s="109">
        <v>20</v>
      </c>
      <c r="CM19" s="109">
        <v>20</v>
      </c>
      <c r="CN19" s="109">
        <v>20</v>
      </c>
      <c r="CO19" s="109">
        <v>20</v>
      </c>
      <c r="CP19" s="109">
        <v>20</v>
      </c>
    </row>
    <row r="20" spans="4:94" x14ac:dyDescent="0.3">
      <c r="D20" s="109"/>
      <c r="E20" s="24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row>
    <row r="21" spans="4:94" x14ac:dyDescent="0.3">
      <c r="D21" s="154" t="s">
        <v>452</v>
      </c>
      <c r="E21" s="109"/>
      <c r="F21" s="109" t="s">
        <v>268</v>
      </c>
      <c r="G21" s="109"/>
      <c r="H21" s="109"/>
      <c r="I21" s="109"/>
      <c r="J21" s="109">
        <v>1</v>
      </c>
      <c r="K21" s="109">
        <v>1</v>
      </c>
      <c r="L21" s="109">
        <v>1</v>
      </c>
      <c r="M21" s="109">
        <v>1</v>
      </c>
      <c r="N21" s="109">
        <v>1</v>
      </c>
      <c r="O21" s="109">
        <v>1</v>
      </c>
      <c r="P21" s="109">
        <v>1</v>
      </c>
      <c r="Q21" s="109">
        <v>1</v>
      </c>
      <c r="R21" s="109">
        <v>1</v>
      </c>
      <c r="S21" s="109">
        <v>1</v>
      </c>
      <c r="T21" s="109">
        <v>1</v>
      </c>
      <c r="U21" s="109">
        <v>1</v>
      </c>
      <c r="V21" s="109">
        <v>1</v>
      </c>
      <c r="W21" s="109">
        <v>1</v>
      </c>
      <c r="X21" s="109">
        <v>1</v>
      </c>
      <c r="Y21" s="109">
        <v>1</v>
      </c>
      <c r="Z21" s="109">
        <v>1</v>
      </c>
      <c r="AA21" s="109">
        <v>1</v>
      </c>
      <c r="AB21" s="109">
        <v>1</v>
      </c>
      <c r="AC21" s="109">
        <v>1</v>
      </c>
      <c r="AD21" s="109">
        <v>1</v>
      </c>
      <c r="AE21" s="109">
        <v>1</v>
      </c>
      <c r="AF21" s="109">
        <v>1</v>
      </c>
      <c r="AG21" s="109">
        <v>1</v>
      </c>
      <c r="AH21" s="109">
        <v>1</v>
      </c>
      <c r="AI21" s="109">
        <v>1</v>
      </c>
      <c r="AJ21" s="109">
        <v>1</v>
      </c>
      <c r="AK21" s="109">
        <v>1</v>
      </c>
      <c r="AL21" s="109">
        <v>1</v>
      </c>
      <c r="AM21" s="109">
        <v>1</v>
      </c>
      <c r="AN21" s="109">
        <v>1</v>
      </c>
      <c r="AO21" s="109">
        <v>1</v>
      </c>
      <c r="AP21" s="109">
        <v>1</v>
      </c>
      <c r="AQ21" s="109">
        <v>1</v>
      </c>
      <c r="AR21" s="109">
        <v>1</v>
      </c>
      <c r="AS21" s="109">
        <v>1</v>
      </c>
      <c r="AT21" s="109">
        <v>1</v>
      </c>
      <c r="AU21" s="109">
        <v>1</v>
      </c>
      <c r="AV21" s="109">
        <v>1</v>
      </c>
      <c r="AW21" s="109">
        <v>1</v>
      </c>
      <c r="AX21" s="109">
        <v>1</v>
      </c>
      <c r="AY21" s="109">
        <v>1</v>
      </c>
      <c r="AZ21" s="109">
        <v>1</v>
      </c>
      <c r="BA21" s="109">
        <v>1</v>
      </c>
      <c r="BB21" s="109">
        <v>1</v>
      </c>
      <c r="BC21" s="109">
        <v>1</v>
      </c>
      <c r="BD21" s="109">
        <v>1</v>
      </c>
      <c r="BE21" s="109">
        <v>1</v>
      </c>
      <c r="BF21" s="109">
        <v>1</v>
      </c>
      <c r="BG21" s="109">
        <v>1</v>
      </c>
      <c r="BH21" s="109">
        <v>1</v>
      </c>
      <c r="BI21" s="109">
        <v>1</v>
      </c>
      <c r="BJ21" s="109">
        <v>1</v>
      </c>
      <c r="BK21" s="109">
        <v>1</v>
      </c>
      <c r="BL21" s="109">
        <v>1</v>
      </c>
      <c r="BM21" s="109">
        <v>1</v>
      </c>
      <c r="BN21" s="109">
        <v>1</v>
      </c>
      <c r="BO21" s="109">
        <v>1</v>
      </c>
      <c r="BP21" s="109">
        <v>1</v>
      </c>
      <c r="BQ21" s="109">
        <v>1</v>
      </c>
      <c r="BR21" s="109">
        <v>1</v>
      </c>
      <c r="BS21" s="109">
        <v>1</v>
      </c>
      <c r="BT21" s="109">
        <v>1</v>
      </c>
      <c r="BU21" s="109">
        <v>1</v>
      </c>
      <c r="BV21" s="109">
        <v>1</v>
      </c>
      <c r="BW21" s="109">
        <v>1</v>
      </c>
      <c r="BX21" s="109">
        <v>1</v>
      </c>
      <c r="BY21" s="109">
        <v>1</v>
      </c>
      <c r="BZ21" s="109">
        <v>1</v>
      </c>
      <c r="CA21" s="109">
        <v>1</v>
      </c>
      <c r="CB21" s="109">
        <v>1</v>
      </c>
      <c r="CC21" s="109">
        <v>1</v>
      </c>
      <c r="CD21" s="109">
        <v>1</v>
      </c>
      <c r="CE21" s="109">
        <v>1</v>
      </c>
      <c r="CF21" s="109">
        <v>1</v>
      </c>
      <c r="CG21" s="109">
        <v>1</v>
      </c>
      <c r="CH21" s="109">
        <v>1</v>
      </c>
      <c r="CI21" s="109">
        <v>1</v>
      </c>
      <c r="CJ21" s="109">
        <v>1</v>
      </c>
      <c r="CK21" s="109">
        <v>1</v>
      </c>
      <c r="CL21" s="109">
        <v>1</v>
      </c>
      <c r="CM21" s="109">
        <v>1</v>
      </c>
      <c r="CN21" s="109">
        <v>1</v>
      </c>
      <c r="CO21" s="109">
        <v>1</v>
      </c>
      <c r="CP21" s="109">
        <v>1</v>
      </c>
    </row>
    <row r="22" spans="4:94" x14ac:dyDescent="0.3">
      <c r="D22" s="109"/>
      <c r="E22" s="24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row>
    <row r="23" spans="4:94" x14ac:dyDescent="0.3">
      <c r="D23" s="154" t="s">
        <v>453</v>
      </c>
      <c r="E23" s="109"/>
      <c r="F23" s="109" t="s">
        <v>269</v>
      </c>
      <c r="G23" s="109"/>
      <c r="H23" s="109"/>
      <c r="I23" s="109"/>
      <c r="J23" s="109"/>
      <c r="K23" s="109"/>
      <c r="L23" s="109"/>
      <c r="M23" s="109">
        <v>1</v>
      </c>
      <c r="N23" s="109">
        <v>1</v>
      </c>
      <c r="O23" s="109">
        <v>1</v>
      </c>
      <c r="P23" s="109">
        <v>1</v>
      </c>
      <c r="Q23" s="109">
        <v>1</v>
      </c>
      <c r="R23" s="109">
        <v>1</v>
      </c>
      <c r="S23" s="109">
        <v>1</v>
      </c>
      <c r="T23" s="109">
        <v>1</v>
      </c>
      <c r="U23" s="109">
        <v>1</v>
      </c>
      <c r="V23" s="109">
        <v>1</v>
      </c>
      <c r="W23" s="109">
        <v>1</v>
      </c>
      <c r="X23" s="109">
        <v>1</v>
      </c>
      <c r="Y23" s="109">
        <v>1</v>
      </c>
      <c r="Z23" s="109">
        <v>1</v>
      </c>
      <c r="AA23" s="109">
        <v>1</v>
      </c>
      <c r="AB23" s="109">
        <v>1</v>
      </c>
      <c r="AC23" s="109">
        <v>1</v>
      </c>
      <c r="AD23" s="109">
        <v>1</v>
      </c>
      <c r="AE23" s="109">
        <v>1</v>
      </c>
      <c r="AF23" s="109">
        <v>1</v>
      </c>
      <c r="AG23" s="109">
        <v>1</v>
      </c>
      <c r="AH23" s="109">
        <v>1</v>
      </c>
      <c r="AI23" s="109">
        <v>1</v>
      </c>
      <c r="AJ23" s="109">
        <v>1</v>
      </c>
      <c r="AK23" s="109">
        <v>1</v>
      </c>
      <c r="AL23" s="109">
        <v>1</v>
      </c>
      <c r="AM23" s="109">
        <v>1</v>
      </c>
      <c r="AN23" s="109">
        <v>1</v>
      </c>
      <c r="AO23" s="109">
        <v>1</v>
      </c>
      <c r="AP23" s="109">
        <v>1</v>
      </c>
      <c r="AQ23" s="109">
        <v>1</v>
      </c>
      <c r="AR23" s="109">
        <v>1</v>
      </c>
      <c r="AS23" s="109">
        <v>1</v>
      </c>
      <c r="AT23" s="109">
        <v>1</v>
      </c>
      <c r="AU23" s="109">
        <v>1</v>
      </c>
      <c r="AV23" s="109">
        <v>1</v>
      </c>
      <c r="AW23" s="109">
        <v>1</v>
      </c>
      <c r="AX23" s="109">
        <v>1</v>
      </c>
      <c r="AY23" s="109">
        <v>1</v>
      </c>
      <c r="AZ23" s="109">
        <v>1</v>
      </c>
      <c r="BA23" s="109">
        <v>1</v>
      </c>
      <c r="BB23" s="109">
        <v>1</v>
      </c>
      <c r="BC23" s="109">
        <v>1</v>
      </c>
      <c r="BD23" s="109">
        <v>1</v>
      </c>
      <c r="BE23" s="109">
        <v>1</v>
      </c>
      <c r="BF23" s="109">
        <v>1</v>
      </c>
      <c r="BG23" s="109">
        <v>1</v>
      </c>
      <c r="BH23" s="109">
        <v>1</v>
      </c>
      <c r="BI23" s="109">
        <v>1</v>
      </c>
      <c r="BJ23" s="109">
        <v>1</v>
      </c>
      <c r="BK23" s="109">
        <v>1</v>
      </c>
      <c r="BL23" s="109">
        <v>1</v>
      </c>
      <c r="BM23" s="109">
        <v>1</v>
      </c>
      <c r="BN23" s="109">
        <v>1</v>
      </c>
      <c r="BO23" s="109">
        <v>1</v>
      </c>
      <c r="BP23" s="109">
        <v>1</v>
      </c>
      <c r="BQ23" s="109">
        <v>1</v>
      </c>
      <c r="BR23" s="109">
        <v>1</v>
      </c>
      <c r="BS23" s="109">
        <v>1</v>
      </c>
      <c r="BT23" s="109">
        <v>1</v>
      </c>
      <c r="BU23" s="109">
        <v>1</v>
      </c>
      <c r="BV23" s="109">
        <v>1</v>
      </c>
      <c r="BW23" s="109">
        <v>1</v>
      </c>
      <c r="BX23" s="109">
        <v>1</v>
      </c>
      <c r="BY23" s="109">
        <v>1</v>
      </c>
      <c r="BZ23" s="109">
        <v>1</v>
      </c>
      <c r="CA23" s="109">
        <v>1</v>
      </c>
      <c r="CB23" s="109">
        <v>1</v>
      </c>
      <c r="CC23" s="109">
        <v>1</v>
      </c>
      <c r="CD23" s="109">
        <v>1</v>
      </c>
      <c r="CE23" s="109">
        <v>1</v>
      </c>
      <c r="CF23" s="109">
        <v>1</v>
      </c>
      <c r="CG23" s="109">
        <v>1</v>
      </c>
      <c r="CH23" s="109">
        <v>1</v>
      </c>
      <c r="CI23" s="109">
        <v>1</v>
      </c>
      <c r="CJ23" s="109">
        <v>1</v>
      </c>
      <c r="CK23" s="109">
        <v>1</v>
      </c>
      <c r="CL23" s="109">
        <v>1</v>
      </c>
      <c r="CM23" s="109">
        <v>1</v>
      </c>
      <c r="CN23" s="109">
        <v>1</v>
      </c>
      <c r="CO23" s="109">
        <v>1</v>
      </c>
      <c r="CP23" s="109">
        <v>1</v>
      </c>
    </row>
    <row r="24" spans="4:94" x14ac:dyDescent="0.3">
      <c r="D24" s="154"/>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row>
    <row r="25" spans="4:94" x14ac:dyDescent="0.3">
      <c r="D25" s="109" t="s">
        <v>454</v>
      </c>
      <c r="E25" s="109"/>
      <c r="F25" s="109" t="s">
        <v>270</v>
      </c>
      <c r="G25" s="109"/>
      <c r="H25" s="109"/>
      <c r="I25" s="109">
        <v>5</v>
      </c>
      <c r="J25" s="109">
        <v>5</v>
      </c>
      <c r="K25" s="109">
        <v>7</v>
      </c>
      <c r="L25" s="109">
        <v>9</v>
      </c>
      <c r="M25" s="109">
        <v>7</v>
      </c>
      <c r="N25" s="109">
        <v>3</v>
      </c>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row>
    <row r="27" spans="4:94" x14ac:dyDescent="0.3">
      <c r="D27" s="100" t="s">
        <v>455</v>
      </c>
    </row>
    <row r="28" spans="4:94" x14ac:dyDescent="0.3">
      <c r="D28" s="154" t="s">
        <v>450</v>
      </c>
      <c r="E28" s="109"/>
      <c r="G28" s="97">
        <f>G9</f>
        <v>0</v>
      </c>
      <c r="H28" s="261">
        <f t="shared" ref="H28:AM28" si="0">H9-G9</f>
        <v>0</v>
      </c>
      <c r="I28" s="261">
        <f t="shared" si="0"/>
        <v>0</v>
      </c>
      <c r="J28" s="261">
        <f t="shared" si="0"/>
        <v>0</v>
      </c>
      <c r="K28" s="261">
        <f t="shared" si="0"/>
        <v>12</v>
      </c>
      <c r="L28" s="261">
        <f t="shared" si="0"/>
        <v>4</v>
      </c>
      <c r="M28" s="261">
        <f t="shared" si="0"/>
        <v>0</v>
      </c>
      <c r="N28" s="261">
        <f t="shared" si="0"/>
        <v>4</v>
      </c>
      <c r="O28" s="261">
        <f t="shared" si="0"/>
        <v>0</v>
      </c>
      <c r="P28" s="261">
        <f t="shared" si="0"/>
        <v>0</v>
      </c>
      <c r="Q28" s="261">
        <f t="shared" si="0"/>
        <v>0</v>
      </c>
      <c r="R28" s="261">
        <f t="shared" si="0"/>
        <v>0</v>
      </c>
      <c r="S28" s="261">
        <f t="shared" si="0"/>
        <v>0</v>
      </c>
      <c r="T28" s="261">
        <f t="shared" si="0"/>
        <v>0</v>
      </c>
      <c r="U28" s="261">
        <f t="shared" si="0"/>
        <v>0</v>
      </c>
      <c r="V28" s="261">
        <f t="shared" si="0"/>
        <v>0</v>
      </c>
      <c r="W28" s="261">
        <f t="shared" si="0"/>
        <v>0</v>
      </c>
      <c r="X28" s="261">
        <f t="shared" si="0"/>
        <v>0</v>
      </c>
      <c r="Y28" s="261">
        <f t="shared" si="0"/>
        <v>0</v>
      </c>
      <c r="Z28" s="261">
        <f t="shared" si="0"/>
        <v>0</v>
      </c>
      <c r="AA28" s="261">
        <f t="shared" si="0"/>
        <v>0</v>
      </c>
      <c r="AB28" s="261">
        <f t="shared" si="0"/>
        <v>0</v>
      </c>
      <c r="AC28" s="261">
        <f t="shared" si="0"/>
        <v>0</v>
      </c>
      <c r="AD28" s="261">
        <f t="shared" si="0"/>
        <v>0</v>
      </c>
      <c r="AE28" s="261">
        <f t="shared" si="0"/>
        <v>0</v>
      </c>
      <c r="AF28" s="261">
        <f t="shared" si="0"/>
        <v>0</v>
      </c>
      <c r="AG28" s="261">
        <f t="shared" si="0"/>
        <v>0</v>
      </c>
      <c r="AH28" s="261">
        <f t="shared" si="0"/>
        <v>0</v>
      </c>
      <c r="AI28" s="261">
        <f t="shared" si="0"/>
        <v>0</v>
      </c>
      <c r="AJ28" s="261">
        <f t="shared" si="0"/>
        <v>0</v>
      </c>
      <c r="AK28" s="261">
        <f t="shared" si="0"/>
        <v>0</v>
      </c>
      <c r="AL28" s="261">
        <f t="shared" si="0"/>
        <v>0</v>
      </c>
      <c r="AM28" s="261">
        <f t="shared" si="0"/>
        <v>0</v>
      </c>
      <c r="AN28" s="261">
        <f t="shared" ref="AN28:BS28" si="1">AN9-AM9</f>
        <v>0</v>
      </c>
      <c r="AO28" s="261">
        <f t="shared" si="1"/>
        <v>0</v>
      </c>
      <c r="AP28" s="261">
        <f t="shared" si="1"/>
        <v>0</v>
      </c>
      <c r="AQ28" s="261">
        <f t="shared" si="1"/>
        <v>0</v>
      </c>
      <c r="AR28" s="261">
        <f t="shared" si="1"/>
        <v>0</v>
      </c>
      <c r="AS28" s="261">
        <f t="shared" si="1"/>
        <v>0</v>
      </c>
      <c r="AT28" s="261">
        <f t="shared" si="1"/>
        <v>0</v>
      </c>
      <c r="AU28" s="261">
        <f t="shared" si="1"/>
        <v>0</v>
      </c>
      <c r="AV28" s="261">
        <f t="shared" si="1"/>
        <v>0</v>
      </c>
      <c r="AW28" s="261">
        <f t="shared" si="1"/>
        <v>0</v>
      </c>
      <c r="AX28" s="261">
        <f t="shared" si="1"/>
        <v>0</v>
      </c>
      <c r="AY28" s="261">
        <f t="shared" si="1"/>
        <v>0</v>
      </c>
      <c r="AZ28" s="261">
        <f t="shared" si="1"/>
        <v>0</v>
      </c>
      <c r="BA28" s="261">
        <f t="shared" si="1"/>
        <v>0</v>
      </c>
      <c r="BB28" s="261">
        <f t="shared" si="1"/>
        <v>0</v>
      </c>
      <c r="BC28" s="261">
        <f t="shared" si="1"/>
        <v>0</v>
      </c>
      <c r="BD28" s="261">
        <f t="shared" si="1"/>
        <v>0</v>
      </c>
      <c r="BE28" s="261">
        <f t="shared" si="1"/>
        <v>0</v>
      </c>
      <c r="BF28" s="261">
        <f t="shared" si="1"/>
        <v>0</v>
      </c>
      <c r="BG28" s="261">
        <f t="shared" si="1"/>
        <v>0</v>
      </c>
      <c r="BH28" s="261">
        <f t="shared" si="1"/>
        <v>0</v>
      </c>
      <c r="BI28" s="261">
        <f t="shared" si="1"/>
        <v>0</v>
      </c>
      <c r="BJ28" s="261">
        <f t="shared" si="1"/>
        <v>0</v>
      </c>
      <c r="BK28" s="261">
        <f t="shared" si="1"/>
        <v>0</v>
      </c>
      <c r="BL28" s="261">
        <f t="shared" si="1"/>
        <v>0</v>
      </c>
      <c r="BM28" s="261">
        <f t="shared" si="1"/>
        <v>0</v>
      </c>
      <c r="BN28" s="261">
        <f t="shared" si="1"/>
        <v>0</v>
      </c>
      <c r="BO28" s="261">
        <f t="shared" si="1"/>
        <v>0</v>
      </c>
      <c r="BP28" s="261">
        <f t="shared" si="1"/>
        <v>0</v>
      </c>
      <c r="BQ28" s="261">
        <f t="shared" si="1"/>
        <v>0</v>
      </c>
      <c r="BR28" s="261">
        <f t="shared" si="1"/>
        <v>0</v>
      </c>
      <c r="BS28" s="261">
        <f t="shared" si="1"/>
        <v>0</v>
      </c>
      <c r="BT28" s="261">
        <f t="shared" ref="BT28:CP28" si="2">BT9-BS9</f>
        <v>0</v>
      </c>
      <c r="BU28" s="261">
        <f t="shared" si="2"/>
        <v>0</v>
      </c>
      <c r="BV28" s="261">
        <f t="shared" si="2"/>
        <v>0</v>
      </c>
      <c r="BW28" s="261">
        <f t="shared" si="2"/>
        <v>0</v>
      </c>
      <c r="BX28" s="261">
        <f t="shared" si="2"/>
        <v>0</v>
      </c>
      <c r="BY28" s="261">
        <f t="shared" si="2"/>
        <v>0</v>
      </c>
      <c r="BZ28" s="261">
        <f t="shared" si="2"/>
        <v>0</v>
      </c>
      <c r="CA28" s="261">
        <f t="shared" si="2"/>
        <v>0</v>
      </c>
      <c r="CB28" s="261">
        <f t="shared" si="2"/>
        <v>0</v>
      </c>
      <c r="CC28" s="261">
        <f t="shared" si="2"/>
        <v>0</v>
      </c>
      <c r="CD28" s="261">
        <f t="shared" si="2"/>
        <v>0</v>
      </c>
      <c r="CE28" s="261">
        <f t="shared" si="2"/>
        <v>0</v>
      </c>
      <c r="CF28" s="261">
        <f t="shared" si="2"/>
        <v>0</v>
      </c>
      <c r="CG28" s="261">
        <f t="shared" si="2"/>
        <v>0</v>
      </c>
      <c r="CH28" s="261">
        <f t="shared" si="2"/>
        <v>0</v>
      </c>
      <c r="CI28" s="261">
        <f t="shared" si="2"/>
        <v>0</v>
      </c>
      <c r="CJ28" s="261">
        <f t="shared" si="2"/>
        <v>0</v>
      </c>
      <c r="CK28" s="261">
        <f t="shared" si="2"/>
        <v>0</v>
      </c>
      <c r="CL28" s="261">
        <f t="shared" si="2"/>
        <v>0</v>
      </c>
      <c r="CM28" s="261">
        <f t="shared" si="2"/>
        <v>0</v>
      </c>
      <c r="CN28" s="261">
        <f t="shared" si="2"/>
        <v>0</v>
      </c>
      <c r="CO28" s="261">
        <f t="shared" si="2"/>
        <v>0</v>
      </c>
      <c r="CP28" s="261">
        <f t="shared" si="2"/>
        <v>0</v>
      </c>
    </row>
    <row r="29" spans="4:94" x14ac:dyDescent="0.3">
      <c r="D29" s="109"/>
      <c r="E29" s="249" t="s">
        <v>292</v>
      </c>
      <c r="G29" s="97">
        <f>G10</f>
        <v>0</v>
      </c>
      <c r="H29" s="261">
        <f t="shared" ref="H29:AM29" si="3">H10-G10</f>
        <v>0</v>
      </c>
      <c r="I29" s="261">
        <f t="shared" si="3"/>
        <v>12</v>
      </c>
      <c r="J29" s="261">
        <f t="shared" si="3"/>
        <v>4</v>
      </c>
      <c r="K29" s="261">
        <f t="shared" si="3"/>
        <v>0</v>
      </c>
      <c r="L29" s="261">
        <f t="shared" si="3"/>
        <v>4</v>
      </c>
      <c r="M29" s="261">
        <f t="shared" si="3"/>
        <v>0</v>
      </c>
      <c r="N29" s="261">
        <f t="shared" si="3"/>
        <v>0</v>
      </c>
      <c r="O29" s="261">
        <f t="shared" si="3"/>
        <v>0</v>
      </c>
      <c r="P29" s="261">
        <f t="shared" si="3"/>
        <v>0</v>
      </c>
      <c r="Q29" s="261">
        <f t="shared" si="3"/>
        <v>0</v>
      </c>
      <c r="R29" s="261">
        <f t="shared" si="3"/>
        <v>0</v>
      </c>
      <c r="S29" s="261">
        <f t="shared" si="3"/>
        <v>0</v>
      </c>
      <c r="T29" s="261">
        <f t="shared" si="3"/>
        <v>0</v>
      </c>
      <c r="U29" s="261">
        <f t="shared" si="3"/>
        <v>0</v>
      </c>
      <c r="V29" s="261">
        <f t="shared" si="3"/>
        <v>0</v>
      </c>
      <c r="W29" s="261">
        <f t="shared" si="3"/>
        <v>0</v>
      </c>
      <c r="X29" s="261">
        <f t="shared" si="3"/>
        <v>0</v>
      </c>
      <c r="Y29" s="261">
        <f t="shared" si="3"/>
        <v>0</v>
      </c>
      <c r="Z29" s="261">
        <f t="shared" si="3"/>
        <v>0</v>
      </c>
      <c r="AA29" s="261">
        <f t="shared" si="3"/>
        <v>0</v>
      </c>
      <c r="AB29" s="261">
        <f t="shared" si="3"/>
        <v>0</v>
      </c>
      <c r="AC29" s="261">
        <f t="shared" si="3"/>
        <v>0</v>
      </c>
      <c r="AD29" s="261">
        <f t="shared" si="3"/>
        <v>0</v>
      </c>
      <c r="AE29" s="261">
        <f t="shared" si="3"/>
        <v>0</v>
      </c>
      <c r="AF29" s="261">
        <f t="shared" si="3"/>
        <v>0</v>
      </c>
      <c r="AG29" s="261">
        <f t="shared" si="3"/>
        <v>0</v>
      </c>
      <c r="AH29" s="261">
        <f t="shared" si="3"/>
        <v>0</v>
      </c>
      <c r="AI29" s="261">
        <f t="shared" si="3"/>
        <v>0</v>
      </c>
      <c r="AJ29" s="261">
        <f t="shared" si="3"/>
        <v>0</v>
      </c>
      <c r="AK29" s="261">
        <f t="shared" si="3"/>
        <v>0</v>
      </c>
      <c r="AL29" s="261">
        <f t="shared" si="3"/>
        <v>0</v>
      </c>
      <c r="AM29" s="261">
        <f t="shared" si="3"/>
        <v>0</v>
      </c>
      <c r="AN29" s="261">
        <f t="shared" ref="AN29:BS29" si="4">AN10-AM10</f>
        <v>0</v>
      </c>
      <c r="AO29" s="261">
        <f t="shared" si="4"/>
        <v>0</v>
      </c>
      <c r="AP29" s="261">
        <f t="shared" si="4"/>
        <v>0</v>
      </c>
      <c r="AQ29" s="261">
        <f t="shared" si="4"/>
        <v>0</v>
      </c>
      <c r="AR29" s="261">
        <f t="shared" si="4"/>
        <v>0</v>
      </c>
      <c r="AS29" s="261">
        <f t="shared" si="4"/>
        <v>0</v>
      </c>
      <c r="AT29" s="261">
        <f t="shared" si="4"/>
        <v>0</v>
      </c>
      <c r="AU29" s="261">
        <f t="shared" si="4"/>
        <v>0</v>
      </c>
      <c r="AV29" s="261">
        <f t="shared" si="4"/>
        <v>0</v>
      </c>
      <c r="AW29" s="261">
        <f t="shared" si="4"/>
        <v>0</v>
      </c>
      <c r="AX29" s="261">
        <f t="shared" si="4"/>
        <v>0</v>
      </c>
      <c r="AY29" s="261">
        <f t="shared" si="4"/>
        <v>0</v>
      </c>
      <c r="AZ29" s="261">
        <f t="shared" si="4"/>
        <v>0</v>
      </c>
      <c r="BA29" s="261">
        <f t="shared" si="4"/>
        <v>0</v>
      </c>
      <c r="BB29" s="261">
        <f t="shared" si="4"/>
        <v>0</v>
      </c>
      <c r="BC29" s="261">
        <f t="shared" si="4"/>
        <v>0</v>
      </c>
      <c r="BD29" s="261">
        <f t="shared" si="4"/>
        <v>0</v>
      </c>
      <c r="BE29" s="261">
        <f t="shared" si="4"/>
        <v>0</v>
      </c>
      <c r="BF29" s="261">
        <f t="shared" si="4"/>
        <v>0</v>
      </c>
      <c r="BG29" s="261">
        <f t="shared" si="4"/>
        <v>0</v>
      </c>
      <c r="BH29" s="261">
        <f t="shared" si="4"/>
        <v>0</v>
      </c>
      <c r="BI29" s="261">
        <f t="shared" si="4"/>
        <v>0</v>
      </c>
      <c r="BJ29" s="261">
        <f t="shared" si="4"/>
        <v>0</v>
      </c>
      <c r="BK29" s="261">
        <f t="shared" si="4"/>
        <v>0</v>
      </c>
      <c r="BL29" s="261">
        <f t="shared" si="4"/>
        <v>0</v>
      </c>
      <c r="BM29" s="261">
        <f t="shared" si="4"/>
        <v>0</v>
      </c>
      <c r="BN29" s="261">
        <f t="shared" si="4"/>
        <v>0</v>
      </c>
      <c r="BO29" s="261">
        <f t="shared" si="4"/>
        <v>0</v>
      </c>
      <c r="BP29" s="261">
        <f t="shared" si="4"/>
        <v>0</v>
      </c>
      <c r="BQ29" s="261">
        <f t="shared" si="4"/>
        <v>0</v>
      </c>
      <c r="BR29" s="261">
        <f t="shared" si="4"/>
        <v>0</v>
      </c>
      <c r="BS29" s="261">
        <f t="shared" si="4"/>
        <v>0</v>
      </c>
      <c r="BT29" s="261">
        <f t="shared" ref="BT29:CP29" si="5">BT10-BS10</f>
        <v>0</v>
      </c>
      <c r="BU29" s="261">
        <f t="shared" si="5"/>
        <v>0</v>
      </c>
      <c r="BV29" s="261">
        <f t="shared" si="5"/>
        <v>0</v>
      </c>
      <c r="BW29" s="261">
        <f t="shared" si="5"/>
        <v>0</v>
      </c>
      <c r="BX29" s="261">
        <f t="shared" si="5"/>
        <v>0</v>
      </c>
      <c r="BY29" s="261">
        <f t="shared" si="5"/>
        <v>0</v>
      </c>
      <c r="BZ29" s="261">
        <f t="shared" si="5"/>
        <v>0</v>
      </c>
      <c r="CA29" s="261">
        <f t="shared" si="5"/>
        <v>0</v>
      </c>
      <c r="CB29" s="261">
        <f t="shared" si="5"/>
        <v>0</v>
      </c>
      <c r="CC29" s="261">
        <f t="shared" si="5"/>
        <v>0</v>
      </c>
      <c r="CD29" s="261">
        <f t="shared" si="5"/>
        <v>0</v>
      </c>
      <c r="CE29" s="261">
        <f t="shared" si="5"/>
        <v>0</v>
      </c>
      <c r="CF29" s="261">
        <f t="shared" si="5"/>
        <v>0</v>
      </c>
      <c r="CG29" s="261">
        <f t="shared" si="5"/>
        <v>0</v>
      </c>
      <c r="CH29" s="261">
        <f t="shared" si="5"/>
        <v>0</v>
      </c>
      <c r="CI29" s="261">
        <f t="shared" si="5"/>
        <v>0</v>
      </c>
      <c r="CJ29" s="261">
        <f t="shared" si="5"/>
        <v>0</v>
      </c>
      <c r="CK29" s="261">
        <f t="shared" si="5"/>
        <v>0</v>
      </c>
      <c r="CL29" s="261">
        <f t="shared" si="5"/>
        <v>0</v>
      </c>
      <c r="CM29" s="261">
        <f t="shared" si="5"/>
        <v>0</v>
      </c>
      <c r="CN29" s="261">
        <f t="shared" si="5"/>
        <v>0</v>
      </c>
      <c r="CO29" s="261">
        <f t="shared" si="5"/>
        <v>0</v>
      </c>
      <c r="CP29" s="261">
        <f t="shared" si="5"/>
        <v>0</v>
      </c>
    </row>
    <row r="30" spans="4:94" x14ac:dyDescent="0.3">
      <c r="D30" s="109"/>
      <c r="E30" s="249" t="s">
        <v>131</v>
      </c>
      <c r="G30" s="97">
        <f>G11</f>
        <v>0</v>
      </c>
      <c r="H30" s="261">
        <f t="shared" ref="H30:AM30" si="6">H11-G11</f>
        <v>0</v>
      </c>
      <c r="I30" s="261">
        <f t="shared" si="6"/>
        <v>0</v>
      </c>
      <c r="J30" s="261">
        <f t="shared" si="6"/>
        <v>12</v>
      </c>
      <c r="K30" s="261">
        <f t="shared" si="6"/>
        <v>4</v>
      </c>
      <c r="L30" s="261">
        <f t="shared" si="6"/>
        <v>0</v>
      </c>
      <c r="M30" s="261">
        <f t="shared" si="6"/>
        <v>4</v>
      </c>
      <c r="N30" s="261">
        <f t="shared" si="6"/>
        <v>0</v>
      </c>
      <c r="O30" s="261">
        <f t="shared" si="6"/>
        <v>0</v>
      </c>
      <c r="P30" s="261">
        <f t="shared" si="6"/>
        <v>0</v>
      </c>
      <c r="Q30" s="261">
        <f t="shared" si="6"/>
        <v>0</v>
      </c>
      <c r="R30" s="261">
        <f t="shared" si="6"/>
        <v>0</v>
      </c>
      <c r="S30" s="261">
        <f t="shared" si="6"/>
        <v>0</v>
      </c>
      <c r="T30" s="261">
        <f t="shared" si="6"/>
        <v>0</v>
      </c>
      <c r="U30" s="261">
        <f t="shared" si="6"/>
        <v>0</v>
      </c>
      <c r="V30" s="261">
        <f t="shared" si="6"/>
        <v>0</v>
      </c>
      <c r="W30" s="261">
        <f t="shared" si="6"/>
        <v>0</v>
      </c>
      <c r="X30" s="261">
        <f t="shared" si="6"/>
        <v>0</v>
      </c>
      <c r="Y30" s="261">
        <f t="shared" si="6"/>
        <v>0</v>
      </c>
      <c r="Z30" s="261">
        <f t="shared" si="6"/>
        <v>0</v>
      </c>
      <c r="AA30" s="261">
        <f t="shared" si="6"/>
        <v>0</v>
      </c>
      <c r="AB30" s="261">
        <f t="shared" si="6"/>
        <v>0</v>
      </c>
      <c r="AC30" s="261">
        <f t="shared" si="6"/>
        <v>0</v>
      </c>
      <c r="AD30" s="261">
        <f t="shared" si="6"/>
        <v>0</v>
      </c>
      <c r="AE30" s="261">
        <f t="shared" si="6"/>
        <v>0</v>
      </c>
      <c r="AF30" s="261">
        <f t="shared" si="6"/>
        <v>0</v>
      </c>
      <c r="AG30" s="261">
        <f t="shared" si="6"/>
        <v>0</v>
      </c>
      <c r="AH30" s="261">
        <f t="shared" si="6"/>
        <v>0</v>
      </c>
      <c r="AI30" s="261">
        <f t="shared" si="6"/>
        <v>0</v>
      </c>
      <c r="AJ30" s="261">
        <f t="shared" si="6"/>
        <v>0</v>
      </c>
      <c r="AK30" s="261">
        <f t="shared" si="6"/>
        <v>0</v>
      </c>
      <c r="AL30" s="261">
        <f t="shared" si="6"/>
        <v>0</v>
      </c>
      <c r="AM30" s="261">
        <f t="shared" si="6"/>
        <v>0</v>
      </c>
      <c r="AN30" s="261">
        <f t="shared" ref="AN30:BS30" si="7">AN11-AM11</f>
        <v>0</v>
      </c>
      <c r="AO30" s="261">
        <f t="shared" si="7"/>
        <v>0</v>
      </c>
      <c r="AP30" s="261">
        <f t="shared" si="7"/>
        <v>0</v>
      </c>
      <c r="AQ30" s="261">
        <f t="shared" si="7"/>
        <v>0</v>
      </c>
      <c r="AR30" s="261">
        <f t="shared" si="7"/>
        <v>0</v>
      </c>
      <c r="AS30" s="261">
        <f t="shared" si="7"/>
        <v>0</v>
      </c>
      <c r="AT30" s="261">
        <f t="shared" si="7"/>
        <v>0</v>
      </c>
      <c r="AU30" s="261">
        <f t="shared" si="7"/>
        <v>0</v>
      </c>
      <c r="AV30" s="261">
        <f t="shared" si="7"/>
        <v>0</v>
      </c>
      <c r="AW30" s="261">
        <f t="shared" si="7"/>
        <v>0</v>
      </c>
      <c r="AX30" s="261">
        <f t="shared" si="7"/>
        <v>0</v>
      </c>
      <c r="AY30" s="261">
        <f t="shared" si="7"/>
        <v>0</v>
      </c>
      <c r="AZ30" s="261">
        <f t="shared" si="7"/>
        <v>0</v>
      </c>
      <c r="BA30" s="261">
        <f t="shared" si="7"/>
        <v>0</v>
      </c>
      <c r="BB30" s="261">
        <f t="shared" si="7"/>
        <v>0</v>
      </c>
      <c r="BC30" s="261">
        <f t="shared" si="7"/>
        <v>0</v>
      </c>
      <c r="BD30" s="261">
        <f t="shared" si="7"/>
        <v>0</v>
      </c>
      <c r="BE30" s="261">
        <f t="shared" si="7"/>
        <v>0</v>
      </c>
      <c r="BF30" s="261">
        <f t="shared" si="7"/>
        <v>0</v>
      </c>
      <c r="BG30" s="261">
        <f t="shared" si="7"/>
        <v>0</v>
      </c>
      <c r="BH30" s="261">
        <f t="shared" si="7"/>
        <v>0</v>
      </c>
      <c r="BI30" s="261">
        <f t="shared" si="7"/>
        <v>0</v>
      </c>
      <c r="BJ30" s="261">
        <f t="shared" si="7"/>
        <v>0</v>
      </c>
      <c r="BK30" s="261">
        <f t="shared" si="7"/>
        <v>0</v>
      </c>
      <c r="BL30" s="261">
        <f t="shared" si="7"/>
        <v>0</v>
      </c>
      <c r="BM30" s="261">
        <f t="shared" si="7"/>
        <v>0</v>
      </c>
      <c r="BN30" s="261">
        <f t="shared" si="7"/>
        <v>0</v>
      </c>
      <c r="BO30" s="261">
        <f t="shared" si="7"/>
        <v>0</v>
      </c>
      <c r="BP30" s="261">
        <f t="shared" si="7"/>
        <v>0</v>
      </c>
      <c r="BQ30" s="261">
        <f t="shared" si="7"/>
        <v>0</v>
      </c>
      <c r="BR30" s="261">
        <f t="shared" si="7"/>
        <v>0</v>
      </c>
      <c r="BS30" s="261">
        <f t="shared" si="7"/>
        <v>0</v>
      </c>
      <c r="BT30" s="261">
        <f t="shared" ref="BT30:CP30" si="8">BT11-BS11</f>
        <v>0</v>
      </c>
      <c r="BU30" s="261">
        <f t="shared" si="8"/>
        <v>0</v>
      </c>
      <c r="BV30" s="261">
        <f t="shared" si="8"/>
        <v>0</v>
      </c>
      <c r="BW30" s="261">
        <f t="shared" si="8"/>
        <v>0</v>
      </c>
      <c r="BX30" s="261">
        <f t="shared" si="8"/>
        <v>0</v>
      </c>
      <c r="BY30" s="261">
        <f t="shared" si="8"/>
        <v>0</v>
      </c>
      <c r="BZ30" s="261">
        <f t="shared" si="8"/>
        <v>0</v>
      </c>
      <c r="CA30" s="261">
        <f t="shared" si="8"/>
        <v>0</v>
      </c>
      <c r="CB30" s="261">
        <f t="shared" si="8"/>
        <v>0</v>
      </c>
      <c r="CC30" s="261">
        <f t="shared" si="8"/>
        <v>0</v>
      </c>
      <c r="CD30" s="261">
        <f t="shared" si="8"/>
        <v>0</v>
      </c>
      <c r="CE30" s="261">
        <f t="shared" si="8"/>
        <v>0</v>
      </c>
      <c r="CF30" s="261">
        <f t="shared" si="8"/>
        <v>0</v>
      </c>
      <c r="CG30" s="261">
        <f t="shared" si="8"/>
        <v>0</v>
      </c>
      <c r="CH30" s="261">
        <f t="shared" si="8"/>
        <v>0</v>
      </c>
      <c r="CI30" s="261">
        <f t="shared" si="8"/>
        <v>0</v>
      </c>
      <c r="CJ30" s="261">
        <f t="shared" si="8"/>
        <v>0</v>
      </c>
      <c r="CK30" s="261">
        <f t="shared" si="8"/>
        <v>0</v>
      </c>
      <c r="CL30" s="261">
        <f t="shared" si="8"/>
        <v>0</v>
      </c>
      <c r="CM30" s="261">
        <f t="shared" si="8"/>
        <v>0</v>
      </c>
      <c r="CN30" s="261">
        <f t="shared" si="8"/>
        <v>0</v>
      </c>
      <c r="CO30" s="261">
        <f t="shared" si="8"/>
        <v>0</v>
      </c>
      <c r="CP30" s="261">
        <f t="shared" si="8"/>
        <v>0</v>
      </c>
    </row>
    <row r="31" spans="4:94" x14ac:dyDescent="0.3">
      <c r="D31" s="109"/>
      <c r="E31" s="249" t="s">
        <v>127</v>
      </c>
      <c r="G31" s="97">
        <f>G12</f>
        <v>0</v>
      </c>
      <c r="H31" s="261">
        <f t="shared" ref="H31:AM31" si="9">H12-G12</f>
        <v>0</v>
      </c>
      <c r="I31" s="261">
        <f t="shared" si="9"/>
        <v>0</v>
      </c>
      <c r="J31" s="261">
        <f t="shared" si="9"/>
        <v>0</v>
      </c>
      <c r="K31" s="261">
        <f t="shared" si="9"/>
        <v>12</v>
      </c>
      <c r="L31" s="261">
        <f t="shared" si="9"/>
        <v>4</v>
      </c>
      <c r="M31" s="261">
        <f t="shared" si="9"/>
        <v>0</v>
      </c>
      <c r="N31" s="261">
        <f t="shared" si="9"/>
        <v>4</v>
      </c>
      <c r="O31" s="261">
        <f t="shared" si="9"/>
        <v>0</v>
      </c>
      <c r="P31" s="261">
        <f t="shared" si="9"/>
        <v>0</v>
      </c>
      <c r="Q31" s="261">
        <f t="shared" si="9"/>
        <v>0</v>
      </c>
      <c r="R31" s="261">
        <f t="shared" si="9"/>
        <v>0</v>
      </c>
      <c r="S31" s="261">
        <f t="shared" si="9"/>
        <v>0</v>
      </c>
      <c r="T31" s="261">
        <f t="shared" si="9"/>
        <v>0</v>
      </c>
      <c r="U31" s="261">
        <f t="shared" si="9"/>
        <v>0</v>
      </c>
      <c r="V31" s="261">
        <f t="shared" si="9"/>
        <v>0</v>
      </c>
      <c r="W31" s="261">
        <f t="shared" si="9"/>
        <v>0</v>
      </c>
      <c r="X31" s="261">
        <f t="shared" si="9"/>
        <v>0</v>
      </c>
      <c r="Y31" s="261">
        <f t="shared" si="9"/>
        <v>0</v>
      </c>
      <c r="Z31" s="261">
        <f t="shared" si="9"/>
        <v>0</v>
      </c>
      <c r="AA31" s="261">
        <f t="shared" si="9"/>
        <v>0</v>
      </c>
      <c r="AB31" s="261">
        <f t="shared" si="9"/>
        <v>0</v>
      </c>
      <c r="AC31" s="261">
        <f t="shared" si="9"/>
        <v>0</v>
      </c>
      <c r="AD31" s="261">
        <f t="shared" si="9"/>
        <v>0</v>
      </c>
      <c r="AE31" s="261">
        <f t="shared" si="9"/>
        <v>0</v>
      </c>
      <c r="AF31" s="261">
        <f t="shared" si="9"/>
        <v>0</v>
      </c>
      <c r="AG31" s="261">
        <f t="shared" si="9"/>
        <v>0</v>
      </c>
      <c r="AH31" s="261">
        <f t="shared" si="9"/>
        <v>0</v>
      </c>
      <c r="AI31" s="261">
        <f t="shared" si="9"/>
        <v>0</v>
      </c>
      <c r="AJ31" s="261">
        <f t="shared" si="9"/>
        <v>0</v>
      </c>
      <c r="AK31" s="261">
        <f t="shared" si="9"/>
        <v>0</v>
      </c>
      <c r="AL31" s="261">
        <f t="shared" si="9"/>
        <v>0</v>
      </c>
      <c r="AM31" s="261">
        <f t="shared" si="9"/>
        <v>0</v>
      </c>
      <c r="AN31" s="261">
        <f t="shared" ref="AN31:BS31" si="10">AN12-AM12</f>
        <v>0</v>
      </c>
      <c r="AO31" s="261">
        <f t="shared" si="10"/>
        <v>0</v>
      </c>
      <c r="AP31" s="261">
        <f t="shared" si="10"/>
        <v>0</v>
      </c>
      <c r="AQ31" s="261">
        <f t="shared" si="10"/>
        <v>0</v>
      </c>
      <c r="AR31" s="261">
        <f t="shared" si="10"/>
        <v>0</v>
      </c>
      <c r="AS31" s="261">
        <f t="shared" si="10"/>
        <v>0</v>
      </c>
      <c r="AT31" s="261">
        <f t="shared" si="10"/>
        <v>0</v>
      </c>
      <c r="AU31" s="261">
        <f t="shared" si="10"/>
        <v>0</v>
      </c>
      <c r="AV31" s="261">
        <f t="shared" si="10"/>
        <v>0</v>
      </c>
      <c r="AW31" s="261">
        <f t="shared" si="10"/>
        <v>0</v>
      </c>
      <c r="AX31" s="261">
        <f t="shared" si="10"/>
        <v>0</v>
      </c>
      <c r="AY31" s="261">
        <f t="shared" si="10"/>
        <v>0</v>
      </c>
      <c r="AZ31" s="261">
        <f t="shared" si="10"/>
        <v>0</v>
      </c>
      <c r="BA31" s="261">
        <f t="shared" si="10"/>
        <v>0</v>
      </c>
      <c r="BB31" s="261">
        <f t="shared" si="10"/>
        <v>0</v>
      </c>
      <c r="BC31" s="261">
        <f t="shared" si="10"/>
        <v>0</v>
      </c>
      <c r="BD31" s="261">
        <f t="shared" si="10"/>
        <v>0</v>
      </c>
      <c r="BE31" s="261">
        <f t="shared" si="10"/>
        <v>0</v>
      </c>
      <c r="BF31" s="261">
        <f t="shared" si="10"/>
        <v>0</v>
      </c>
      <c r="BG31" s="261">
        <f t="shared" si="10"/>
        <v>0</v>
      </c>
      <c r="BH31" s="261">
        <f t="shared" si="10"/>
        <v>0</v>
      </c>
      <c r="BI31" s="261">
        <f t="shared" si="10"/>
        <v>0</v>
      </c>
      <c r="BJ31" s="261">
        <f t="shared" si="10"/>
        <v>0</v>
      </c>
      <c r="BK31" s="261">
        <f t="shared" si="10"/>
        <v>0</v>
      </c>
      <c r="BL31" s="261">
        <f t="shared" si="10"/>
        <v>0</v>
      </c>
      <c r="BM31" s="261">
        <f t="shared" si="10"/>
        <v>0</v>
      </c>
      <c r="BN31" s="261">
        <f t="shared" si="10"/>
        <v>0</v>
      </c>
      <c r="BO31" s="261">
        <f t="shared" si="10"/>
        <v>0</v>
      </c>
      <c r="BP31" s="261">
        <f t="shared" si="10"/>
        <v>0</v>
      </c>
      <c r="BQ31" s="261">
        <f t="shared" si="10"/>
        <v>0</v>
      </c>
      <c r="BR31" s="261">
        <f t="shared" si="10"/>
        <v>0</v>
      </c>
      <c r="BS31" s="261">
        <f t="shared" si="10"/>
        <v>0</v>
      </c>
      <c r="BT31" s="261">
        <f t="shared" ref="BT31:CP31" si="11">BT12-BS12</f>
        <v>0</v>
      </c>
      <c r="BU31" s="261">
        <f t="shared" si="11"/>
        <v>0</v>
      </c>
      <c r="BV31" s="261">
        <f t="shared" si="11"/>
        <v>0</v>
      </c>
      <c r="BW31" s="261">
        <f t="shared" si="11"/>
        <v>0</v>
      </c>
      <c r="BX31" s="261">
        <f t="shared" si="11"/>
        <v>0</v>
      </c>
      <c r="BY31" s="261">
        <f t="shared" si="11"/>
        <v>0</v>
      </c>
      <c r="BZ31" s="261">
        <f t="shared" si="11"/>
        <v>0</v>
      </c>
      <c r="CA31" s="261">
        <f t="shared" si="11"/>
        <v>0</v>
      </c>
      <c r="CB31" s="261">
        <f t="shared" si="11"/>
        <v>0</v>
      </c>
      <c r="CC31" s="261">
        <f t="shared" si="11"/>
        <v>0</v>
      </c>
      <c r="CD31" s="261">
        <f t="shared" si="11"/>
        <v>0</v>
      </c>
      <c r="CE31" s="261">
        <f t="shared" si="11"/>
        <v>0</v>
      </c>
      <c r="CF31" s="261">
        <f t="shared" si="11"/>
        <v>0</v>
      </c>
      <c r="CG31" s="261">
        <f t="shared" si="11"/>
        <v>0</v>
      </c>
      <c r="CH31" s="261">
        <f t="shared" si="11"/>
        <v>0</v>
      </c>
      <c r="CI31" s="261">
        <f t="shared" si="11"/>
        <v>0</v>
      </c>
      <c r="CJ31" s="261">
        <f t="shared" si="11"/>
        <v>0</v>
      </c>
      <c r="CK31" s="261">
        <f t="shared" si="11"/>
        <v>0</v>
      </c>
      <c r="CL31" s="261">
        <f t="shared" si="11"/>
        <v>0</v>
      </c>
      <c r="CM31" s="261">
        <f t="shared" si="11"/>
        <v>0</v>
      </c>
      <c r="CN31" s="261">
        <f t="shared" si="11"/>
        <v>0</v>
      </c>
      <c r="CO31" s="261">
        <f t="shared" si="11"/>
        <v>0</v>
      </c>
      <c r="CP31" s="261">
        <f t="shared" si="11"/>
        <v>0</v>
      </c>
    </row>
    <row r="32" spans="4:94" x14ac:dyDescent="0.3">
      <c r="D32" s="109"/>
      <c r="E32" s="249" t="s">
        <v>128</v>
      </c>
      <c r="G32" s="97">
        <f>G13</f>
        <v>0</v>
      </c>
      <c r="H32" s="261">
        <f t="shared" ref="H32:AM32" si="12">H13-G13</f>
        <v>0</v>
      </c>
      <c r="I32" s="261">
        <f t="shared" si="12"/>
        <v>0</v>
      </c>
      <c r="J32" s="261">
        <f t="shared" si="12"/>
        <v>0</v>
      </c>
      <c r="K32" s="261">
        <f t="shared" si="12"/>
        <v>12</v>
      </c>
      <c r="L32" s="261">
        <f t="shared" si="12"/>
        <v>4</v>
      </c>
      <c r="M32" s="261">
        <f t="shared" si="12"/>
        <v>0</v>
      </c>
      <c r="N32" s="261">
        <f t="shared" si="12"/>
        <v>4</v>
      </c>
      <c r="O32" s="261">
        <f t="shared" si="12"/>
        <v>0</v>
      </c>
      <c r="P32" s="261">
        <f t="shared" si="12"/>
        <v>0</v>
      </c>
      <c r="Q32" s="261">
        <f t="shared" si="12"/>
        <v>0</v>
      </c>
      <c r="R32" s="261">
        <f t="shared" si="12"/>
        <v>0</v>
      </c>
      <c r="S32" s="261">
        <f t="shared" si="12"/>
        <v>0</v>
      </c>
      <c r="T32" s="261">
        <f t="shared" si="12"/>
        <v>0</v>
      </c>
      <c r="U32" s="261">
        <f t="shared" si="12"/>
        <v>0</v>
      </c>
      <c r="V32" s="261">
        <f t="shared" si="12"/>
        <v>0</v>
      </c>
      <c r="W32" s="261">
        <f t="shared" si="12"/>
        <v>0</v>
      </c>
      <c r="X32" s="261">
        <f t="shared" si="12"/>
        <v>0</v>
      </c>
      <c r="Y32" s="261">
        <f t="shared" si="12"/>
        <v>0</v>
      </c>
      <c r="Z32" s="261">
        <f t="shared" si="12"/>
        <v>0</v>
      </c>
      <c r="AA32" s="261">
        <f t="shared" si="12"/>
        <v>0</v>
      </c>
      <c r="AB32" s="261">
        <f t="shared" si="12"/>
        <v>0</v>
      </c>
      <c r="AC32" s="261">
        <f t="shared" si="12"/>
        <v>0</v>
      </c>
      <c r="AD32" s="261">
        <f t="shared" si="12"/>
        <v>0</v>
      </c>
      <c r="AE32" s="261">
        <f t="shared" si="12"/>
        <v>0</v>
      </c>
      <c r="AF32" s="261">
        <f t="shared" si="12"/>
        <v>0</v>
      </c>
      <c r="AG32" s="261">
        <f t="shared" si="12"/>
        <v>0</v>
      </c>
      <c r="AH32" s="261">
        <f t="shared" si="12"/>
        <v>0</v>
      </c>
      <c r="AI32" s="261">
        <f t="shared" si="12"/>
        <v>0</v>
      </c>
      <c r="AJ32" s="261">
        <f t="shared" si="12"/>
        <v>0</v>
      </c>
      <c r="AK32" s="261">
        <f t="shared" si="12"/>
        <v>0</v>
      </c>
      <c r="AL32" s="261">
        <f t="shared" si="12"/>
        <v>0</v>
      </c>
      <c r="AM32" s="261">
        <f t="shared" si="12"/>
        <v>0</v>
      </c>
      <c r="AN32" s="261">
        <f t="shared" ref="AN32:BS32" si="13">AN13-AM13</f>
        <v>0</v>
      </c>
      <c r="AO32" s="261">
        <f t="shared" si="13"/>
        <v>0</v>
      </c>
      <c r="AP32" s="261">
        <f t="shared" si="13"/>
        <v>0</v>
      </c>
      <c r="AQ32" s="261">
        <f t="shared" si="13"/>
        <v>0</v>
      </c>
      <c r="AR32" s="261">
        <f t="shared" si="13"/>
        <v>0</v>
      </c>
      <c r="AS32" s="261">
        <f t="shared" si="13"/>
        <v>0</v>
      </c>
      <c r="AT32" s="261">
        <f t="shared" si="13"/>
        <v>0</v>
      </c>
      <c r="AU32" s="261">
        <f t="shared" si="13"/>
        <v>0</v>
      </c>
      <c r="AV32" s="261">
        <f t="shared" si="13"/>
        <v>0</v>
      </c>
      <c r="AW32" s="261">
        <f t="shared" si="13"/>
        <v>0</v>
      </c>
      <c r="AX32" s="261">
        <f t="shared" si="13"/>
        <v>0</v>
      </c>
      <c r="AY32" s="261">
        <f t="shared" si="13"/>
        <v>0</v>
      </c>
      <c r="AZ32" s="261">
        <f t="shared" si="13"/>
        <v>0</v>
      </c>
      <c r="BA32" s="261">
        <f t="shared" si="13"/>
        <v>0</v>
      </c>
      <c r="BB32" s="261">
        <f t="shared" si="13"/>
        <v>0</v>
      </c>
      <c r="BC32" s="261">
        <f t="shared" si="13"/>
        <v>0</v>
      </c>
      <c r="BD32" s="261">
        <f t="shared" si="13"/>
        <v>0</v>
      </c>
      <c r="BE32" s="261">
        <f t="shared" si="13"/>
        <v>0</v>
      </c>
      <c r="BF32" s="261">
        <f t="shared" si="13"/>
        <v>0</v>
      </c>
      <c r="BG32" s="261">
        <f t="shared" si="13"/>
        <v>0</v>
      </c>
      <c r="BH32" s="261">
        <f t="shared" si="13"/>
        <v>0</v>
      </c>
      <c r="BI32" s="261">
        <f t="shared" si="13"/>
        <v>0</v>
      </c>
      <c r="BJ32" s="261">
        <f t="shared" si="13"/>
        <v>0</v>
      </c>
      <c r="BK32" s="261">
        <f t="shared" si="13"/>
        <v>0</v>
      </c>
      <c r="BL32" s="261">
        <f t="shared" si="13"/>
        <v>0</v>
      </c>
      <c r="BM32" s="261">
        <f t="shared" si="13"/>
        <v>0</v>
      </c>
      <c r="BN32" s="261">
        <f t="shared" si="13"/>
        <v>0</v>
      </c>
      <c r="BO32" s="261">
        <f t="shared" si="13"/>
        <v>0</v>
      </c>
      <c r="BP32" s="261">
        <f t="shared" si="13"/>
        <v>0</v>
      </c>
      <c r="BQ32" s="261">
        <f t="shared" si="13"/>
        <v>0</v>
      </c>
      <c r="BR32" s="261">
        <f t="shared" si="13"/>
        <v>0</v>
      </c>
      <c r="BS32" s="261">
        <f t="shared" si="13"/>
        <v>0</v>
      </c>
      <c r="BT32" s="261">
        <f t="shared" ref="BT32:CP32" si="14">BT13-BS13</f>
        <v>0</v>
      </c>
      <c r="BU32" s="261">
        <f t="shared" si="14"/>
        <v>0</v>
      </c>
      <c r="BV32" s="261">
        <f t="shared" si="14"/>
        <v>0</v>
      </c>
      <c r="BW32" s="261">
        <f t="shared" si="14"/>
        <v>0</v>
      </c>
      <c r="BX32" s="261">
        <f t="shared" si="14"/>
        <v>0</v>
      </c>
      <c r="BY32" s="261">
        <f t="shared" si="14"/>
        <v>0</v>
      </c>
      <c r="BZ32" s="261">
        <f t="shared" si="14"/>
        <v>0</v>
      </c>
      <c r="CA32" s="261">
        <f t="shared" si="14"/>
        <v>0</v>
      </c>
      <c r="CB32" s="261">
        <f t="shared" si="14"/>
        <v>0</v>
      </c>
      <c r="CC32" s="261">
        <f t="shared" si="14"/>
        <v>0</v>
      </c>
      <c r="CD32" s="261">
        <f t="shared" si="14"/>
        <v>0</v>
      </c>
      <c r="CE32" s="261">
        <f t="shared" si="14"/>
        <v>0</v>
      </c>
      <c r="CF32" s="261">
        <f t="shared" si="14"/>
        <v>0</v>
      </c>
      <c r="CG32" s="261">
        <f t="shared" si="14"/>
        <v>0</v>
      </c>
      <c r="CH32" s="261">
        <f t="shared" si="14"/>
        <v>0</v>
      </c>
      <c r="CI32" s="261">
        <f t="shared" si="14"/>
        <v>0</v>
      </c>
      <c r="CJ32" s="261">
        <f t="shared" si="14"/>
        <v>0</v>
      </c>
      <c r="CK32" s="261">
        <f t="shared" si="14"/>
        <v>0</v>
      </c>
      <c r="CL32" s="261">
        <f t="shared" si="14"/>
        <v>0</v>
      </c>
      <c r="CM32" s="261">
        <f t="shared" si="14"/>
        <v>0</v>
      </c>
      <c r="CN32" s="261">
        <f t="shared" si="14"/>
        <v>0</v>
      </c>
      <c r="CO32" s="261">
        <f t="shared" si="14"/>
        <v>0</v>
      </c>
      <c r="CP32" s="261">
        <f t="shared" si="14"/>
        <v>0</v>
      </c>
    </row>
    <row r="33" spans="4:94" x14ac:dyDescent="0.3">
      <c r="D33" s="109"/>
      <c r="E33" s="249"/>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row>
    <row r="34" spans="4:94" x14ac:dyDescent="0.3">
      <c r="D34" s="154" t="s">
        <v>451</v>
      </c>
      <c r="E34" s="109"/>
      <c r="G34" s="97">
        <f>G15</f>
        <v>0</v>
      </c>
      <c r="H34" s="261">
        <f t="shared" ref="H34:AM34" si="15">H15-G15</f>
        <v>0</v>
      </c>
      <c r="I34" s="261">
        <f t="shared" si="15"/>
        <v>0</v>
      </c>
      <c r="J34" s="261">
        <f t="shared" si="15"/>
        <v>0</v>
      </c>
      <c r="K34" s="261">
        <f t="shared" si="15"/>
        <v>12</v>
      </c>
      <c r="L34" s="261">
        <f t="shared" si="15"/>
        <v>4</v>
      </c>
      <c r="M34" s="261">
        <f t="shared" si="15"/>
        <v>0</v>
      </c>
      <c r="N34" s="261">
        <f t="shared" si="15"/>
        <v>4</v>
      </c>
      <c r="O34" s="261">
        <f t="shared" si="15"/>
        <v>0</v>
      </c>
      <c r="P34" s="261">
        <f t="shared" si="15"/>
        <v>0</v>
      </c>
      <c r="Q34" s="261">
        <f t="shared" si="15"/>
        <v>0</v>
      </c>
      <c r="R34" s="261">
        <f t="shared" si="15"/>
        <v>0</v>
      </c>
      <c r="S34" s="261">
        <f t="shared" si="15"/>
        <v>0</v>
      </c>
      <c r="T34" s="261">
        <f t="shared" si="15"/>
        <v>0</v>
      </c>
      <c r="U34" s="261">
        <f t="shared" si="15"/>
        <v>0</v>
      </c>
      <c r="V34" s="261">
        <f t="shared" si="15"/>
        <v>0</v>
      </c>
      <c r="W34" s="261">
        <f t="shared" si="15"/>
        <v>0</v>
      </c>
      <c r="X34" s="261">
        <f t="shared" si="15"/>
        <v>0</v>
      </c>
      <c r="Y34" s="261">
        <f t="shared" si="15"/>
        <v>0</v>
      </c>
      <c r="Z34" s="261">
        <f t="shared" si="15"/>
        <v>0</v>
      </c>
      <c r="AA34" s="261">
        <f t="shared" si="15"/>
        <v>0</v>
      </c>
      <c r="AB34" s="261">
        <f t="shared" si="15"/>
        <v>0</v>
      </c>
      <c r="AC34" s="261">
        <f t="shared" si="15"/>
        <v>0</v>
      </c>
      <c r="AD34" s="261">
        <f t="shared" si="15"/>
        <v>0</v>
      </c>
      <c r="AE34" s="261">
        <f t="shared" si="15"/>
        <v>0</v>
      </c>
      <c r="AF34" s="261">
        <f t="shared" si="15"/>
        <v>0</v>
      </c>
      <c r="AG34" s="261">
        <f t="shared" si="15"/>
        <v>0</v>
      </c>
      <c r="AH34" s="261">
        <f t="shared" si="15"/>
        <v>0</v>
      </c>
      <c r="AI34" s="261">
        <f t="shared" si="15"/>
        <v>0</v>
      </c>
      <c r="AJ34" s="261">
        <f t="shared" si="15"/>
        <v>0</v>
      </c>
      <c r="AK34" s="261">
        <f t="shared" si="15"/>
        <v>0</v>
      </c>
      <c r="AL34" s="261">
        <f t="shared" si="15"/>
        <v>0</v>
      </c>
      <c r="AM34" s="261">
        <f t="shared" si="15"/>
        <v>0</v>
      </c>
      <c r="AN34" s="261">
        <f t="shared" ref="AN34:BS34" si="16">AN15-AM15</f>
        <v>0</v>
      </c>
      <c r="AO34" s="261">
        <f t="shared" si="16"/>
        <v>0</v>
      </c>
      <c r="AP34" s="261">
        <f t="shared" si="16"/>
        <v>0</v>
      </c>
      <c r="AQ34" s="261">
        <f t="shared" si="16"/>
        <v>0</v>
      </c>
      <c r="AR34" s="261">
        <f t="shared" si="16"/>
        <v>0</v>
      </c>
      <c r="AS34" s="261">
        <f t="shared" si="16"/>
        <v>0</v>
      </c>
      <c r="AT34" s="261">
        <f t="shared" si="16"/>
        <v>0</v>
      </c>
      <c r="AU34" s="261">
        <f t="shared" si="16"/>
        <v>0</v>
      </c>
      <c r="AV34" s="261">
        <f t="shared" si="16"/>
        <v>0</v>
      </c>
      <c r="AW34" s="261">
        <f t="shared" si="16"/>
        <v>0</v>
      </c>
      <c r="AX34" s="261">
        <f t="shared" si="16"/>
        <v>0</v>
      </c>
      <c r="AY34" s="261">
        <f t="shared" si="16"/>
        <v>0</v>
      </c>
      <c r="AZ34" s="261">
        <f t="shared" si="16"/>
        <v>0</v>
      </c>
      <c r="BA34" s="261">
        <f t="shared" si="16"/>
        <v>0</v>
      </c>
      <c r="BB34" s="261">
        <f t="shared" si="16"/>
        <v>0</v>
      </c>
      <c r="BC34" s="261">
        <f t="shared" si="16"/>
        <v>0</v>
      </c>
      <c r="BD34" s="261">
        <f t="shared" si="16"/>
        <v>0</v>
      </c>
      <c r="BE34" s="261">
        <f t="shared" si="16"/>
        <v>0</v>
      </c>
      <c r="BF34" s="261">
        <f t="shared" si="16"/>
        <v>0</v>
      </c>
      <c r="BG34" s="261">
        <f t="shared" si="16"/>
        <v>0</v>
      </c>
      <c r="BH34" s="261">
        <f t="shared" si="16"/>
        <v>0</v>
      </c>
      <c r="BI34" s="261">
        <f t="shared" si="16"/>
        <v>0</v>
      </c>
      <c r="BJ34" s="261">
        <f t="shared" si="16"/>
        <v>0</v>
      </c>
      <c r="BK34" s="261">
        <f t="shared" si="16"/>
        <v>0</v>
      </c>
      <c r="BL34" s="261">
        <f t="shared" si="16"/>
        <v>0</v>
      </c>
      <c r="BM34" s="261">
        <f t="shared" si="16"/>
        <v>0</v>
      </c>
      <c r="BN34" s="261">
        <f t="shared" si="16"/>
        <v>0</v>
      </c>
      <c r="BO34" s="261">
        <f t="shared" si="16"/>
        <v>0</v>
      </c>
      <c r="BP34" s="261">
        <f t="shared" si="16"/>
        <v>0</v>
      </c>
      <c r="BQ34" s="261">
        <f t="shared" si="16"/>
        <v>0</v>
      </c>
      <c r="BR34" s="261">
        <f t="shared" si="16"/>
        <v>0</v>
      </c>
      <c r="BS34" s="261">
        <f t="shared" si="16"/>
        <v>0</v>
      </c>
      <c r="BT34" s="261">
        <f t="shared" ref="BT34:CP34" si="17">BT15-BS15</f>
        <v>0</v>
      </c>
      <c r="BU34" s="261">
        <f t="shared" si="17"/>
        <v>0</v>
      </c>
      <c r="BV34" s="261">
        <f t="shared" si="17"/>
        <v>0</v>
      </c>
      <c r="BW34" s="261">
        <f t="shared" si="17"/>
        <v>0</v>
      </c>
      <c r="BX34" s="261">
        <f t="shared" si="17"/>
        <v>0</v>
      </c>
      <c r="BY34" s="261">
        <f t="shared" si="17"/>
        <v>0</v>
      </c>
      <c r="BZ34" s="261">
        <f t="shared" si="17"/>
        <v>0</v>
      </c>
      <c r="CA34" s="261">
        <f t="shared" si="17"/>
        <v>0</v>
      </c>
      <c r="CB34" s="261">
        <f t="shared" si="17"/>
        <v>0</v>
      </c>
      <c r="CC34" s="261">
        <f t="shared" si="17"/>
        <v>0</v>
      </c>
      <c r="CD34" s="261">
        <f t="shared" si="17"/>
        <v>0</v>
      </c>
      <c r="CE34" s="261">
        <f t="shared" si="17"/>
        <v>0</v>
      </c>
      <c r="CF34" s="261">
        <f t="shared" si="17"/>
        <v>0</v>
      </c>
      <c r="CG34" s="261">
        <f t="shared" si="17"/>
        <v>0</v>
      </c>
      <c r="CH34" s="261">
        <f t="shared" si="17"/>
        <v>0</v>
      </c>
      <c r="CI34" s="261">
        <f t="shared" si="17"/>
        <v>0</v>
      </c>
      <c r="CJ34" s="261">
        <f t="shared" si="17"/>
        <v>0</v>
      </c>
      <c r="CK34" s="261">
        <f t="shared" si="17"/>
        <v>0</v>
      </c>
      <c r="CL34" s="261">
        <f t="shared" si="17"/>
        <v>0</v>
      </c>
      <c r="CM34" s="261">
        <f t="shared" si="17"/>
        <v>0</v>
      </c>
      <c r="CN34" s="261">
        <f t="shared" si="17"/>
        <v>0</v>
      </c>
      <c r="CO34" s="261">
        <f t="shared" si="17"/>
        <v>0</v>
      </c>
      <c r="CP34" s="261">
        <f t="shared" si="17"/>
        <v>0</v>
      </c>
    </row>
    <row r="35" spans="4:94" x14ac:dyDescent="0.3">
      <c r="D35" s="109"/>
      <c r="E35" s="249" t="s">
        <v>293</v>
      </c>
      <c r="G35" s="97">
        <f>G16</f>
        <v>0</v>
      </c>
      <c r="H35" s="261">
        <f t="shared" ref="H35:AM35" si="18">H16-G16</f>
        <v>0</v>
      </c>
      <c r="I35" s="261">
        <f t="shared" si="18"/>
        <v>12</v>
      </c>
      <c r="J35" s="261">
        <f t="shared" si="18"/>
        <v>4</v>
      </c>
      <c r="K35" s="261">
        <f t="shared" si="18"/>
        <v>0</v>
      </c>
      <c r="L35" s="261">
        <f t="shared" si="18"/>
        <v>4</v>
      </c>
      <c r="M35" s="261">
        <f t="shared" si="18"/>
        <v>0</v>
      </c>
      <c r="N35" s="261">
        <f t="shared" si="18"/>
        <v>0</v>
      </c>
      <c r="O35" s="261">
        <f t="shared" si="18"/>
        <v>0</v>
      </c>
      <c r="P35" s="261">
        <f t="shared" si="18"/>
        <v>0</v>
      </c>
      <c r="Q35" s="261">
        <f t="shared" si="18"/>
        <v>0</v>
      </c>
      <c r="R35" s="261">
        <f t="shared" si="18"/>
        <v>0</v>
      </c>
      <c r="S35" s="261">
        <f t="shared" si="18"/>
        <v>0</v>
      </c>
      <c r="T35" s="261">
        <f t="shared" si="18"/>
        <v>0</v>
      </c>
      <c r="U35" s="261">
        <f t="shared" si="18"/>
        <v>0</v>
      </c>
      <c r="V35" s="261">
        <f t="shared" si="18"/>
        <v>0</v>
      </c>
      <c r="W35" s="261">
        <f t="shared" si="18"/>
        <v>0</v>
      </c>
      <c r="X35" s="261">
        <f t="shared" si="18"/>
        <v>0</v>
      </c>
      <c r="Y35" s="261">
        <f t="shared" si="18"/>
        <v>0</v>
      </c>
      <c r="Z35" s="261">
        <f t="shared" si="18"/>
        <v>0</v>
      </c>
      <c r="AA35" s="261">
        <f t="shared" si="18"/>
        <v>0</v>
      </c>
      <c r="AB35" s="261">
        <f t="shared" si="18"/>
        <v>0</v>
      </c>
      <c r="AC35" s="261">
        <f t="shared" si="18"/>
        <v>0</v>
      </c>
      <c r="AD35" s="261">
        <f t="shared" si="18"/>
        <v>0</v>
      </c>
      <c r="AE35" s="261">
        <f t="shared" si="18"/>
        <v>0</v>
      </c>
      <c r="AF35" s="261">
        <f t="shared" si="18"/>
        <v>0</v>
      </c>
      <c r="AG35" s="261">
        <f t="shared" si="18"/>
        <v>0</v>
      </c>
      <c r="AH35" s="261">
        <f t="shared" si="18"/>
        <v>0</v>
      </c>
      <c r="AI35" s="261">
        <f t="shared" si="18"/>
        <v>0</v>
      </c>
      <c r="AJ35" s="261">
        <f t="shared" si="18"/>
        <v>0</v>
      </c>
      <c r="AK35" s="261">
        <f t="shared" si="18"/>
        <v>0</v>
      </c>
      <c r="AL35" s="261">
        <f t="shared" si="18"/>
        <v>0</v>
      </c>
      <c r="AM35" s="261">
        <f t="shared" si="18"/>
        <v>0</v>
      </c>
      <c r="AN35" s="261">
        <f t="shared" ref="AN35:BS35" si="19">AN16-AM16</f>
        <v>0</v>
      </c>
      <c r="AO35" s="261">
        <f t="shared" si="19"/>
        <v>0</v>
      </c>
      <c r="AP35" s="261">
        <f t="shared" si="19"/>
        <v>0</v>
      </c>
      <c r="AQ35" s="261">
        <f t="shared" si="19"/>
        <v>0</v>
      </c>
      <c r="AR35" s="261">
        <f t="shared" si="19"/>
        <v>0</v>
      </c>
      <c r="AS35" s="261">
        <f t="shared" si="19"/>
        <v>0</v>
      </c>
      <c r="AT35" s="261">
        <f t="shared" si="19"/>
        <v>0</v>
      </c>
      <c r="AU35" s="261">
        <f t="shared" si="19"/>
        <v>0</v>
      </c>
      <c r="AV35" s="261">
        <f t="shared" si="19"/>
        <v>0</v>
      </c>
      <c r="AW35" s="261">
        <f t="shared" si="19"/>
        <v>0</v>
      </c>
      <c r="AX35" s="261">
        <f t="shared" si="19"/>
        <v>0</v>
      </c>
      <c r="AY35" s="261">
        <f t="shared" si="19"/>
        <v>0</v>
      </c>
      <c r="AZ35" s="261">
        <f t="shared" si="19"/>
        <v>0</v>
      </c>
      <c r="BA35" s="261">
        <f t="shared" si="19"/>
        <v>0</v>
      </c>
      <c r="BB35" s="261">
        <f t="shared" si="19"/>
        <v>0</v>
      </c>
      <c r="BC35" s="261">
        <f t="shared" si="19"/>
        <v>0</v>
      </c>
      <c r="BD35" s="261">
        <f t="shared" si="19"/>
        <v>0</v>
      </c>
      <c r="BE35" s="261">
        <f t="shared" si="19"/>
        <v>0</v>
      </c>
      <c r="BF35" s="261">
        <f t="shared" si="19"/>
        <v>0</v>
      </c>
      <c r="BG35" s="261">
        <f t="shared" si="19"/>
        <v>0</v>
      </c>
      <c r="BH35" s="261">
        <f t="shared" si="19"/>
        <v>0</v>
      </c>
      <c r="BI35" s="261">
        <f t="shared" si="19"/>
        <v>0</v>
      </c>
      <c r="BJ35" s="261">
        <f t="shared" si="19"/>
        <v>0</v>
      </c>
      <c r="BK35" s="261">
        <f t="shared" si="19"/>
        <v>0</v>
      </c>
      <c r="BL35" s="261">
        <f t="shared" si="19"/>
        <v>0</v>
      </c>
      <c r="BM35" s="261">
        <f t="shared" si="19"/>
        <v>0</v>
      </c>
      <c r="BN35" s="261">
        <f t="shared" si="19"/>
        <v>0</v>
      </c>
      <c r="BO35" s="261">
        <f t="shared" si="19"/>
        <v>0</v>
      </c>
      <c r="BP35" s="261">
        <f t="shared" si="19"/>
        <v>0</v>
      </c>
      <c r="BQ35" s="261">
        <f t="shared" si="19"/>
        <v>0</v>
      </c>
      <c r="BR35" s="261">
        <f t="shared" si="19"/>
        <v>0</v>
      </c>
      <c r="BS35" s="261">
        <f t="shared" si="19"/>
        <v>0</v>
      </c>
      <c r="BT35" s="261">
        <f t="shared" ref="BT35:CP35" si="20">BT16-BS16</f>
        <v>0</v>
      </c>
      <c r="BU35" s="261">
        <f t="shared" si="20"/>
        <v>0</v>
      </c>
      <c r="BV35" s="261">
        <f t="shared" si="20"/>
        <v>0</v>
      </c>
      <c r="BW35" s="261">
        <f t="shared" si="20"/>
        <v>0</v>
      </c>
      <c r="BX35" s="261">
        <f t="shared" si="20"/>
        <v>0</v>
      </c>
      <c r="BY35" s="261">
        <f t="shared" si="20"/>
        <v>0</v>
      </c>
      <c r="BZ35" s="261">
        <f t="shared" si="20"/>
        <v>0</v>
      </c>
      <c r="CA35" s="261">
        <f t="shared" si="20"/>
        <v>0</v>
      </c>
      <c r="CB35" s="261">
        <f t="shared" si="20"/>
        <v>0</v>
      </c>
      <c r="CC35" s="261">
        <f t="shared" si="20"/>
        <v>0</v>
      </c>
      <c r="CD35" s="261">
        <f t="shared" si="20"/>
        <v>0</v>
      </c>
      <c r="CE35" s="261">
        <f t="shared" si="20"/>
        <v>0</v>
      </c>
      <c r="CF35" s="261">
        <f t="shared" si="20"/>
        <v>0</v>
      </c>
      <c r="CG35" s="261">
        <f t="shared" si="20"/>
        <v>0</v>
      </c>
      <c r="CH35" s="261">
        <f t="shared" si="20"/>
        <v>0</v>
      </c>
      <c r="CI35" s="261">
        <f t="shared" si="20"/>
        <v>0</v>
      </c>
      <c r="CJ35" s="261">
        <f t="shared" si="20"/>
        <v>0</v>
      </c>
      <c r="CK35" s="261">
        <f t="shared" si="20"/>
        <v>0</v>
      </c>
      <c r="CL35" s="261">
        <f t="shared" si="20"/>
        <v>0</v>
      </c>
      <c r="CM35" s="261">
        <f t="shared" si="20"/>
        <v>0</v>
      </c>
      <c r="CN35" s="261">
        <f t="shared" si="20"/>
        <v>0</v>
      </c>
      <c r="CO35" s="261">
        <f t="shared" si="20"/>
        <v>0</v>
      </c>
      <c r="CP35" s="261">
        <f t="shared" si="20"/>
        <v>0</v>
      </c>
    </row>
    <row r="36" spans="4:94" x14ac:dyDescent="0.3">
      <c r="D36" s="109"/>
      <c r="E36" s="249" t="s">
        <v>132</v>
      </c>
      <c r="G36" s="97">
        <f>G17</f>
        <v>0</v>
      </c>
      <c r="H36" s="261">
        <f t="shared" ref="H36:AM36" si="21">H17-G17</f>
        <v>0</v>
      </c>
      <c r="I36" s="261">
        <f t="shared" si="21"/>
        <v>0</v>
      </c>
      <c r="J36" s="261">
        <f t="shared" si="21"/>
        <v>12</v>
      </c>
      <c r="K36" s="261">
        <f t="shared" si="21"/>
        <v>4</v>
      </c>
      <c r="L36" s="261">
        <f t="shared" si="21"/>
        <v>0</v>
      </c>
      <c r="M36" s="261">
        <f t="shared" si="21"/>
        <v>4</v>
      </c>
      <c r="N36" s="261">
        <f t="shared" si="21"/>
        <v>0</v>
      </c>
      <c r="O36" s="261">
        <f t="shared" si="21"/>
        <v>0</v>
      </c>
      <c r="P36" s="261">
        <f t="shared" si="21"/>
        <v>0</v>
      </c>
      <c r="Q36" s="261">
        <f t="shared" si="21"/>
        <v>0</v>
      </c>
      <c r="R36" s="261">
        <f t="shared" si="21"/>
        <v>0</v>
      </c>
      <c r="S36" s="261">
        <f t="shared" si="21"/>
        <v>0</v>
      </c>
      <c r="T36" s="261">
        <f t="shared" si="21"/>
        <v>0</v>
      </c>
      <c r="U36" s="261">
        <f t="shared" si="21"/>
        <v>0</v>
      </c>
      <c r="V36" s="261">
        <f t="shared" si="21"/>
        <v>0</v>
      </c>
      <c r="W36" s="261">
        <f t="shared" si="21"/>
        <v>0</v>
      </c>
      <c r="X36" s="261">
        <f t="shared" si="21"/>
        <v>0</v>
      </c>
      <c r="Y36" s="261">
        <f t="shared" si="21"/>
        <v>0</v>
      </c>
      <c r="Z36" s="261">
        <f t="shared" si="21"/>
        <v>0</v>
      </c>
      <c r="AA36" s="261">
        <f t="shared" si="21"/>
        <v>0</v>
      </c>
      <c r="AB36" s="261">
        <f t="shared" si="21"/>
        <v>0</v>
      </c>
      <c r="AC36" s="261">
        <f t="shared" si="21"/>
        <v>0</v>
      </c>
      <c r="AD36" s="261">
        <f t="shared" si="21"/>
        <v>0</v>
      </c>
      <c r="AE36" s="261">
        <f t="shared" si="21"/>
        <v>0</v>
      </c>
      <c r="AF36" s="261">
        <f t="shared" si="21"/>
        <v>0</v>
      </c>
      <c r="AG36" s="261">
        <f t="shared" si="21"/>
        <v>0</v>
      </c>
      <c r="AH36" s="261">
        <f t="shared" si="21"/>
        <v>0</v>
      </c>
      <c r="AI36" s="261">
        <f t="shared" si="21"/>
        <v>0</v>
      </c>
      <c r="AJ36" s="261">
        <f t="shared" si="21"/>
        <v>0</v>
      </c>
      <c r="AK36" s="261">
        <f t="shared" si="21"/>
        <v>0</v>
      </c>
      <c r="AL36" s="261">
        <f t="shared" si="21"/>
        <v>0</v>
      </c>
      <c r="AM36" s="261">
        <f t="shared" si="21"/>
        <v>0</v>
      </c>
      <c r="AN36" s="261">
        <f t="shared" ref="AN36:BS36" si="22">AN17-AM17</f>
        <v>0</v>
      </c>
      <c r="AO36" s="261">
        <f t="shared" si="22"/>
        <v>0</v>
      </c>
      <c r="AP36" s="261">
        <f t="shared" si="22"/>
        <v>0</v>
      </c>
      <c r="AQ36" s="261">
        <f t="shared" si="22"/>
        <v>0</v>
      </c>
      <c r="AR36" s="261">
        <f t="shared" si="22"/>
        <v>0</v>
      </c>
      <c r="AS36" s="261">
        <f t="shared" si="22"/>
        <v>0</v>
      </c>
      <c r="AT36" s="261">
        <f t="shared" si="22"/>
        <v>0</v>
      </c>
      <c r="AU36" s="261">
        <f t="shared" si="22"/>
        <v>0</v>
      </c>
      <c r="AV36" s="261">
        <f t="shared" si="22"/>
        <v>0</v>
      </c>
      <c r="AW36" s="261">
        <f t="shared" si="22"/>
        <v>0</v>
      </c>
      <c r="AX36" s="261">
        <f t="shared" si="22"/>
        <v>0</v>
      </c>
      <c r="AY36" s="261">
        <f t="shared" si="22"/>
        <v>0</v>
      </c>
      <c r="AZ36" s="261">
        <f t="shared" si="22"/>
        <v>0</v>
      </c>
      <c r="BA36" s="261">
        <f t="shared" si="22"/>
        <v>0</v>
      </c>
      <c r="BB36" s="261">
        <f t="shared" si="22"/>
        <v>0</v>
      </c>
      <c r="BC36" s="261">
        <f t="shared" si="22"/>
        <v>0</v>
      </c>
      <c r="BD36" s="261">
        <f t="shared" si="22"/>
        <v>0</v>
      </c>
      <c r="BE36" s="261">
        <f t="shared" si="22"/>
        <v>0</v>
      </c>
      <c r="BF36" s="261">
        <f t="shared" si="22"/>
        <v>0</v>
      </c>
      <c r="BG36" s="261">
        <f t="shared" si="22"/>
        <v>0</v>
      </c>
      <c r="BH36" s="261">
        <f t="shared" si="22"/>
        <v>0</v>
      </c>
      <c r="BI36" s="261">
        <f t="shared" si="22"/>
        <v>0</v>
      </c>
      <c r="BJ36" s="261">
        <f t="shared" si="22"/>
        <v>0</v>
      </c>
      <c r="BK36" s="261">
        <f t="shared" si="22"/>
        <v>0</v>
      </c>
      <c r="BL36" s="261">
        <f t="shared" si="22"/>
        <v>0</v>
      </c>
      <c r="BM36" s="261">
        <f t="shared" si="22"/>
        <v>0</v>
      </c>
      <c r="BN36" s="261">
        <f t="shared" si="22"/>
        <v>0</v>
      </c>
      <c r="BO36" s="261">
        <f t="shared" si="22"/>
        <v>0</v>
      </c>
      <c r="BP36" s="261">
        <f t="shared" si="22"/>
        <v>0</v>
      </c>
      <c r="BQ36" s="261">
        <f t="shared" si="22"/>
        <v>0</v>
      </c>
      <c r="BR36" s="261">
        <f t="shared" si="22"/>
        <v>0</v>
      </c>
      <c r="BS36" s="261">
        <f t="shared" si="22"/>
        <v>0</v>
      </c>
      <c r="BT36" s="261">
        <f t="shared" ref="BT36:CP36" si="23">BT17-BS17</f>
        <v>0</v>
      </c>
      <c r="BU36" s="261">
        <f t="shared" si="23"/>
        <v>0</v>
      </c>
      <c r="BV36" s="261">
        <f t="shared" si="23"/>
        <v>0</v>
      </c>
      <c r="BW36" s="261">
        <f t="shared" si="23"/>
        <v>0</v>
      </c>
      <c r="BX36" s="261">
        <f t="shared" si="23"/>
        <v>0</v>
      </c>
      <c r="BY36" s="261">
        <f t="shared" si="23"/>
        <v>0</v>
      </c>
      <c r="BZ36" s="261">
        <f t="shared" si="23"/>
        <v>0</v>
      </c>
      <c r="CA36" s="261">
        <f t="shared" si="23"/>
        <v>0</v>
      </c>
      <c r="CB36" s="261">
        <f t="shared" si="23"/>
        <v>0</v>
      </c>
      <c r="CC36" s="261">
        <f t="shared" si="23"/>
        <v>0</v>
      </c>
      <c r="CD36" s="261">
        <f t="shared" si="23"/>
        <v>0</v>
      </c>
      <c r="CE36" s="261">
        <f t="shared" si="23"/>
        <v>0</v>
      </c>
      <c r="CF36" s="261">
        <f t="shared" si="23"/>
        <v>0</v>
      </c>
      <c r="CG36" s="261">
        <f t="shared" si="23"/>
        <v>0</v>
      </c>
      <c r="CH36" s="261">
        <f t="shared" si="23"/>
        <v>0</v>
      </c>
      <c r="CI36" s="261">
        <f t="shared" si="23"/>
        <v>0</v>
      </c>
      <c r="CJ36" s="261">
        <f t="shared" si="23"/>
        <v>0</v>
      </c>
      <c r="CK36" s="261">
        <f t="shared" si="23"/>
        <v>0</v>
      </c>
      <c r="CL36" s="261">
        <f t="shared" si="23"/>
        <v>0</v>
      </c>
      <c r="CM36" s="261">
        <f t="shared" si="23"/>
        <v>0</v>
      </c>
      <c r="CN36" s="261">
        <f t="shared" si="23"/>
        <v>0</v>
      </c>
      <c r="CO36" s="261">
        <f t="shared" si="23"/>
        <v>0</v>
      </c>
      <c r="CP36" s="261">
        <f t="shared" si="23"/>
        <v>0</v>
      </c>
    </row>
    <row r="37" spans="4:94" x14ac:dyDescent="0.3">
      <c r="D37" s="109"/>
      <c r="E37" s="249" t="s">
        <v>129</v>
      </c>
      <c r="G37" s="97">
        <f>G18</f>
        <v>0</v>
      </c>
      <c r="H37" s="261">
        <f t="shared" ref="H37:AM37" si="24">H18-G18</f>
        <v>0</v>
      </c>
      <c r="I37" s="261">
        <f t="shared" si="24"/>
        <v>0</v>
      </c>
      <c r="J37" s="261">
        <f t="shared" si="24"/>
        <v>0</v>
      </c>
      <c r="K37" s="261">
        <f t="shared" si="24"/>
        <v>12</v>
      </c>
      <c r="L37" s="261">
        <f t="shared" si="24"/>
        <v>4</v>
      </c>
      <c r="M37" s="261">
        <f t="shared" si="24"/>
        <v>0</v>
      </c>
      <c r="N37" s="261">
        <f t="shared" si="24"/>
        <v>4</v>
      </c>
      <c r="O37" s="261">
        <f t="shared" si="24"/>
        <v>0</v>
      </c>
      <c r="P37" s="261">
        <f t="shared" si="24"/>
        <v>0</v>
      </c>
      <c r="Q37" s="261">
        <f t="shared" si="24"/>
        <v>0</v>
      </c>
      <c r="R37" s="261">
        <f t="shared" si="24"/>
        <v>0</v>
      </c>
      <c r="S37" s="261">
        <f t="shared" si="24"/>
        <v>0</v>
      </c>
      <c r="T37" s="261">
        <f t="shared" si="24"/>
        <v>0</v>
      </c>
      <c r="U37" s="261">
        <f t="shared" si="24"/>
        <v>0</v>
      </c>
      <c r="V37" s="261">
        <f t="shared" si="24"/>
        <v>0</v>
      </c>
      <c r="W37" s="261">
        <f t="shared" si="24"/>
        <v>0</v>
      </c>
      <c r="X37" s="261">
        <f t="shared" si="24"/>
        <v>0</v>
      </c>
      <c r="Y37" s="261">
        <f t="shared" si="24"/>
        <v>0</v>
      </c>
      <c r="Z37" s="261">
        <f t="shared" si="24"/>
        <v>0</v>
      </c>
      <c r="AA37" s="261">
        <f t="shared" si="24"/>
        <v>0</v>
      </c>
      <c r="AB37" s="261">
        <f t="shared" si="24"/>
        <v>0</v>
      </c>
      <c r="AC37" s="261">
        <f t="shared" si="24"/>
        <v>0</v>
      </c>
      <c r="AD37" s="261">
        <f t="shared" si="24"/>
        <v>0</v>
      </c>
      <c r="AE37" s="261">
        <f t="shared" si="24"/>
        <v>0</v>
      </c>
      <c r="AF37" s="261">
        <f t="shared" si="24"/>
        <v>0</v>
      </c>
      <c r="AG37" s="261">
        <f t="shared" si="24"/>
        <v>0</v>
      </c>
      <c r="AH37" s="261">
        <f t="shared" si="24"/>
        <v>0</v>
      </c>
      <c r="AI37" s="261">
        <f t="shared" si="24"/>
        <v>0</v>
      </c>
      <c r="AJ37" s="261">
        <f t="shared" si="24"/>
        <v>0</v>
      </c>
      <c r="AK37" s="261">
        <f t="shared" si="24"/>
        <v>0</v>
      </c>
      <c r="AL37" s="261">
        <f t="shared" si="24"/>
        <v>0</v>
      </c>
      <c r="AM37" s="261">
        <f t="shared" si="24"/>
        <v>0</v>
      </c>
      <c r="AN37" s="261">
        <f t="shared" ref="AN37:BS37" si="25">AN18-AM18</f>
        <v>0</v>
      </c>
      <c r="AO37" s="261">
        <f t="shared" si="25"/>
        <v>0</v>
      </c>
      <c r="AP37" s="261">
        <f t="shared" si="25"/>
        <v>0</v>
      </c>
      <c r="AQ37" s="261">
        <f t="shared" si="25"/>
        <v>0</v>
      </c>
      <c r="AR37" s="261">
        <f t="shared" si="25"/>
        <v>0</v>
      </c>
      <c r="AS37" s="261">
        <f t="shared" si="25"/>
        <v>0</v>
      </c>
      <c r="AT37" s="261">
        <f t="shared" si="25"/>
        <v>0</v>
      </c>
      <c r="AU37" s="261">
        <f t="shared" si="25"/>
        <v>0</v>
      </c>
      <c r="AV37" s="261">
        <f t="shared" si="25"/>
        <v>0</v>
      </c>
      <c r="AW37" s="261">
        <f t="shared" si="25"/>
        <v>0</v>
      </c>
      <c r="AX37" s="261">
        <f t="shared" si="25"/>
        <v>0</v>
      </c>
      <c r="AY37" s="261">
        <f t="shared" si="25"/>
        <v>0</v>
      </c>
      <c r="AZ37" s="261">
        <f t="shared" si="25"/>
        <v>0</v>
      </c>
      <c r="BA37" s="261">
        <f t="shared" si="25"/>
        <v>0</v>
      </c>
      <c r="BB37" s="261">
        <f t="shared" si="25"/>
        <v>0</v>
      </c>
      <c r="BC37" s="261">
        <f t="shared" si="25"/>
        <v>0</v>
      </c>
      <c r="BD37" s="261">
        <f t="shared" si="25"/>
        <v>0</v>
      </c>
      <c r="BE37" s="261">
        <f t="shared" si="25"/>
        <v>0</v>
      </c>
      <c r="BF37" s="261">
        <f t="shared" si="25"/>
        <v>0</v>
      </c>
      <c r="BG37" s="261">
        <f t="shared" si="25"/>
        <v>0</v>
      </c>
      <c r="BH37" s="261">
        <f t="shared" si="25"/>
        <v>0</v>
      </c>
      <c r="BI37" s="261">
        <f t="shared" si="25"/>
        <v>0</v>
      </c>
      <c r="BJ37" s="261">
        <f t="shared" si="25"/>
        <v>0</v>
      </c>
      <c r="BK37" s="261">
        <f t="shared" si="25"/>
        <v>0</v>
      </c>
      <c r="BL37" s="261">
        <f t="shared" si="25"/>
        <v>0</v>
      </c>
      <c r="BM37" s="261">
        <f t="shared" si="25"/>
        <v>0</v>
      </c>
      <c r="BN37" s="261">
        <f t="shared" si="25"/>
        <v>0</v>
      </c>
      <c r="BO37" s="261">
        <f t="shared" si="25"/>
        <v>0</v>
      </c>
      <c r="BP37" s="261">
        <f t="shared" si="25"/>
        <v>0</v>
      </c>
      <c r="BQ37" s="261">
        <f t="shared" si="25"/>
        <v>0</v>
      </c>
      <c r="BR37" s="261">
        <f t="shared" si="25"/>
        <v>0</v>
      </c>
      <c r="BS37" s="261">
        <f t="shared" si="25"/>
        <v>0</v>
      </c>
      <c r="BT37" s="261">
        <f t="shared" ref="BT37:CP37" si="26">BT18-BS18</f>
        <v>0</v>
      </c>
      <c r="BU37" s="261">
        <f t="shared" si="26"/>
        <v>0</v>
      </c>
      <c r="BV37" s="261">
        <f t="shared" si="26"/>
        <v>0</v>
      </c>
      <c r="BW37" s="261">
        <f t="shared" si="26"/>
        <v>0</v>
      </c>
      <c r="BX37" s="261">
        <f t="shared" si="26"/>
        <v>0</v>
      </c>
      <c r="BY37" s="261">
        <f t="shared" si="26"/>
        <v>0</v>
      </c>
      <c r="BZ37" s="261">
        <f t="shared" si="26"/>
        <v>0</v>
      </c>
      <c r="CA37" s="261">
        <f t="shared" si="26"/>
        <v>0</v>
      </c>
      <c r="CB37" s="261">
        <f t="shared" si="26"/>
        <v>0</v>
      </c>
      <c r="CC37" s="261">
        <f t="shared" si="26"/>
        <v>0</v>
      </c>
      <c r="CD37" s="261">
        <f t="shared" si="26"/>
        <v>0</v>
      </c>
      <c r="CE37" s="261">
        <f t="shared" si="26"/>
        <v>0</v>
      </c>
      <c r="CF37" s="261">
        <f t="shared" si="26"/>
        <v>0</v>
      </c>
      <c r="CG37" s="261">
        <f t="shared" si="26"/>
        <v>0</v>
      </c>
      <c r="CH37" s="261">
        <f t="shared" si="26"/>
        <v>0</v>
      </c>
      <c r="CI37" s="261">
        <f t="shared" si="26"/>
        <v>0</v>
      </c>
      <c r="CJ37" s="261">
        <f t="shared" si="26"/>
        <v>0</v>
      </c>
      <c r="CK37" s="261">
        <f t="shared" si="26"/>
        <v>0</v>
      </c>
      <c r="CL37" s="261">
        <f t="shared" si="26"/>
        <v>0</v>
      </c>
      <c r="CM37" s="261">
        <f t="shared" si="26"/>
        <v>0</v>
      </c>
      <c r="CN37" s="261">
        <f t="shared" si="26"/>
        <v>0</v>
      </c>
      <c r="CO37" s="261">
        <f t="shared" si="26"/>
        <v>0</v>
      </c>
      <c r="CP37" s="261">
        <f t="shared" si="26"/>
        <v>0</v>
      </c>
    </row>
    <row r="38" spans="4:94" x14ac:dyDescent="0.3">
      <c r="D38" s="109"/>
      <c r="E38" s="249" t="s">
        <v>130</v>
      </c>
      <c r="G38" s="97">
        <f>G19</f>
        <v>0</v>
      </c>
      <c r="H38" s="261">
        <f t="shared" ref="H38:AM38" si="27">H19-G19</f>
        <v>0</v>
      </c>
      <c r="I38" s="261">
        <f t="shared" si="27"/>
        <v>0</v>
      </c>
      <c r="J38" s="261">
        <f t="shared" si="27"/>
        <v>0</v>
      </c>
      <c r="K38" s="261">
        <f t="shared" si="27"/>
        <v>12</v>
      </c>
      <c r="L38" s="261">
        <f t="shared" si="27"/>
        <v>4</v>
      </c>
      <c r="M38" s="261">
        <f t="shared" si="27"/>
        <v>0</v>
      </c>
      <c r="N38" s="261">
        <f t="shared" si="27"/>
        <v>4</v>
      </c>
      <c r="O38" s="261">
        <f t="shared" si="27"/>
        <v>0</v>
      </c>
      <c r="P38" s="261">
        <f t="shared" si="27"/>
        <v>0</v>
      </c>
      <c r="Q38" s="261">
        <f t="shared" si="27"/>
        <v>0</v>
      </c>
      <c r="R38" s="261">
        <f t="shared" si="27"/>
        <v>0</v>
      </c>
      <c r="S38" s="261">
        <f t="shared" si="27"/>
        <v>0</v>
      </c>
      <c r="T38" s="261">
        <f t="shared" si="27"/>
        <v>0</v>
      </c>
      <c r="U38" s="261">
        <f t="shared" si="27"/>
        <v>0</v>
      </c>
      <c r="V38" s="261">
        <f t="shared" si="27"/>
        <v>0</v>
      </c>
      <c r="W38" s="261">
        <f t="shared" si="27"/>
        <v>0</v>
      </c>
      <c r="X38" s="261">
        <f t="shared" si="27"/>
        <v>0</v>
      </c>
      <c r="Y38" s="261">
        <f t="shared" si="27"/>
        <v>0</v>
      </c>
      <c r="Z38" s="261">
        <f t="shared" si="27"/>
        <v>0</v>
      </c>
      <c r="AA38" s="261">
        <f t="shared" si="27"/>
        <v>0</v>
      </c>
      <c r="AB38" s="261">
        <f t="shared" si="27"/>
        <v>0</v>
      </c>
      <c r="AC38" s="261">
        <f t="shared" si="27"/>
        <v>0</v>
      </c>
      <c r="AD38" s="261">
        <f t="shared" si="27"/>
        <v>0</v>
      </c>
      <c r="AE38" s="261">
        <f t="shared" si="27"/>
        <v>0</v>
      </c>
      <c r="AF38" s="261">
        <f t="shared" si="27"/>
        <v>0</v>
      </c>
      <c r="AG38" s="261">
        <f t="shared" si="27"/>
        <v>0</v>
      </c>
      <c r="AH38" s="261">
        <f t="shared" si="27"/>
        <v>0</v>
      </c>
      <c r="AI38" s="261">
        <f t="shared" si="27"/>
        <v>0</v>
      </c>
      <c r="AJ38" s="261">
        <f t="shared" si="27"/>
        <v>0</v>
      </c>
      <c r="AK38" s="261">
        <f t="shared" si="27"/>
        <v>0</v>
      </c>
      <c r="AL38" s="261">
        <f t="shared" si="27"/>
        <v>0</v>
      </c>
      <c r="AM38" s="261">
        <f t="shared" si="27"/>
        <v>0</v>
      </c>
      <c r="AN38" s="261">
        <f t="shared" ref="AN38:BS38" si="28">AN19-AM19</f>
        <v>0</v>
      </c>
      <c r="AO38" s="261">
        <f t="shared" si="28"/>
        <v>0</v>
      </c>
      <c r="AP38" s="261">
        <f t="shared" si="28"/>
        <v>0</v>
      </c>
      <c r="AQ38" s="261">
        <f t="shared" si="28"/>
        <v>0</v>
      </c>
      <c r="AR38" s="261">
        <f t="shared" si="28"/>
        <v>0</v>
      </c>
      <c r="AS38" s="261">
        <f t="shared" si="28"/>
        <v>0</v>
      </c>
      <c r="AT38" s="261">
        <f t="shared" si="28"/>
        <v>0</v>
      </c>
      <c r="AU38" s="261">
        <f t="shared" si="28"/>
        <v>0</v>
      </c>
      <c r="AV38" s="261">
        <f t="shared" si="28"/>
        <v>0</v>
      </c>
      <c r="AW38" s="261">
        <f t="shared" si="28"/>
        <v>0</v>
      </c>
      <c r="AX38" s="261">
        <f t="shared" si="28"/>
        <v>0</v>
      </c>
      <c r="AY38" s="261">
        <f t="shared" si="28"/>
        <v>0</v>
      </c>
      <c r="AZ38" s="261">
        <f t="shared" si="28"/>
        <v>0</v>
      </c>
      <c r="BA38" s="261">
        <f t="shared" si="28"/>
        <v>0</v>
      </c>
      <c r="BB38" s="261">
        <f t="shared" si="28"/>
        <v>0</v>
      </c>
      <c r="BC38" s="261">
        <f t="shared" si="28"/>
        <v>0</v>
      </c>
      <c r="BD38" s="261">
        <f t="shared" si="28"/>
        <v>0</v>
      </c>
      <c r="BE38" s="261">
        <f t="shared" si="28"/>
        <v>0</v>
      </c>
      <c r="BF38" s="261">
        <f t="shared" si="28"/>
        <v>0</v>
      </c>
      <c r="BG38" s="261">
        <f t="shared" si="28"/>
        <v>0</v>
      </c>
      <c r="BH38" s="261">
        <f t="shared" si="28"/>
        <v>0</v>
      </c>
      <c r="BI38" s="261">
        <f t="shared" si="28"/>
        <v>0</v>
      </c>
      <c r="BJ38" s="261">
        <f t="shared" si="28"/>
        <v>0</v>
      </c>
      <c r="BK38" s="261">
        <f t="shared" si="28"/>
        <v>0</v>
      </c>
      <c r="BL38" s="261">
        <f t="shared" si="28"/>
        <v>0</v>
      </c>
      <c r="BM38" s="261">
        <f t="shared" si="28"/>
        <v>0</v>
      </c>
      <c r="BN38" s="261">
        <f t="shared" si="28"/>
        <v>0</v>
      </c>
      <c r="BO38" s="261">
        <f t="shared" si="28"/>
        <v>0</v>
      </c>
      <c r="BP38" s="261">
        <f t="shared" si="28"/>
        <v>0</v>
      </c>
      <c r="BQ38" s="261">
        <f t="shared" si="28"/>
        <v>0</v>
      </c>
      <c r="BR38" s="261">
        <f t="shared" si="28"/>
        <v>0</v>
      </c>
      <c r="BS38" s="261">
        <f t="shared" si="28"/>
        <v>0</v>
      </c>
      <c r="BT38" s="261">
        <f t="shared" ref="BT38:CP38" si="29">BT19-BS19</f>
        <v>0</v>
      </c>
      <c r="BU38" s="261">
        <f t="shared" si="29"/>
        <v>0</v>
      </c>
      <c r="BV38" s="261">
        <f t="shared" si="29"/>
        <v>0</v>
      </c>
      <c r="BW38" s="261">
        <f t="shared" si="29"/>
        <v>0</v>
      </c>
      <c r="BX38" s="261">
        <f t="shared" si="29"/>
        <v>0</v>
      </c>
      <c r="BY38" s="261">
        <f t="shared" si="29"/>
        <v>0</v>
      </c>
      <c r="BZ38" s="261">
        <f t="shared" si="29"/>
        <v>0</v>
      </c>
      <c r="CA38" s="261">
        <f t="shared" si="29"/>
        <v>0</v>
      </c>
      <c r="CB38" s="261">
        <f t="shared" si="29"/>
        <v>0</v>
      </c>
      <c r="CC38" s="261">
        <f t="shared" si="29"/>
        <v>0</v>
      </c>
      <c r="CD38" s="261">
        <f t="shared" si="29"/>
        <v>0</v>
      </c>
      <c r="CE38" s="261">
        <f t="shared" si="29"/>
        <v>0</v>
      </c>
      <c r="CF38" s="261">
        <f t="shared" si="29"/>
        <v>0</v>
      </c>
      <c r="CG38" s="261">
        <f t="shared" si="29"/>
        <v>0</v>
      </c>
      <c r="CH38" s="261">
        <f t="shared" si="29"/>
        <v>0</v>
      </c>
      <c r="CI38" s="261">
        <f t="shared" si="29"/>
        <v>0</v>
      </c>
      <c r="CJ38" s="261">
        <f t="shared" si="29"/>
        <v>0</v>
      </c>
      <c r="CK38" s="261">
        <f t="shared" si="29"/>
        <v>0</v>
      </c>
      <c r="CL38" s="261">
        <f t="shared" si="29"/>
        <v>0</v>
      </c>
      <c r="CM38" s="261">
        <f t="shared" si="29"/>
        <v>0</v>
      </c>
      <c r="CN38" s="261">
        <f t="shared" si="29"/>
        <v>0</v>
      </c>
      <c r="CO38" s="261">
        <f t="shared" si="29"/>
        <v>0</v>
      </c>
      <c r="CP38" s="261">
        <f t="shared" si="29"/>
        <v>0</v>
      </c>
    </row>
    <row r="39" spans="4:94" x14ac:dyDescent="0.3">
      <c r="D39" s="109"/>
      <c r="E39" s="249"/>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row>
    <row r="40" spans="4:94" x14ac:dyDescent="0.3">
      <c r="D40" s="154" t="s">
        <v>452</v>
      </c>
      <c r="E40" s="109"/>
      <c r="G40" s="97">
        <f>G21</f>
        <v>0</v>
      </c>
      <c r="H40" s="261">
        <f t="shared" ref="H40:AM40" si="30">H21-G21</f>
        <v>0</v>
      </c>
      <c r="I40" s="261">
        <f t="shared" si="30"/>
        <v>0</v>
      </c>
      <c r="J40" s="261">
        <f t="shared" si="30"/>
        <v>1</v>
      </c>
      <c r="K40" s="261">
        <f t="shared" si="30"/>
        <v>0</v>
      </c>
      <c r="L40" s="261">
        <f t="shared" si="30"/>
        <v>0</v>
      </c>
      <c r="M40" s="261">
        <f t="shared" si="30"/>
        <v>0</v>
      </c>
      <c r="N40" s="261">
        <f t="shared" si="30"/>
        <v>0</v>
      </c>
      <c r="O40" s="261">
        <f t="shared" si="30"/>
        <v>0</v>
      </c>
      <c r="P40" s="261">
        <f t="shared" si="30"/>
        <v>0</v>
      </c>
      <c r="Q40" s="261">
        <f t="shared" si="30"/>
        <v>0</v>
      </c>
      <c r="R40" s="261">
        <f t="shared" si="30"/>
        <v>0</v>
      </c>
      <c r="S40" s="261">
        <f t="shared" si="30"/>
        <v>0</v>
      </c>
      <c r="T40" s="261">
        <f t="shared" si="30"/>
        <v>0</v>
      </c>
      <c r="U40" s="261">
        <f t="shared" si="30"/>
        <v>0</v>
      </c>
      <c r="V40" s="261">
        <f t="shared" si="30"/>
        <v>0</v>
      </c>
      <c r="W40" s="261">
        <f t="shared" si="30"/>
        <v>0</v>
      </c>
      <c r="X40" s="261">
        <f t="shared" si="30"/>
        <v>0</v>
      </c>
      <c r="Y40" s="261">
        <f t="shared" si="30"/>
        <v>0</v>
      </c>
      <c r="Z40" s="261">
        <f t="shared" si="30"/>
        <v>0</v>
      </c>
      <c r="AA40" s="261">
        <f t="shared" si="30"/>
        <v>0</v>
      </c>
      <c r="AB40" s="261">
        <f t="shared" si="30"/>
        <v>0</v>
      </c>
      <c r="AC40" s="261">
        <f t="shared" si="30"/>
        <v>0</v>
      </c>
      <c r="AD40" s="261">
        <f t="shared" si="30"/>
        <v>0</v>
      </c>
      <c r="AE40" s="261">
        <f t="shared" si="30"/>
        <v>0</v>
      </c>
      <c r="AF40" s="261">
        <f t="shared" si="30"/>
        <v>0</v>
      </c>
      <c r="AG40" s="261">
        <f t="shared" si="30"/>
        <v>0</v>
      </c>
      <c r="AH40" s="261">
        <f t="shared" si="30"/>
        <v>0</v>
      </c>
      <c r="AI40" s="261">
        <f t="shared" si="30"/>
        <v>0</v>
      </c>
      <c r="AJ40" s="261">
        <f t="shared" si="30"/>
        <v>0</v>
      </c>
      <c r="AK40" s="261">
        <f t="shared" si="30"/>
        <v>0</v>
      </c>
      <c r="AL40" s="261">
        <f t="shared" si="30"/>
        <v>0</v>
      </c>
      <c r="AM40" s="261">
        <f t="shared" si="30"/>
        <v>0</v>
      </c>
      <c r="AN40" s="261">
        <f t="shared" ref="AN40:BS40" si="31">AN21-AM21</f>
        <v>0</v>
      </c>
      <c r="AO40" s="261">
        <f t="shared" si="31"/>
        <v>0</v>
      </c>
      <c r="AP40" s="261">
        <f t="shared" si="31"/>
        <v>0</v>
      </c>
      <c r="AQ40" s="261">
        <f t="shared" si="31"/>
        <v>0</v>
      </c>
      <c r="AR40" s="261">
        <f t="shared" si="31"/>
        <v>0</v>
      </c>
      <c r="AS40" s="261">
        <f t="shared" si="31"/>
        <v>0</v>
      </c>
      <c r="AT40" s="261">
        <f t="shared" si="31"/>
        <v>0</v>
      </c>
      <c r="AU40" s="261">
        <f t="shared" si="31"/>
        <v>0</v>
      </c>
      <c r="AV40" s="261">
        <f t="shared" si="31"/>
        <v>0</v>
      </c>
      <c r="AW40" s="261">
        <f t="shared" si="31"/>
        <v>0</v>
      </c>
      <c r="AX40" s="261">
        <f t="shared" si="31"/>
        <v>0</v>
      </c>
      <c r="AY40" s="261">
        <f t="shared" si="31"/>
        <v>0</v>
      </c>
      <c r="AZ40" s="261">
        <f t="shared" si="31"/>
        <v>0</v>
      </c>
      <c r="BA40" s="261">
        <f t="shared" si="31"/>
        <v>0</v>
      </c>
      <c r="BB40" s="261">
        <f t="shared" si="31"/>
        <v>0</v>
      </c>
      <c r="BC40" s="261">
        <f t="shared" si="31"/>
        <v>0</v>
      </c>
      <c r="BD40" s="261">
        <f t="shared" si="31"/>
        <v>0</v>
      </c>
      <c r="BE40" s="261">
        <f t="shared" si="31"/>
        <v>0</v>
      </c>
      <c r="BF40" s="261">
        <f t="shared" si="31"/>
        <v>0</v>
      </c>
      <c r="BG40" s="261">
        <f t="shared" si="31"/>
        <v>0</v>
      </c>
      <c r="BH40" s="261">
        <f t="shared" si="31"/>
        <v>0</v>
      </c>
      <c r="BI40" s="261">
        <f t="shared" si="31"/>
        <v>0</v>
      </c>
      <c r="BJ40" s="261">
        <f t="shared" si="31"/>
        <v>0</v>
      </c>
      <c r="BK40" s="261">
        <f t="shared" si="31"/>
        <v>0</v>
      </c>
      <c r="BL40" s="261">
        <f t="shared" si="31"/>
        <v>0</v>
      </c>
      <c r="BM40" s="261">
        <f t="shared" si="31"/>
        <v>0</v>
      </c>
      <c r="BN40" s="261">
        <f t="shared" si="31"/>
        <v>0</v>
      </c>
      <c r="BO40" s="261">
        <f t="shared" si="31"/>
        <v>0</v>
      </c>
      <c r="BP40" s="261">
        <f t="shared" si="31"/>
        <v>0</v>
      </c>
      <c r="BQ40" s="261">
        <f t="shared" si="31"/>
        <v>0</v>
      </c>
      <c r="BR40" s="261">
        <f t="shared" si="31"/>
        <v>0</v>
      </c>
      <c r="BS40" s="261">
        <f t="shared" si="31"/>
        <v>0</v>
      </c>
      <c r="BT40" s="261">
        <f t="shared" ref="BT40:CP40" si="32">BT21-BS21</f>
        <v>0</v>
      </c>
      <c r="BU40" s="261">
        <f t="shared" si="32"/>
        <v>0</v>
      </c>
      <c r="BV40" s="261">
        <f t="shared" si="32"/>
        <v>0</v>
      </c>
      <c r="BW40" s="261">
        <f t="shared" si="32"/>
        <v>0</v>
      </c>
      <c r="BX40" s="261">
        <f t="shared" si="32"/>
        <v>0</v>
      </c>
      <c r="BY40" s="261">
        <f t="shared" si="32"/>
        <v>0</v>
      </c>
      <c r="BZ40" s="261">
        <f t="shared" si="32"/>
        <v>0</v>
      </c>
      <c r="CA40" s="261">
        <f t="shared" si="32"/>
        <v>0</v>
      </c>
      <c r="CB40" s="261">
        <f t="shared" si="32"/>
        <v>0</v>
      </c>
      <c r="CC40" s="261">
        <f t="shared" si="32"/>
        <v>0</v>
      </c>
      <c r="CD40" s="261">
        <f t="shared" si="32"/>
        <v>0</v>
      </c>
      <c r="CE40" s="261">
        <f t="shared" si="32"/>
        <v>0</v>
      </c>
      <c r="CF40" s="261">
        <f t="shared" si="32"/>
        <v>0</v>
      </c>
      <c r="CG40" s="261">
        <f t="shared" si="32"/>
        <v>0</v>
      </c>
      <c r="CH40" s="261">
        <f t="shared" si="32"/>
        <v>0</v>
      </c>
      <c r="CI40" s="261">
        <f t="shared" si="32"/>
        <v>0</v>
      </c>
      <c r="CJ40" s="261">
        <f t="shared" si="32"/>
        <v>0</v>
      </c>
      <c r="CK40" s="261">
        <f t="shared" si="32"/>
        <v>0</v>
      </c>
      <c r="CL40" s="261">
        <f t="shared" si="32"/>
        <v>0</v>
      </c>
      <c r="CM40" s="261">
        <f t="shared" si="32"/>
        <v>0</v>
      </c>
      <c r="CN40" s="261">
        <f t="shared" si="32"/>
        <v>0</v>
      </c>
      <c r="CO40" s="261">
        <f t="shared" si="32"/>
        <v>0</v>
      </c>
      <c r="CP40" s="261">
        <f t="shared" si="32"/>
        <v>0</v>
      </c>
    </row>
    <row r="41" spans="4:94" x14ac:dyDescent="0.3">
      <c r="D41" s="109"/>
      <c r="E41" s="249"/>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row>
    <row r="42" spans="4:94" x14ac:dyDescent="0.3">
      <c r="D42" s="154" t="s">
        <v>453</v>
      </c>
      <c r="E42" s="109"/>
      <c r="G42" s="97">
        <f t="shared" ref="G42:G44" si="33">G23</f>
        <v>0</v>
      </c>
      <c r="H42" s="261">
        <f t="shared" ref="H42" si="34">H23-G23</f>
        <v>0</v>
      </c>
      <c r="I42" s="261">
        <f t="shared" ref="I42:BT42" si="35">I23-H23</f>
        <v>0</v>
      </c>
      <c r="J42" s="261">
        <f t="shared" si="35"/>
        <v>0</v>
      </c>
      <c r="K42" s="261">
        <f t="shared" si="35"/>
        <v>0</v>
      </c>
      <c r="L42" s="261">
        <f t="shared" si="35"/>
        <v>0</v>
      </c>
      <c r="M42" s="261">
        <f t="shared" si="35"/>
        <v>1</v>
      </c>
      <c r="N42" s="261">
        <f t="shared" si="35"/>
        <v>0</v>
      </c>
      <c r="O42" s="261">
        <f t="shared" si="35"/>
        <v>0</v>
      </c>
      <c r="P42" s="261">
        <f t="shared" si="35"/>
        <v>0</v>
      </c>
      <c r="Q42" s="261">
        <f t="shared" si="35"/>
        <v>0</v>
      </c>
      <c r="R42" s="261">
        <f t="shared" si="35"/>
        <v>0</v>
      </c>
      <c r="S42" s="261">
        <f t="shared" si="35"/>
        <v>0</v>
      </c>
      <c r="T42" s="261">
        <f t="shared" si="35"/>
        <v>0</v>
      </c>
      <c r="U42" s="261">
        <f t="shared" si="35"/>
        <v>0</v>
      </c>
      <c r="V42" s="261">
        <f t="shared" si="35"/>
        <v>0</v>
      </c>
      <c r="W42" s="261">
        <f t="shared" si="35"/>
        <v>0</v>
      </c>
      <c r="X42" s="261">
        <f t="shared" si="35"/>
        <v>0</v>
      </c>
      <c r="Y42" s="261">
        <f t="shared" si="35"/>
        <v>0</v>
      </c>
      <c r="Z42" s="261">
        <f t="shared" si="35"/>
        <v>0</v>
      </c>
      <c r="AA42" s="261">
        <f t="shared" si="35"/>
        <v>0</v>
      </c>
      <c r="AB42" s="261">
        <f t="shared" si="35"/>
        <v>0</v>
      </c>
      <c r="AC42" s="261">
        <f t="shared" si="35"/>
        <v>0</v>
      </c>
      <c r="AD42" s="261">
        <f t="shared" si="35"/>
        <v>0</v>
      </c>
      <c r="AE42" s="261">
        <f t="shared" si="35"/>
        <v>0</v>
      </c>
      <c r="AF42" s="261">
        <f t="shared" si="35"/>
        <v>0</v>
      </c>
      <c r="AG42" s="261">
        <f t="shared" si="35"/>
        <v>0</v>
      </c>
      <c r="AH42" s="261">
        <f t="shared" si="35"/>
        <v>0</v>
      </c>
      <c r="AI42" s="261">
        <f t="shared" si="35"/>
        <v>0</v>
      </c>
      <c r="AJ42" s="261">
        <f t="shared" si="35"/>
        <v>0</v>
      </c>
      <c r="AK42" s="261">
        <f t="shared" si="35"/>
        <v>0</v>
      </c>
      <c r="AL42" s="261">
        <f t="shared" si="35"/>
        <v>0</v>
      </c>
      <c r="AM42" s="261">
        <f t="shared" si="35"/>
        <v>0</v>
      </c>
      <c r="AN42" s="261">
        <f t="shared" si="35"/>
        <v>0</v>
      </c>
      <c r="AO42" s="261">
        <f t="shared" si="35"/>
        <v>0</v>
      </c>
      <c r="AP42" s="261">
        <f t="shared" si="35"/>
        <v>0</v>
      </c>
      <c r="AQ42" s="261">
        <f t="shared" si="35"/>
        <v>0</v>
      </c>
      <c r="AR42" s="261">
        <f t="shared" si="35"/>
        <v>0</v>
      </c>
      <c r="AS42" s="261">
        <f t="shared" si="35"/>
        <v>0</v>
      </c>
      <c r="AT42" s="261">
        <f t="shared" si="35"/>
        <v>0</v>
      </c>
      <c r="AU42" s="261">
        <f t="shared" si="35"/>
        <v>0</v>
      </c>
      <c r="AV42" s="261">
        <f t="shared" si="35"/>
        <v>0</v>
      </c>
      <c r="AW42" s="261">
        <f t="shared" si="35"/>
        <v>0</v>
      </c>
      <c r="AX42" s="261">
        <f t="shared" si="35"/>
        <v>0</v>
      </c>
      <c r="AY42" s="261">
        <f t="shared" si="35"/>
        <v>0</v>
      </c>
      <c r="AZ42" s="261">
        <f t="shared" si="35"/>
        <v>0</v>
      </c>
      <c r="BA42" s="261">
        <f t="shared" si="35"/>
        <v>0</v>
      </c>
      <c r="BB42" s="261">
        <f t="shared" si="35"/>
        <v>0</v>
      </c>
      <c r="BC42" s="261">
        <f t="shared" si="35"/>
        <v>0</v>
      </c>
      <c r="BD42" s="261">
        <f t="shared" si="35"/>
        <v>0</v>
      </c>
      <c r="BE42" s="261">
        <f t="shared" si="35"/>
        <v>0</v>
      </c>
      <c r="BF42" s="261">
        <f t="shared" si="35"/>
        <v>0</v>
      </c>
      <c r="BG42" s="261">
        <f t="shared" si="35"/>
        <v>0</v>
      </c>
      <c r="BH42" s="261">
        <f t="shared" si="35"/>
        <v>0</v>
      </c>
      <c r="BI42" s="261">
        <f t="shared" si="35"/>
        <v>0</v>
      </c>
      <c r="BJ42" s="261">
        <f t="shared" si="35"/>
        <v>0</v>
      </c>
      <c r="BK42" s="261">
        <f t="shared" si="35"/>
        <v>0</v>
      </c>
      <c r="BL42" s="261">
        <f t="shared" si="35"/>
        <v>0</v>
      </c>
      <c r="BM42" s="261">
        <f t="shared" si="35"/>
        <v>0</v>
      </c>
      <c r="BN42" s="261">
        <f t="shared" si="35"/>
        <v>0</v>
      </c>
      <c r="BO42" s="261">
        <f t="shared" si="35"/>
        <v>0</v>
      </c>
      <c r="BP42" s="261">
        <f t="shared" si="35"/>
        <v>0</v>
      </c>
      <c r="BQ42" s="261">
        <f t="shared" si="35"/>
        <v>0</v>
      </c>
      <c r="BR42" s="261">
        <f t="shared" si="35"/>
        <v>0</v>
      </c>
      <c r="BS42" s="261">
        <f t="shared" si="35"/>
        <v>0</v>
      </c>
      <c r="BT42" s="261">
        <f t="shared" si="35"/>
        <v>0</v>
      </c>
      <c r="BU42" s="261">
        <f t="shared" ref="BU42:CH42" si="36">BU23-BT23</f>
        <v>0</v>
      </c>
      <c r="BV42" s="261">
        <f t="shared" si="36"/>
        <v>0</v>
      </c>
      <c r="BW42" s="261">
        <f t="shared" si="36"/>
        <v>0</v>
      </c>
      <c r="BX42" s="261">
        <f t="shared" si="36"/>
        <v>0</v>
      </c>
      <c r="BY42" s="261">
        <f t="shared" si="36"/>
        <v>0</v>
      </c>
      <c r="BZ42" s="261">
        <f t="shared" si="36"/>
        <v>0</v>
      </c>
      <c r="CA42" s="261">
        <f t="shared" si="36"/>
        <v>0</v>
      </c>
      <c r="CB42" s="261">
        <f t="shared" si="36"/>
        <v>0</v>
      </c>
      <c r="CC42" s="261">
        <f t="shared" si="36"/>
        <v>0</v>
      </c>
      <c r="CD42" s="261">
        <f t="shared" si="36"/>
        <v>0</v>
      </c>
      <c r="CE42" s="261">
        <f t="shared" si="36"/>
        <v>0</v>
      </c>
      <c r="CF42" s="261">
        <f t="shared" si="36"/>
        <v>0</v>
      </c>
      <c r="CG42" s="261">
        <f t="shared" si="36"/>
        <v>0</v>
      </c>
      <c r="CH42" s="261">
        <f t="shared" si="36"/>
        <v>0</v>
      </c>
      <c r="CI42" s="261">
        <f t="shared" ref="CI42" si="37">CI23-CH23</f>
        <v>0</v>
      </c>
      <c r="CJ42" s="261">
        <f t="shared" ref="CJ42" si="38">CJ23-CI23</f>
        <v>0</v>
      </c>
      <c r="CK42" s="261">
        <f t="shared" ref="CK42" si="39">CK23-CJ23</f>
        <v>0</v>
      </c>
      <c r="CL42" s="261">
        <f t="shared" ref="CL42" si="40">CL23-CK23</f>
        <v>0</v>
      </c>
      <c r="CM42" s="261">
        <f t="shared" ref="CM42" si="41">CM23-CL23</f>
        <v>0</v>
      </c>
      <c r="CN42" s="261">
        <f t="shared" ref="CN42" si="42">CN23-CM23</f>
        <v>0</v>
      </c>
      <c r="CO42" s="261">
        <f t="shared" ref="CO42" si="43">CO23-CN23</f>
        <v>0</v>
      </c>
      <c r="CP42" s="261">
        <f t="shared" ref="CP42" si="44">CP23-CO23</f>
        <v>0</v>
      </c>
    </row>
    <row r="43" spans="4:94" x14ac:dyDescent="0.3">
      <c r="D43" s="154"/>
      <c r="E43" s="109"/>
    </row>
    <row r="44" spans="4:94" x14ac:dyDescent="0.3">
      <c r="D44" s="109" t="s">
        <v>454</v>
      </c>
      <c r="E44" s="109"/>
      <c r="G44" s="97">
        <f t="shared" si="33"/>
        <v>0</v>
      </c>
      <c r="H44" s="261">
        <f t="shared" ref="H44" si="45">H25-G25</f>
        <v>0</v>
      </c>
      <c r="I44" s="261">
        <f t="shared" ref="I44" si="46">I25-H25</f>
        <v>5</v>
      </c>
      <c r="J44" s="261">
        <f t="shared" ref="J44" si="47">J25-I25</f>
        <v>0</v>
      </c>
      <c r="K44" s="261">
        <f t="shared" ref="K44" si="48">K25-J25</f>
        <v>2</v>
      </c>
      <c r="L44" s="261">
        <f t="shared" ref="L44" si="49">L25-K25</f>
        <v>2</v>
      </c>
      <c r="M44" s="261">
        <f t="shared" ref="M44" si="50">M25-L25</f>
        <v>-2</v>
      </c>
      <c r="N44" s="261">
        <f t="shared" ref="N44" si="51">N25-M25</f>
        <v>-4</v>
      </c>
      <c r="O44" s="261">
        <f t="shared" ref="O44" si="52">O25-N25</f>
        <v>-3</v>
      </c>
      <c r="P44" s="261">
        <f t="shared" ref="P44" si="53">P25-O25</f>
        <v>0</v>
      </c>
      <c r="Q44" s="261">
        <f t="shared" ref="Q44" si="54">Q25-P25</f>
        <v>0</v>
      </c>
      <c r="R44" s="261">
        <f t="shared" ref="R44" si="55">R25-Q25</f>
        <v>0</v>
      </c>
      <c r="S44" s="261">
        <f t="shared" ref="S44" si="56">S25-R25</f>
        <v>0</v>
      </c>
      <c r="T44" s="261">
        <f t="shared" ref="T44" si="57">T25-S25</f>
        <v>0</v>
      </c>
      <c r="U44" s="261">
        <f t="shared" ref="U44" si="58">U25-T25</f>
        <v>0</v>
      </c>
      <c r="V44" s="261">
        <f t="shared" ref="V44" si="59">V25-U25</f>
        <v>0</v>
      </c>
      <c r="W44" s="261">
        <f t="shared" ref="W44" si="60">W25-V25</f>
        <v>0</v>
      </c>
      <c r="X44" s="261">
        <f t="shared" ref="X44" si="61">X25-W25</f>
        <v>0</v>
      </c>
      <c r="Y44" s="261">
        <f t="shared" ref="Y44" si="62">Y25-X25</f>
        <v>0</v>
      </c>
      <c r="Z44" s="261">
        <f t="shared" ref="Z44" si="63">Z25-Y25</f>
        <v>0</v>
      </c>
      <c r="AA44" s="261">
        <f t="shared" ref="AA44" si="64">AA25-Z25</f>
        <v>0</v>
      </c>
      <c r="AB44" s="261">
        <f t="shared" ref="AB44" si="65">AB25-AA25</f>
        <v>0</v>
      </c>
      <c r="AC44" s="261">
        <f t="shared" ref="AC44" si="66">AC25-AB25</f>
        <v>0</v>
      </c>
      <c r="AD44" s="261">
        <f t="shared" ref="AD44" si="67">AD25-AC25</f>
        <v>0</v>
      </c>
      <c r="AE44" s="261">
        <f t="shared" ref="AE44" si="68">AE25-AD25</f>
        <v>0</v>
      </c>
      <c r="AF44" s="261">
        <f t="shared" ref="AF44" si="69">AF25-AE25</f>
        <v>0</v>
      </c>
      <c r="AG44" s="261">
        <f t="shared" ref="AG44" si="70">AG25-AF25</f>
        <v>0</v>
      </c>
      <c r="AH44" s="261">
        <f t="shared" ref="AH44" si="71">AH25-AG25</f>
        <v>0</v>
      </c>
      <c r="AI44" s="261">
        <f t="shared" ref="AI44" si="72">AI25-AH25</f>
        <v>0</v>
      </c>
      <c r="AJ44" s="261">
        <f t="shared" ref="AJ44" si="73">AJ25-AI25</f>
        <v>0</v>
      </c>
      <c r="AK44" s="261">
        <f t="shared" ref="AK44" si="74">AK25-AJ25</f>
        <v>0</v>
      </c>
      <c r="AL44" s="261">
        <f t="shared" ref="AL44" si="75">AL25-AK25</f>
        <v>0</v>
      </c>
      <c r="AM44" s="261">
        <f t="shared" ref="AM44" si="76">AM25-AL25</f>
        <v>0</v>
      </c>
      <c r="AN44" s="261">
        <f t="shared" ref="AN44" si="77">AN25-AM25</f>
        <v>0</v>
      </c>
      <c r="AO44" s="261">
        <f t="shared" ref="AO44" si="78">AO25-AN25</f>
        <v>0</v>
      </c>
      <c r="AP44" s="261">
        <f t="shared" ref="AP44" si="79">AP25-AO25</f>
        <v>0</v>
      </c>
      <c r="AQ44" s="261">
        <f t="shared" ref="AQ44" si="80">AQ25-AP25</f>
        <v>0</v>
      </c>
      <c r="AR44" s="261">
        <f t="shared" ref="AR44" si="81">AR25-AQ25</f>
        <v>0</v>
      </c>
      <c r="AS44" s="261">
        <f t="shared" ref="AS44" si="82">AS25-AR25</f>
        <v>0</v>
      </c>
      <c r="AT44" s="261">
        <f t="shared" ref="AT44" si="83">AT25-AS25</f>
        <v>0</v>
      </c>
      <c r="AU44" s="261">
        <f t="shared" ref="AU44" si="84">AU25-AT25</f>
        <v>0</v>
      </c>
      <c r="AV44" s="261">
        <f t="shared" ref="AV44" si="85">AV25-AU25</f>
        <v>0</v>
      </c>
      <c r="AW44" s="261">
        <f t="shared" ref="AW44" si="86">AW25-AV25</f>
        <v>0</v>
      </c>
      <c r="AX44" s="261">
        <f t="shared" ref="AX44" si="87">AX25-AW25</f>
        <v>0</v>
      </c>
      <c r="AY44" s="261">
        <f t="shared" ref="AY44" si="88">AY25-AX25</f>
        <v>0</v>
      </c>
      <c r="AZ44" s="261">
        <f t="shared" ref="AZ44" si="89">AZ25-AY25</f>
        <v>0</v>
      </c>
      <c r="BA44" s="261">
        <f t="shared" ref="BA44" si="90">BA25-AZ25</f>
        <v>0</v>
      </c>
      <c r="BB44" s="261">
        <f t="shared" ref="BB44" si="91">BB25-BA25</f>
        <v>0</v>
      </c>
      <c r="BC44" s="261">
        <f t="shared" ref="BC44" si="92">BC25-BB25</f>
        <v>0</v>
      </c>
      <c r="BD44" s="261">
        <f t="shared" ref="BD44" si="93">BD25-BC25</f>
        <v>0</v>
      </c>
      <c r="BE44" s="261">
        <f t="shared" ref="BE44" si="94">BE25-BD25</f>
        <v>0</v>
      </c>
      <c r="BF44" s="261">
        <f t="shared" ref="BF44" si="95">BF25-BE25</f>
        <v>0</v>
      </c>
      <c r="BG44" s="261">
        <f t="shared" ref="BG44" si="96">BG25-BF25</f>
        <v>0</v>
      </c>
      <c r="BH44" s="261">
        <f t="shared" ref="BH44" si="97">BH25-BG25</f>
        <v>0</v>
      </c>
      <c r="BI44" s="261">
        <f t="shared" ref="BI44" si="98">BI25-BH25</f>
        <v>0</v>
      </c>
      <c r="BJ44" s="261">
        <f t="shared" ref="BJ44" si="99">BJ25-BI25</f>
        <v>0</v>
      </c>
      <c r="BK44" s="261">
        <f t="shared" ref="BK44" si="100">BK25-BJ25</f>
        <v>0</v>
      </c>
      <c r="BL44" s="261">
        <f t="shared" ref="BL44" si="101">BL25-BK25</f>
        <v>0</v>
      </c>
      <c r="BM44" s="261">
        <f t="shared" ref="BM44" si="102">BM25-BL25</f>
        <v>0</v>
      </c>
      <c r="BN44" s="261">
        <f t="shared" ref="BN44" si="103">BN25-BM25</f>
        <v>0</v>
      </c>
      <c r="BO44" s="261">
        <f t="shared" ref="BO44" si="104">BO25-BN25</f>
        <v>0</v>
      </c>
      <c r="BP44" s="261">
        <f t="shared" ref="BP44" si="105">BP25-BO25</f>
        <v>0</v>
      </c>
      <c r="BQ44" s="261">
        <f t="shared" ref="BQ44" si="106">BQ25-BP25</f>
        <v>0</v>
      </c>
      <c r="BR44" s="261">
        <f t="shared" ref="BR44" si="107">BR25-BQ25</f>
        <v>0</v>
      </c>
      <c r="BS44" s="261">
        <f t="shared" ref="BS44" si="108">BS25-BR25</f>
        <v>0</v>
      </c>
      <c r="BT44" s="261">
        <f t="shared" ref="BT44" si="109">BT25-BS25</f>
        <v>0</v>
      </c>
      <c r="BU44" s="261">
        <f t="shared" ref="BU44" si="110">BU25-BT25</f>
        <v>0</v>
      </c>
      <c r="BV44" s="261">
        <f t="shared" ref="BV44" si="111">BV25-BU25</f>
        <v>0</v>
      </c>
      <c r="BW44" s="261">
        <f t="shared" ref="BW44" si="112">BW25-BV25</f>
        <v>0</v>
      </c>
      <c r="BX44" s="261">
        <f t="shared" ref="BX44" si="113">BX25-BW25</f>
        <v>0</v>
      </c>
      <c r="BY44" s="261">
        <f t="shared" ref="BY44" si="114">BY25-BX25</f>
        <v>0</v>
      </c>
      <c r="BZ44" s="261">
        <f t="shared" ref="BZ44" si="115">BZ25-BY25</f>
        <v>0</v>
      </c>
      <c r="CA44" s="261">
        <f t="shared" ref="CA44" si="116">CA25-BZ25</f>
        <v>0</v>
      </c>
      <c r="CB44" s="261">
        <f t="shared" ref="CB44" si="117">CB25-CA25</f>
        <v>0</v>
      </c>
      <c r="CC44" s="261">
        <f t="shared" ref="CC44" si="118">CC25-CB25</f>
        <v>0</v>
      </c>
      <c r="CD44" s="261">
        <f t="shared" ref="CD44" si="119">CD25-CC25</f>
        <v>0</v>
      </c>
      <c r="CE44" s="261">
        <f t="shared" ref="CE44" si="120">CE25-CD25</f>
        <v>0</v>
      </c>
      <c r="CF44" s="261">
        <f t="shared" ref="CF44" si="121">CF25-CE25</f>
        <v>0</v>
      </c>
      <c r="CG44" s="261">
        <f t="shared" ref="CG44" si="122">CG25-CF25</f>
        <v>0</v>
      </c>
      <c r="CH44" s="261">
        <f t="shared" ref="CH44" si="123">CH25-CG25</f>
        <v>0</v>
      </c>
      <c r="CI44" s="261">
        <f t="shared" ref="CI44" si="124">CI25-CH25</f>
        <v>0</v>
      </c>
      <c r="CJ44" s="261">
        <f t="shared" ref="CJ44" si="125">CJ25-CI25</f>
        <v>0</v>
      </c>
      <c r="CK44" s="261">
        <f t="shared" ref="CK44" si="126">CK25-CJ25</f>
        <v>0</v>
      </c>
      <c r="CL44" s="261">
        <f t="shared" ref="CL44" si="127">CL25-CK25</f>
        <v>0</v>
      </c>
      <c r="CM44" s="261">
        <f t="shared" ref="CM44" si="128">CM25-CL25</f>
        <v>0</v>
      </c>
      <c r="CN44" s="261">
        <f t="shared" ref="CN44" si="129">CN25-CM25</f>
        <v>0</v>
      </c>
      <c r="CO44" s="261">
        <f t="shared" ref="CO44" si="130">CO25-CN25</f>
        <v>0</v>
      </c>
      <c r="CP44" s="261">
        <f t="shared" ref="CP44" si="131">CP25-CO25</f>
        <v>0</v>
      </c>
    </row>
  </sheetData>
  <sheetProtection algorithmName="SHA-512" hashValue="bsJoQJ+9LcFlMB4uVfUP+yXj+v8h9rYlm86pNY/whIKAklgQx7h51rIkP3Ag1gKmw4N6xaHkjFlhKDZa+X2lig==" saltValue="mD75MvoOcbZcLGZChoAvvg==" spinCount="100000" sheet="1" objects="1" scenarios="1" formatCells="0" formatColumns="0" formatRows="0" insertRows="0" deleteRows="0"/>
  <dataValidations count="1">
    <dataValidation type="list" allowBlank="1" showInputMessage="1" showErrorMessage="1" sqref="G6:CP6">
      <formula1>$A$2:$A$4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7:J25"/>
  <sheetViews>
    <sheetView workbookViewId="0">
      <selection activeCell="G35" sqref="G35"/>
    </sheetView>
  </sheetViews>
  <sheetFormatPr defaultRowHeight="12" x14ac:dyDescent="0.3"/>
  <cols>
    <col min="1" max="1" width="21.33203125" customWidth="1"/>
    <col min="2" max="2" width="53.44140625" bestFit="1" customWidth="1"/>
    <col min="3" max="3" width="19.5546875" customWidth="1"/>
    <col min="4" max="4" width="15.88671875" customWidth="1"/>
    <col min="5" max="5" width="6.109375" style="1" customWidth="1"/>
    <col min="6" max="6" width="21.5546875" customWidth="1"/>
    <col min="7" max="7" width="6" customWidth="1"/>
    <col min="8" max="8" width="16.6640625" customWidth="1"/>
  </cols>
  <sheetData>
    <row r="7" spans="1:8" ht="24" x14ac:dyDescent="0.3">
      <c r="A7" s="17" t="s">
        <v>456</v>
      </c>
      <c r="B7" s="17" t="s">
        <v>457</v>
      </c>
      <c r="C7" s="17" t="s">
        <v>383</v>
      </c>
      <c r="D7" s="17" t="s">
        <v>382</v>
      </c>
      <c r="E7" s="89"/>
      <c r="F7" s="17" t="s">
        <v>260</v>
      </c>
      <c r="H7" s="17" t="s">
        <v>261</v>
      </c>
    </row>
    <row r="8" spans="1:8" x14ac:dyDescent="0.3">
      <c r="A8" s="29" t="s">
        <v>450</v>
      </c>
      <c r="B8" s="29"/>
      <c r="C8" s="4"/>
      <c r="D8" s="4" t="s">
        <v>264</v>
      </c>
      <c r="F8" s="4"/>
      <c r="H8" s="4"/>
    </row>
    <row r="9" spans="1:8" x14ac:dyDescent="0.3">
      <c r="A9" s="29"/>
      <c r="B9" s="29" t="s">
        <v>292</v>
      </c>
      <c r="C9" s="29"/>
      <c r="D9" s="4" t="s">
        <v>264</v>
      </c>
      <c r="F9" s="36">
        <v>5345</v>
      </c>
      <c r="H9" s="36"/>
    </row>
    <row r="10" spans="1:8" x14ac:dyDescent="0.3">
      <c r="A10" s="29"/>
      <c r="B10" s="29" t="s">
        <v>131</v>
      </c>
      <c r="C10" s="29"/>
      <c r="D10" s="4" t="s">
        <v>264</v>
      </c>
      <c r="F10" s="36">
        <v>13524</v>
      </c>
      <c r="H10" s="36"/>
    </row>
    <row r="11" spans="1:8" x14ac:dyDescent="0.3">
      <c r="A11" s="29"/>
      <c r="B11" s="29" t="s">
        <v>127</v>
      </c>
      <c r="C11" s="29"/>
      <c r="D11" s="4" t="s">
        <v>266</v>
      </c>
      <c r="F11" s="36">
        <v>42851</v>
      </c>
      <c r="H11" s="36"/>
    </row>
    <row r="12" spans="1:8" x14ac:dyDescent="0.3">
      <c r="A12" s="29"/>
      <c r="B12" s="29" t="s">
        <v>128</v>
      </c>
      <c r="C12" s="29"/>
      <c r="D12" s="4" t="s">
        <v>264</v>
      </c>
      <c r="F12" s="36">
        <v>2896</v>
      </c>
      <c r="H12" s="36"/>
    </row>
    <row r="13" spans="1:8" x14ac:dyDescent="0.3">
      <c r="A13" s="29"/>
      <c r="B13" s="29"/>
      <c r="C13" s="29"/>
      <c r="D13" s="4"/>
      <c r="F13" s="36"/>
      <c r="H13" s="36"/>
    </row>
    <row r="14" spans="1:8" x14ac:dyDescent="0.3">
      <c r="A14" s="29" t="s">
        <v>451</v>
      </c>
      <c r="B14" s="29"/>
      <c r="C14" s="4"/>
      <c r="D14" s="4" t="s">
        <v>267</v>
      </c>
      <c r="F14" s="36"/>
      <c r="H14" s="36"/>
    </row>
    <row r="15" spans="1:8" x14ac:dyDescent="0.3">
      <c r="A15" s="29"/>
      <c r="B15" s="29" t="s">
        <v>293</v>
      </c>
      <c r="C15" s="29"/>
      <c r="D15" s="4" t="s">
        <v>265</v>
      </c>
      <c r="F15" s="36">
        <v>1546</v>
      </c>
      <c r="H15" s="36"/>
    </row>
    <row r="16" spans="1:8" x14ac:dyDescent="0.3">
      <c r="A16" s="29"/>
      <c r="B16" s="29" t="s">
        <v>132</v>
      </c>
      <c r="C16" s="29"/>
      <c r="D16" s="4" t="s">
        <v>267</v>
      </c>
      <c r="F16" s="36">
        <v>3752</v>
      </c>
      <c r="H16" s="36"/>
    </row>
    <row r="17" spans="1:10" x14ac:dyDescent="0.3">
      <c r="A17" s="29"/>
      <c r="B17" s="29" t="s">
        <v>129</v>
      </c>
      <c r="C17" s="29"/>
      <c r="D17" s="4" t="s">
        <v>266</v>
      </c>
      <c r="F17" s="36">
        <v>4567</v>
      </c>
      <c r="H17" s="36"/>
    </row>
    <row r="18" spans="1:10" x14ac:dyDescent="0.3">
      <c r="A18" s="29"/>
      <c r="B18" s="29" t="s">
        <v>130</v>
      </c>
      <c r="C18" s="29"/>
      <c r="D18" s="4" t="s">
        <v>267</v>
      </c>
      <c r="F18" s="36">
        <v>789</v>
      </c>
      <c r="H18" s="36"/>
    </row>
    <row r="19" spans="1:10" x14ac:dyDescent="0.3">
      <c r="A19" s="29"/>
      <c r="B19" s="29"/>
      <c r="C19" s="29"/>
      <c r="D19" s="4"/>
      <c r="F19" s="36"/>
      <c r="H19" s="36"/>
    </row>
    <row r="20" spans="1:10" x14ac:dyDescent="0.3">
      <c r="A20" s="29" t="s">
        <v>452</v>
      </c>
      <c r="B20" s="29"/>
      <c r="C20" s="4"/>
      <c r="D20" s="4" t="s">
        <v>268</v>
      </c>
      <c r="F20" s="36">
        <v>75000</v>
      </c>
      <c r="H20" s="36"/>
    </row>
    <row r="21" spans="1:10" x14ac:dyDescent="0.3">
      <c r="A21" s="29"/>
      <c r="B21" s="29"/>
      <c r="C21" s="29"/>
      <c r="D21" s="4"/>
      <c r="F21" s="36"/>
      <c r="H21" s="36"/>
    </row>
    <row r="22" spans="1:10" x14ac:dyDescent="0.3">
      <c r="A22" s="29" t="s">
        <v>453</v>
      </c>
      <c r="B22" s="29"/>
      <c r="C22" s="4"/>
      <c r="D22" s="4" t="s">
        <v>269</v>
      </c>
      <c r="F22" s="36">
        <v>90000</v>
      </c>
      <c r="H22" s="36"/>
      <c r="J22" s="13"/>
    </row>
    <row r="23" spans="1:10" x14ac:dyDescent="0.3">
      <c r="A23" s="29"/>
      <c r="B23" s="29"/>
      <c r="C23" s="4"/>
      <c r="D23" s="4"/>
      <c r="F23" s="36"/>
      <c r="H23" s="36"/>
    </row>
    <row r="24" spans="1:10" x14ac:dyDescent="0.3">
      <c r="A24" s="29" t="s">
        <v>458</v>
      </c>
      <c r="B24" s="29"/>
      <c r="C24" s="29"/>
      <c r="D24" s="4" t="s">
        <v>270</v>
      </c>
      <c r="F24" s="36"/>
      <c r="H24" s="36">
        <v>150</v>
      </c>
    </row>
    <row r="25" spans="1:10" x14ac:dyDescent="0.3">
      <c r="A25" s="1"/>
      <c r="B25" s="31"/>
      <c r="C25" s="31"/>
      <c r="D25" s="31"/>
      <c r="E25" s="31"/>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E4:CP24"/>
  <sheetViews>
    <sheetView workbookViewId="0">
      <pane xSplit="6" ySplit="6" topLeftCell="BX7" activePane="bottomRight" state="frozen"/>
      <selection activeCell="G35" sqref="G35"/>
      <selection pane="topRight" activeCell="G35" sqref="G35"/>
      <selection pane="bottomLeft" activeCell="G35" sqref="G35"/>
      <selection pane="bottomRight" activeCell="CA12" sqref="CA12"/>
    </sheetView>
  </sheetViews>
  <sheetFormatPr defaultColWidth="9.109375" defaultRowHeight="12" x14ac:dyDescent="0.3"/>
  <cols>
    <col min="1" max="3" width="14.5546875" style="97" customWidth="1"/>
    <col min="4" max="4" width="4.6640625" style="97" customWidth="1"/>
    <col min="5" max="5" width="10.88671875" style="97" customWidth="1"/>
    <col min="6" max="6" width="55" style="97" bestFit="1" customWidth="1"/>
    <col min="7" max="16384" width="9.109375" style="97"/>
  </cols>
  <sheetData>
    <row r="4" spans="5:94" s="100" customFormat="1" x14ac:dyDescent="0.3">
      <c r="E4" s="100" t="s">
        <v>7</v>
      </c>
      <c r="G4" s="146">
        <f>'3.General Assumptions'!G4</f>
        <v>0</v>
      </c>
      <c r="H4" s="146">
        <f>'3.General Assumptions'!H4</f>
        <v>0</v>
      </c>
      <c r="I4" s="146">
        <f>'3.General Assumptions'!I4</f>
        <v>1</v>
      </c>
      <c r="J4" s="146">
        <f>'3.General Assumptions'!J4</f>
        <v>2</v>
      </c>
      <c r="K4" s="146">
        <f>'3.General Assumptions'!K4</f>
        <v>3</v>
      </c>
      <c r="L4" s="146">
        <f>'3.General Assumptions'!L4</f>
        <v>4</v>
      </c>
      <c r="M4" s="146">
        <f>'3.General Assumptions'!M4</f>
        <v>5</v>
      </c>
      <c r="N4" s="146">
        <f>'3.General Assumptions'!N4</f>
        <v>6</v>
      </c>
      <c r="O4" s="146">
        <f>'3.General Assumptions'!O4</f>
        <v>7</v>
      </c>
      <c r="P4" s="146">
        <f>'3.General Assumptions'!P4</f>
        <v>8</v>
      </c>
      <c r="Q4" s="146">
        <f>'3.General Assumptions'!Q4</f>
        <v>9</v>
      </c>
      <c r="R4" s="146">
        <f>'3.General Assumptions'!R4</f>
        <v>10</v>
      </c>
      <c r="S4" s="146">
        <f>'3.General Assumptions'!S4</f>
        <v>11</v>
      </c>
      <c r="T4" s="146">
        <f>'3.General Assumptions'!T4</f>
        <v>12</v>
      </c>
      <c r="U4" s="146">
        <f>'3.General Assumptions'!U4</f>
        <v>13</v>
      </c>
      <c r="V4" s="146">
        <f>'3.General Assumptions'!V4</f>
        <v>14</v>
      </c>
      <c r="W4" s="146">
        <f>'3.General Assumptions'!W4</f>
        <v>15</v>
      </c>
      <c r="X4" s="146">
        <f>'3.General Assumptions'!X4</f>
        <v>16</v>
      </c>
      <c r="Y4" s="146">
        <f>'3.General Assumptions'!Y4</f>
        <v>17</v>
      </c>
      <c r="Z4" s="146">
        <f>'3.General Assumptions'!Z4</f>
        <v>18</v>
      </c>
      <c r="AA4" s="146">
        <f>'3.General Assumptions'!AA4</f>
        <v>19</v>
      </c>
      <c r="AB4" s="146">
        <f>'3.General Assumptions'!AB4</f>
        <v>20</v>
      </c>
      <c r="AC4" s="146">
        <f>'3.General Assumptions'!AC4</f>
        <v>21</v>
      </c>
      <c r="AD4" s="146">
        <f>'3.General Assumptions'!AD4</f>
        <v>22</v>
      </c>
      <c r="AE4" s="146">
        <f>'3.General Assumptions'!AE4</f>
        <v>23</v>
      </c>
      <c r="AF4" s="146">
        <f>'3.General Assumptions'!AF4</f>
        <v>24</v>
      </c>
      <c r="AG4" s="146">
        <f>'3.General Assumptions'!AG4</f>
        <v>25</v>
      </c>
      <c r="AH4" s="146">
        <f>'3.General Assumptions'!AH4</f>
        <v>26</v>
      </c>
      <c r="AI4" s="146">
        <f>'3.General Assumptions'!AI4</f>
        <v>27</v>
      </c>
      <c r="AJ4" s="146">
        <f>'3.General Assumptions'!AJ4</f>
        <v>28</v>
      </c>
      <c r="AK4" s="146">
        <f>'3.General Assumptions'!AK4</f>
        <v>29</v>
      </c>
      <c r="AL4" s="146">
        <f>'3.General Assumptions'!AL4</f>
        <v>30</v>
      </c>
      <c r="AM4" s="146">
        <f>'3.General Assumptions'!AM4</f>
        <v>31</v>
      </c>
      <c r="AN4" s="146">
        <f>'3.General Assumptions'!AN4</f>
        <v>32</v>
      </c>
      <c r="AO4" s="146">
        <f>'3.General Assumptions'!AO4</f>
        <v>33</v>
      </c>
      <c r="AP4" s="146">
        <f>'3.General Assumptions'!AP4</f>
        <v>34</v>
      </c>
      <c r="AQ4" s="146">
        <f>'3.General Assumptions'!AQ4</f>
        <v>35</v>
      </c>
      <c r="AR4" s="146">
        <f>'3.General Assumptions'!AR4</f>
        <v>36</v>
      </c>
      <c r="AS4" s="146">
        <f>'3.General Assumptions'!AS4</f>
        <v>37</v>
      </c>
      <c r="AT4" s="146">
        <f>'3.General Assumptions'!AT4</f>
        <v>38</v>
      </c>
      <c r="AU4" s="146">
        <f>'3.General Assumptions'!AU4</f>
        <v>39</v>
      </c>
      <c r="AV4" s="146">
        <f>'3.General Assumptions'!AV4</f>
        <v>40</v>
      </c>
      <c r="AW4" s="146">
        <f>'3.General Assumptions'!AW4</f>
        <v>41</v>
      </c>
      <c r="AX4" s="146">
        <f>'3.General Assumptions'!AX4</f>
        <v>42</v>
      </c>
      <c r="AY4" s="146">
        <f>'3.General Assumptions'!AY4</f>
        <v>43</v>
      </c>
      <c r="AZ4" s="146">
        <f>'3.General Assumptions'!AZ4</f>
        <v>44</v>
      </c>
      <c r="BA4" s="146">
        <f>'3.General Assumptions'!BA4</f>
        <v>45</v>
      </c>
      <c r="BB4" s="146">
        <f>'3.General Assumptions'!BB4</f>
        <v>46</v>
      </c>
      <c r="BC4" s="146">
        <f>'3.General Assumptions'!BC4</f>
        <v>47</v>
      </c>
      <c r="BD4" s="146">
        <f>'3.General Assumptions'!BD4</f>
        <v>48</v>
      </c>
      <c r="BE4" s="146">
        <f>'3.General Assumptions'!BE4</f>
        <v>49</v>
      </c>
      <c r="BF4" s="146">
        <f>'3.General Assumptions'!BF4</f>
        <v>50</v>
      </c>
      <c r="BG4" s="146">
        <f>'3.General Assumptions'!BG4</f>
        <v>51</v>
      </c>
      <c r="BH4" s="146">
        <f>'3.General Assumptions'!BH4</f>
        <v>52</v>
      </c>
      <c r="BI4" s="146">
        <f>'3.General Assumptions'!BI4</f>
        <v>53</v>
      </c>
      <c r="BJ4" s="146">
        <f>'3.General Assumptions'!BJ4</f>
        <v>54</v>
      </c>
      <c r="BK4" s="146">
        <f>'3.General Assumptions'!BK4</f>
        <v>55</v>
      </c>
      <c r="BL4" s="146">
        <f>'3.General Assumptions'!BL4</f>
        <v>56</v>
      </c>
      <c r="BM4" s="146">
        <f>'3.General Assumptions'!BM4</f>
        <v>57</v>
      </c>
      <c r="BN4" s="146">
        <f>'3.General Assumptions'!BN4</f>
        <v>58</v>
      </c>
      <c r="BO4" s="146">
        <f>'3.General Assumptions'!BO4</f>
        <v>59</v>
      </c>
      <c r="BP4" s="146">
        <f>'3.General Assumptions'!BP4</f>
        <v>60</v>
      </c>
      <c r="BQ4" s="146">
        <f>'3.General Assumptions'!BQ4</f>
        <v>61</v>
      </c>
      <c r="BR4" s="146">
        <f>'3.General Assumptions'!BR4</f>
        <v>62</v>
      </c>
      <c r="BS4" s="146">
        <f>'3.General Assumptions'!BS4</f>
        <v>63</v>
      </c>
      <c r="BT4" s="146">
        <f>'3.General Assumptions'!BT4</f>
        <v>64</v>
      </c>
      <c r="BU4" s="146">
        <f>'3.General Assumptions'!BU4</f>
        <v>65</v>
      </c>
      <c r="BV4" s="146">
        <f>'3.General Assumptions'!BV4</f>
        <v>66</v>
      </c>
      <c r="BW4" s="146">
        <f>'3.General Assumptions'!BW4</f>
        <v>67</v>
      </c>
      <c r="BX4" s="146">
        <f>'3.General Assumptions'!BX4</f>
        <v>68</v>
      </c>
      <c r="BY4" s="146">
        <f>'3.General Assumptions'!BY4</f>
        <v>69</v>
      </c>
      <c r="BZ4" s="146">
        <f>'3.General Assumptions'!BZ4</f>
        <v>70</v>
      </c>
      <c r="CA4" s="146">
        <f>'3.General Assumptions'!CA4</f>
        <v>71</v>
      </c>
      <c r="CB4" s="146">
        <f>'3.General Assumptions'!CB4</f>
        <v>72</v>
      </c>
      <c r="CC4" s="146">
        <f>'3.General Assumptions'!CC4</f>
        <v>73</v>
      </c>
      <c r="CD4" s="146">
        <f>'3.General Assumptions'!CD4</f>
        <v>74</v>
      </c>
      <c r="CE4" s="146">
        <f>'3.General Assumptions'!CE4</f>
        <v>75</v>
      </c>
      <c r="CF4" s="146">
        <f>'3.General Assumptions'!CF4</f>
        <v>76</v>
      </c>
      <c r="CG4" s="146">
        <f>'3.General Assumptions'!CG4</f>
        <v>77</v>
      </c>
      <c r="CH4" s="146">
        <f>'3.General Assumptions'!CH4</f>
        <v>78</v>
      </c>
      <c r="CI4" s="146">
        <f>'3.General Assumptions'!CI4</f>
        <v>79</v>
      </c>
      <c r="CJ4" s="146">
        <f>'3.General Assumptions'!CJ4</f>
        <v>80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4" s="100" customFormat="1" x14ac:dyDescent="0.3">
      <c r="E5" s="98" t="s">
        <v>34</v>
      </c>
      <c r="G5" s="132" t="s">
        <v>8</v>
      </c>
      <c r="H5" s="132" t="s">
        <v>9</v>
      </c>
      <c r="I5" s="132" t="s">
        <v>10</v>
      </c>
      <c r="J5" s="132" t="s">
        <v>11</v>
      </c>
      <c r="K5" s="132" t="s">
        <v>12</v>
      </c>
      <c r="L5" s="132" t="s">
        <v>13</v>
      </c>
      <c r="M5" s="132" t="s">
        <v>14</v>
      </c>
      <c r="N5" s="132" t="s">
        <v>15</v>
      </c>
      <c r="O5" s="132" t="s">
        <v>16</v>
      </c>
      <c r="P5" s="132" t="s">
        <v>17</v>
      </c>
      <c r="Q5" s="132" t="s">
        <v>18</v>
      </c>
      <c r="R5" s="132" t="s">
        <v>19</v>
      </c>
      <c r="S5" s="132" t="s">
        <v>20</v>
      </c>
      <c r="T5" s="132" t="s">
        <v>21</v>
      </c>
      <c r="U5" s="132" t="s">
        <v>22</v>
      </c>
      <c r="V5" s="132" t="s">
        <v>23</v>
      </c>
      <c r="W5" s="132" t="s">
        <v>24</v>
      </c>
      <c r="X5" s="132" t="s">
        <v>25</v>
      </c>
      <c r="Y5" s="132" t="s">
        <v>26</v>
      </c>
      <c r="Z5" s="132" t="s">
        <v>27</v>
      </c>
      <c r="AA5" s="132" t="s">
        <v>28</v>
      </c>
      <c r="AB5" s="132" t="s">
        <v>29</v>
      </c>
      <c r="AC5" s="132" t="s">
        <v>48</v>
      </c>
      <c r="AD5" s="132" t="s">
        <v>49</v>
      </c>
      <c r="AE5" s="132" t="s">
        <v>50</v>
      </c>
      <c r="AF5" s="132" t="s">
        <v>51</v>
      </c>
      <c r="AG5" s="132" t="s">
        <v>52</v>
      </c>
      <c r="AH5" s="132" t="s">
        <v>53</v>
      </c>
      <c r="AI5" s="132" t="s">
        <v>54</v>
      </c>
      <c r="AJ5" s="132" t="s">
        <v>55</v>
      </c>
      <c r="AK5" s="132" t="s">
        <v>56</v>
      </c>
      <c r="AL5" s="132" t="s">
        <v>57</v>
      </c>
      <c r="AM5" s="132" t="s">
        <v>58</v>
      </c>
      <c r="AN5" s="132" t="s">
        <v>59</v>
      </c>
      <c r="AO5" s="132" t="s">
        <v>60</v>
      </c>
      <c r="AP5" s="132" t="s">
        <v>61</v>
      </c>
      <c r="AQ5" s="132" t="s">
        <v>62</v>
      </c>
      <c r="AR5" s="132" t="s">
        <v>63</v>
      </c>
      <c r="AS5" s="132" t="s">
        <v>64</v>
      </c>
      <c r="AT5" s="132" t="s">
        <v>65</v>
      </c>
      <c r="AU5" s="132" t="s">
        <v>66</v>
      </c>
      <c r="AV5" s="132" t="s">
        <v>67</v>
      </c>
      <c r="AW5" s="132" t="s">
        <v>68</v>
      </c>
      <c r="AX5" s="132" t="s">
        <v>69</v>
      </c>
      <c r="AY5" s="132" t="s">
        <v>70</v>
      </c>
      <c r="AZ5" s="132" t="s">
        <v>71</v>
      </c>
      <c r="BA5" s="132" t="s">
        <v>72</v>
      </c>
      <c r="BB5" s="132" t="s">
        <v>73</v>
      </c>
      <c r="BC5" s="132" t="s">
        <v>74</v>
      </c>
      <c r="BD5" s="132" t="s">
        <v>75</v>
      </c>
      <c r="BE5" s="132" t="s">
        <v>76</v>
      </c>
      <c r="BF5" s="132" t="s">
        <v>77</v>
      </c>
      <c r="BG5" s="132" t="s">
        <v>78</v>
      </c>
      <c r="BH5" s="132" t="s">
        <v>79</v>
      </c>
      <c r="BI5" s="132" t="s">
        <v>80</v>
      </c>
      <c r="BJ5" s="132" t="s">
        <v>81</v>
      </c>
      <c r="BK5" s="132" t="s">
        <v>82</v>
      </c>
      <c r="BL5" s="132" t="s">
        <v>83</v>
      </c>
      <c r="BM5" s="132" t="s">
        <v>84</v>
      </c>
      <c r="BN5" s="132" t="s">
        <v>85</v>
      </c>
      <c r="BO5" s="132" t="s">
        <v>86</v>
      </c>
      <c r="BP5" s="132" t="s">
        <v>87</v>
      </c>
      <c r="BQ5" s="132" t="s">
        <v>88</v>
      </c>
      <c r="BR5" s="132" t="s">
        <v>89</v>
      </c>
      <c r="BS5" s="132" t="s">
        <v>90</v>
      </c>
      <c r="BT5" s="132" t="s">
        <v>91</v>
      </c>
      <c r="BU5" s="132" t="s">
        <v>92</v>
      </c>
      <c r="BV5" s="132" t="s">
        <v>93</v>
      </c>
      <c r="BW5" s="132" t="s">
        <v>94</v>
      </c>
      <c r="BX5" s="132" t="s">
        <v>95</v>
      </c>
      <c r="BY5" s="132" t="s">
        <v>96</v>
      </c>
      <c r="BZ5" s="132" t="s">
        <v>97</v>
      </c>
      <c r="CA5" s="132" t="s">
        <v>98</v>
      </c>
      <c r="CB5" s="132" t="s">
        <v>99</v>
      </c>
      <c r="CC5" s="132" t="s">
        <v>100</v>
      </c>
      <c r="CD5" s="132" t="s">
        <v>101</v>
      </c>
      <c r="CE5" s="132" t="s">
        <v>102</v>
      </c>
      <c r="CF5" s="132" t="s">
        <v>103</v>
      </c>
      <c r="CG5" s="132" t="s">
        <v>104</v>
      </c>
      <c r="CH5" s="132" t="s">
        <v>105</v>
      </c>
      <c r="CI5" s="132" t="s">
        <v>106</v>
      </c>
      <c r="CJ5" s="132" t="s">
        <v>107</v>
      </c>
      <c r="CK5" s="132" t="s">
        <v>108</v>
      </c>
      <c r="CL5" s="132" t="s">
        <v>109</v>
      </c>
      <c r="CM5" s="132" t="s">
        <v>218</v>
      </c>
      <c r="CN5" s="132" t="s">
        <v>219</v>
      </c>
      <c r="CO5" s="132" t="s">
        <v>220</v>
      </c>
      <c r="CP5" s="132" t="s">
        <v>221</v>
      </c>
    </row>
    <row r="6" spans="5:94" x14ac:dyDescent="0.3">
      <c r="E6" s="100" t="s">
        <v>112</v>
      </c>
      <c r="G6" s="146" t="str">
        <f>TEXT('7. Network vols'!G6,)</f>
        <v/>
      </c>
      <c r="H6" s="146" t="str">
        <f>TEXT('7. Network vols'!H6,)</f>
        <v/>
      </c>
      <c r="I6" s="146" t="str">
        <f>TEXT('7. Network vols'!I6,)</f>
        <v>D</v>
      </c>
      <c r="J6" s="146" t="str">
        <f>TEXT('7. Network vols'!J6,)</f>
        <v>D</v>
      </c>
      <c r="K6" s="146" t="str">
        <f>TEXT('7. Network vols'!K6,)</f>
        <v>D</v>
      </c>
      <c r="L6" s="146" t="str">
        <f>TEXT('7. Network vols'!L6,)</f>
        <v>D</v>
      </c>
      <c r="M6" s="146" t="str">
        <f>TEXT('7. Network vols'!M6,)</f>
        <v>D</v>
      </c>
      <c r="N6" s="146" t="str">
        <f>TEXT('7. Network vols'!N6,)</f>
        <v>D</v>
      </c>
      <c r="O6" s="146" t="str">
        <f>TEXT('7. Network vols'!O6,)</f>
        <v>PD</v>
      </c>
      <c r="P6" s="146" t="str">
        <f>TEXT('7. Network vols'!P6,)</f>
        <v>PD</v>
      </c>
      <c r="Q6" s="146" t="str">
        <f>TEXT('7. Network vols'!Q6,)</f>
        <v>PD</v>
      </c>
      <c r="R6" s="146" t="str">
        <f>TEXT('7. Network vols'!R6,)</f>
        <v>PD</v>
      </c>
      <c r="S6" s="146" t="str">
        <f>TEXT('7. Network vols'!S6,)</f>
        <v>PD</v>
      </c>
      <c r="T6" s="146" t="str">
        <f>TEXT('7. Network vols'!T6,)</f>
        <v>PD</v>
      </c>
      <c r="U6" s="146" t="str">
        <f>TEXT('7. Network vols'!U6,)</f>
        <v>PD</v>
      </c>
      <c r="V6" s="146" t="str">
        <f>TEXT('7. Network vols'!V6,)</f>
        <v>PD</v>
      </c>
      <c r="W6" s="146" t="str">
        <f>TEXT('7. Network vols'!W6,)</f>
        <v>PD</v>
      </c>
      <c r="X6" s="146" t="str">
        <f>TEXT('7. Network vols'!X6,)</f>
        <v>PD</v>
      </c>
      <c r="Y6" s="146" t="str">
        <f>TEXT('7. Network vols'!Y6,)</f>
        <v>PD</v>
      </c>
      <c r="Z6" s="146" t="str">
        <f>TEXT('7. Network vols'!Z6,)</f>
        <v>PD</v>
      </c>
      <c r="AA6" s="146" t="str">
        <f>TEXT('7. Network vols'!AA6,)</f>
        <v>PD</v>
      </c>
      <c r="AB6" s="146" t="str">
        <f>TEXT('7. Network vols'!AB6,)</f>
        <v>PD</v>
      </c>
      <c r="AC6" s="146" t="str">
        <f>TEXT('7. Network vols'!AC6,)</f>
        <v>PD</v>
      </c>
      <c r="AD6" s="146" t="str">
        <f>TEXT('7. Network vols'!AD6,)</f>
        <v>PD</v>
      </c>
      <c r="AE6" s="146" t="str">
        <f>TEXT('7. Network vols'!AE6,)</f>
        <v>PD</v>
      </c>
      <c r="AF6" s="146" t="str">
        <f>TEXT('7. Network vols'!AF6,)</f>
        <v>PD</v>
      </c>
      <c r="AG6" s="146" t="str">
        <f>TEXT('7. Network vols'!AG6,)</f>
        <v>PD</v>
      </c>
      <c r="AH6" s="146" t="str">
        <f>TEXT('7. Network vols'!AH6,)</f>
        <v>PD</v>
      </c>
      <c r="AI6" s="146" t="str">
        <f>TEXT('7. Network vols'!AI6,)</f>
        <v>PD</v>
      </c>
      <c r="AJ6" s="146" t="str">
        <f>TEXT('7. Network vols'!AJ6,)</f>
        <v>PD</v>
      </c>
      <c r="AK6" s="146" t="str">
        <f>TEXT('7. Network vols'!AK6,)</f>
        <v>PD</v>
      </c>
      <c r="AL6" s="146" t="str">
        <f>TEXT('7. Network vols'!AL6,)</f>
        <v>PD</v>
      </c>
      <c r="AM6" s="146" t="str">
        <f>TEXT('7. Network vols'!AM6,)</f>
        <v>PD</v>
      </c>
      <c r="AN6" s="146" t="str">
        <f>TEXT('7. Network vols'!AN6,)</f>
        <v>PD</v>
      </c>
      <c r="AO6" s="146" t="str">
        <f>TEXT('7. Network vols'!AO6,)</f>
        <v>PD</v>
      </c>
      <c r="AP6" s="146" t="str">
        <f>TEXT('7. Network vols'!AP6,)</f>
        <v>PD</v>
      </c>
      <c r="AQ6" s="146" t="str">
        <f>TEXT('7. Network vols'!AQ6,)</f>
        <v>PT</v>
      </c>
      <c r="AR6" s="146" t="str">
        <f>TEXT('7. Network vols'!AR6,)</f>
        <v>PT</v>
      </c>
      <c r="AS6" s="146" t="str">
        <f>TEXT('7. Network vols'!AS6,)</f>
        <v>PT</v>
      </c>
      <c r="AT6" s="146" t="str">
        <f>TEXT('7. Network vols'!AT6,)</f>
        <v>PT</v>
      </c>
      <c r="AU6" s="146" t="str">
        <f>TEXT('7. Network vols'!AU6,)</f>
        <v>PT</v>
      </c>
      <c r="AV6" s="146" t="str">
        <f>TEXT('7. Network vols'!AV6,)</f>
        <v>PT</v>
      </c>
      <c r="AW6" s="146" t="str">
        <f>TEXT('7. Network vols'!AW6,)</f>
        <v>PT</v>
      </c>
      <c r="AX6" s="146" t="str">
        <f>TEXT('7. Network vols'!AX6,)</f>
        <v>PT</v>
      </c>
      <c r="AY6" s="146" t="str">
        <f>TEXT('7. Network vols'!AY6,)</f>
        <v>PT</v>
      </c>
      <c r="AZ6" s="146" t="str">
        <f>TEXT('7. Network vols'!AZ6,)</f>
        <v>PT</v>
      </c>
      <c r="BA6" s="146" t="str">
        <f>TEXT('7. Network vols'!BA6,)</f>
        <v>PT</v>
      </c>
      <c r="BB6" s="146" t="str">
        <f>TEXT('7. Network vols'!BB6,)</f>
        <v>PT</v>
      </c>
      <c r="BC6" s="146" t="str">
        <f>TEXT('7. Network vols'!BC6,)</f>
        <v>PT</v>
      </c>
      <c r="BD6" s="146" t="str">
        <f>TEXT('7. Network vols'!BD6,)</f>
        <v>PT</v>
      </c>
      <c r="BE6" s="146" t="str">
        <f>TEXT('7. Network vols'!BE6,)</f>
        <v>PT</v>
      </c>
      <c r="BF6" s="146" t="str">
        <f>TEXT('7. Network vols'!BF6,)</f>
        <v>PT</v>
      </c>
      <c r="BG6" s="146" t="str">
        <f>TEXT('7. Network vols'!BG6,)</f>
        <v>PT</v>
      </c>
      <c r="BH6" s="146" t="str">
        <f>TEXT('7. Network vols'!BH6,)</f>
        <v>PT</v>
      </c>
      <c r="BI6" s="146" t="str">
        <f>TEXT('7. Network vols'!BI6,)</f>
        <v>PT</v>
      </c>
      <c r="BJ6" s="146" t="str">
        <f>TEXT('7. Network vols'!BJ6,)</f>
        <v>PT</v>
      </c>
      <c r="BK6" s="146" t="str">
        <f>TEXT('7. Network vols'!BK6,)</f>
        <v>PT</v>
      </c>
      <c r="BL6" s="146" t="str">
        <f>TEXT('7. Network vols'!BL6,)</f>
        <v>PT</v>
      </c>
      <c r="BM6" s="146" t="str">
        <f>TEXT('7. Network vols'!BM6,)</f>
        <v>PT</v>
      </c>
      <c r="BN6" s="146" t="str">
        <f>TEXT('7. Network vols'!BN6,)</f>
        <v>PT</v>
      </c>
      <c r="BO6" s="146" t="str">
        <f>TEXT('7. Network vols'!BO6,)</f>
        <v>PT</v>
      </c>
      <c r="BP6" s="146" t="str">
        <f>TEXT('7. Network vols'!BP6,)</f>
        <v>PT</v>
      </c>
      <c r="BQ6" s="146" t="str">
        <f>TEXT('7. Network vols'!BQ6,)</f>
        <v>PT</v>
      </c>
      <c r="BR6" s="146" t="str">
        <f>TEXT('7. Network vols'!BR6,)</f>
        <v>PT</v>
      </c>
      <c r="BS6" s="146" t="str">
        <f>TEXT('7. Network vols'!BS6,)</f>
        <v>PT</v>
      </c>
      <c r="BT6" s="146" t="str">
        <f>TEXT('7. Network vols'!BT6,)</f>
        <v>PT</v>
      </c>
      <c r="BU6" s="146" t="str">
        <f>TEXT('7. Network vols'!BU6,)</f>
        <v>PT</v>
      </c>
      <c r="BV6" s="146" t="str">
        <f>TEXT('7. Network vols'!BV6,)</f>
        <v>PT</v>
      </c>
      <c r="BW6" s="146" t="str">
        <f>TEXT('7. Network vols'!BW6,)</f>
        <v>PT</v>
      </c>
      <c r="BX6" s="146" t="str">
        <f>TEXT('7. Network vols'!BX6,)</f>
        <v>PT</v>
      </c>
      <c r="BY6" s="146" t="str">
        <f>TEXT('7. Network vols'!BY6,)</f>
        <v>PT</v>
      </c>
      <c r="BZ6" s="146" t="str">
        <f>TEXT('7. Network vols'!BZ6,)</f>
        <v>PT</v>
      </c>
      <c r="CA6" s="146" t="str">
        <f>TEXT('7. Network vols'!CA6,)</f>
        <v>PT</v>
      </c>
      <c r="CB6" s="146" t="str">
        <f>TEXT('7. Network vols'!CB6,)</f>
        <v>PT</v>
      </c>
      <c r="CC6" s="146" t="str">
        <f>TEXT('7. Network vols'!CC6,)</f>
        <v>PT</v>
      </c>
      <c r="CD6" s="146" t="str">
        <f>TEXT('7. Network vols'!CD6,)</f>
        <v>PT</v>
      </c>
      <c r="CE6" s="146" t="str">
        <f>TEXT('7. Network vols'!CE6,)</f>
        <v>PT</v>
      </c>
      <c r="CF6" s="146" t="str">
        <f>TEXT('7. Network vols'!CF6,)</f>
        <v>PT</v>
      </c>
      <c r="CG6" s="146" t="str">
        <f>TEXT('7. Network vols'!CG6,)</f>
        <v>PT</v>
      </c>
      <c r="CH6" s="146" t="str">
        <f>TEXT('7. Network vols'!CH6,)</f>
        <v>PT</v>
      </c>
      <c r="CI6" s="146" t="str">
        <f>TEXT('7. Network vols'!CI6,)</f>
        <v>PT</v>
      </c>
      <c r="CJ6" s="146" t="str">
        <f>TEXT('7. Network vols'!CJ6,)</f>
        <v>PT</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9" spans="5:94" x14ac:dyDescent="0.3">
      <c r="F9" s="100" t="s">
        <v>121</v>
      </c>
    </row>
    <row r="10" spans="5:94" x14ac:dyDescent="0.3">
      <c r="E10" s="102" t="s">
        <v>117</v>
      </c>
      <c r="F10" s="102" t="s">
        <v>118</v>
      </c>
    </row>
    <row r="11" spans="5:94" x14ac:dyDescent="0.3">
      <c r="E11" s="97" t="s">
        <v>467</v>
      </c>
      <c r="F11" s="97" t="s">
        <v>119</v>
      </c>
      <c r="G11" s="110"/>
      <c r="H11" s="110"/>
      <c r="I11" s="110">
        <v>55</v>
      </c>
      <c r="J11" s="110">
        <v>55</v>
      </c>
      <c r="K11" s="110">
        <v>55</v>
      </c>
      <c r="L11" s="110">
        <v>55</v>
      </c>
      <c r="M11" s="110">
        <v>55</v>
      </c>
      <c r="N11" s="110">
        <v>55</v>
      </c>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row>
    <row r="12" spans="5:94" x14ac:dyDescent="0.3">
      <c r="E12" s="97" t="s">
        <v>468</v>
      </c>
      <c r="F12" s="97" t="s">
        <v>120</v>
      </c>
      <c r="G12" s="110"/>
      <c r="H12" s="110"/>
      <c r="I12" s="110">
        <v>66</v>
      </c>
      <c r="J12" s="110">
        <v>66</v>
      </c>
      <c r="K12" s="110">
        <v>66</v>
      </c>
      <c r="L12" s="110">
        <v>66</v>
      </c>
      <c r="M12" s="110">
        <v>66</v>
      </c>
      <c r="N12" s="110">
        <v>66</v>
      </c>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row>
    <row r="13" spans="5:94" x14ac:dyDescent="0.3">
      <c r="E13" s="97" t="s">
        <v>468</v>
      </c>
      <c r="F13" s="97" t="s">
        <v>120</v>
      </c>
      <c r="G13" s="110"/>
      <c r="H13" s="110"/>
      <c r="I13" s="110">
        <v>33</v>
      </c>
      <c r="J13" s="110">
        <v>66</v>
      </c>
      <c r="K13" s="110">
        <v>66</v>
      </c>
      <c r="L13" s="110">
        <v>66</v>
      </c>
      <c r="M13" s="110">
        <v>66</v>
      </c>
      <c r="N13" s="110">
        <v>33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row>
    <row r="14" spans="5:94" x14ac:dyDescent="0.3">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row>
    <row r="15" spans="5:94" x14ac:dyDescent="0.3">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row>
    <row r="16" spans="5:94" x14ac:dyDescent="0.3">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6:94" x14ac:dyDescent="0.3">
      <c r="F17" s="97" t="s">
        <v>115</v>
      </c>
      <c r="G17" s="112">
        <f t="shared" ref="G17:AL17" si="0">SUM(G11:G16)</f>
        <v>0</v>
      </c>
      <c r="H17" s="112">
        <f t="shared" si="0"/>
        <v>0</v>
      </c>
      <c r="I17" s="112">
        <f t="shared" si="0"/>
        <v>154</v>
      </c>
      <c r="J17" s="112">
        <f t="shared" si="0"/>
        <v>187</v>
      </c>
      <c r="K17" s="112">
        <f t="shared" si="0"/>
        <v>187</v>
      </c>
      <c r="L17" s="112">
        <f t="shared" si="0"/>
        <v>187</v>
      </c>
      <c r="M17" s="112">
        <f t="shared" si="0"/>
        <v>187</v>
      </c>
      <c r="N17" s="112">
        <f t="shared" si="0"/>
        <v>154</v>
      </c>
      <c r="O17" s="112">
        <f t="shared" si="0"/>
        <v>0</v>
      </c>
      <c r="P17" s="112">
        <f t="shared" si="0"/>
        <v>0</v>
      </c>
      <c r="Q17" s="112">
        <f t="shared" si="0"/>
        <v>0</v>
      </c>
      <c r="R17" s="112">
        <f t="shared" si="0"/>
        <v>0</v>
      </c>
      <c r="S17" s="112">
        <f t="shared" si="0"/>
        <v>0</v>
      </c>
      <c r="T17" s="112">
        <f t="shared" si="0"/>
        <v>0</v>
      </c>
      <c r="U17" s="112">
        <f t="shared" si="0"/>
        <v>0</v>
      </c>
      <c r="V17" s="112">
        <f t="shared" si="0"/>
        <v>0</v>
      </c>
      <c r="W17" s="112">
        <f t="shared" si="0"/>
        <v>0</v>
      </c>
      <c r="X17" s="112">
        <f t="shared" si="0"/>
        <v>0</v>
      </c>
      <c r="Y17" s="112">
        <f t="shared" si="0"/>
        <v>0</v>
      </c>
      <c r="Z17" s="112">
        <f t="shared" si="0"/>
        <v>0</v>
      </c>
      <c r="AA17" s="112">
        <f t="shared" si="0"/>
        <v>0</v>
      </c>
      <c r="AB17" s="112">
        <f t="shared" si="0"/>
        <v>0</v>
      </c>
      <c r="AC17" s="112">
        <f t="shared" si="0"/>
        <v>0</v>
      </c>
      <c r="AD17" s="112">
        <f t="shared" si="0"/>
        <v>0</v>
      </c>
      <c r="AE17" s="112">
        <f t="shared" si="0"/>
        <v>0</v>
      </c>
      <c r="AF17" s="112">
        <f t="shared" si="0"/>
        <v>0</v>
      </c>
      <c r="AG17" s="112">
        <f t="shared" si="0"/>
        <v>0</v>
      </c>
      <c r="AH17" s="112">
        <f t="shared" si="0"/>
        <v>0</v>
      </c>
      <c r="AI17" s="112">
        <f t="shared" si="0"/>
        <v>0</v>
      </c>
      <c r="AJ17" s="112">
        <f t="shared" si="0"/>
        <v>0</v>
      </c>
      <c r="AK17" s="112">
        <f t="shared" si="0"/>
        <v>0</v>
      </c>
      <c r="AL17" s="112">
        <f t="shared" si="0"/>
        <v>0</v>
      </c>
      <c r="AM17" s="112">
        <f t="shared" ref="AM17:BR17" si="1">SUM(AM11:AM16)</f>
        <v>0</v>
      </c>
      <c r="AN17" s="112">
        <f t="shared" si="1"/>
        <v>0</v>
      </c>
      <c r="AO17" s="112">
        <f t="shared" si="1"/>
        <v>0</v>
      </c>
      <c r="AP17" s="112">
        <f t="shared" si="1"/>
        <v>0</v>
      </c>
      <c r="AQ17" s="112">
        <f t="shared" si="1"/>
        <v>0</v>
      </c>
      <c r="AR17" s="112">
        <f t="shared" si="1"/>
        <v>0</v>
      </c>
      <c r="AS17" s="112">
        <f t="shared" si="1"/>
        <v>0</v>
      </c>
      <c r="AT17" s="112">
        <f t="shared" si="1"/>
        <v>0</v>
      </c>
      <c r="AU17" s="112">
        <f t="shared" si="1"/>
        <v>0</v>
      </c>
      <c r="AV17" s="112">
        <f t="shared" si="1"/>
        <v>0</v>
      </c>
      <c r="AW17" s="112">
        <f t="shared" si="1"/>
        <v>0</v>
      </c>
      <c r="AX17" s="112">
        <f t="shared" si="1"/>
        <v>0</v>
      </c>
      <c r="AY17" s="112">
        <f t="shared" si="1"/>
        <v>0</v>
      </c>
      <c r="AZ17" s="112">
        <f t="shared" si="1"/>
        <v>0</v>
      </c>
      <c r="BA17" s="112">
        <f t="shared" si="1"/>
        <v>0</v>
      </c>
      <c r="BB17" s="112">
        <f t="shared" si="1"/>
        <v>0</v>
      </c>
      <c r="BC17" s="112">
        <f t="shared" si="1"/>
        <v>0</v>
      </c>
      <c r="BD17" s="112">
        <f t="shared" si="1"/>
        <v>0</v>
      </c>
      <c r="BE17" s="112">
        <f t="shared" si="1"/>
        <v>0</v>
      </c>
      <c r="BF17" s="112">
        <f t="shared" si="1"/>
        <v>0</v>
      </c>
      <c r="BG17" s="112">
        <f t="shared" si="1"/>
        <v>0</v>
      </c>
      <c r="BH17" s="112">
        <f t="shared" si="1"/>
        <v>0</v>
      </c>
      <c r="BI17" s="112">
        <f t="shared" si="1"/>
        <v>0</v>
      </c>
      <c r="BJ17" s="112">
        <f t="shared" si="1"/>
        <v>0</v>
      </c>
      <c r="BK17" s="112">
        <f t="shared" si="1"/>
        <v>0</v>
      </c>
      <c r="BL17" s="112">
        <f t="shared" si="1"/>
        <v>0</v>
      </c>
      <c r="BM17" s="112">
        <f t="shared" si="1"/>
        <v>0</v>
      </c>
      <c r="BN17" s="112">
        <f t="shared" si="1"/>
        <v>0</v>
      </c>
      <c r="BO17" s="112">
        <f t="shared" si="1"/>
        <v>0</v>
      </c>
      <c r="BP17" s="112">
        <f t="shared" si="1"/>
        <v>0</v>
      </c>
      <c r="BQ17" s="112">
        <f t="shared" si="1"/>
        <v>0</v>
      </c>
      <c r="BR17" s="112">
        <f t="shared" si="1"/>
        <v>0</v>
      </c>
      <c r="BS17" s="112">
        <f t="shared" ref="BS17" si="2">SUM(BS11:BS16)</f>
        <v>0</v>
      </c>
      <c r="BT17" s="112">
        <f t="shared" ref="BT17:CP17" si="3">SUM(BT11:BT16)</f>
        <v>0</v>
      </c>
      <c r="BU17" s="112">
        <f t="shared" si="3"/>
        <v>0</v>
      </c>
      <c r="BV17" s="112">
        <f t="shared" si="3"/>
        <v>0</v>
      </c>
      <c r="BW17" s="112">
        <f t="shared" si="3"/>
        <v>0</v>
      </c>
      <c r="BX17" s="112">
        <f t="shared" si="3"/>
        <v>0</v>
      </c>
      <c r="BY17" s="112">
        <f t="shared" si="3"/>
        <v>0</v>
      </c>
      <c r="BZ17" s="112">
        <f t="shared" si="3"/>
        <v>0</v>
      </c>
      <c r="CA17" s="112">
        <f t="shared" si="3"/>
        <v>0</v>
      </c>
      <c r="CB17" s="112">
        <f t="shared" si="3"/>
        <v>0</v>
      </c>
      <c r="CC17" s="112">
        <f t="shared" si="3"/>
        <v>0</v>
      </c>
      <c r="CD17" s="112">
        <f t="shared" si="3"/>
        <v>0</v>
      </c>
      <c r="CE17" s="112">
        <f t="shared" si="3"/>
        <v>0</v>
      </c>
      <c r="CF17" s="112">
        <f t="shared" si="3"/>
        <v>0</v>
      </c>
      <c r="CG17" s="112">
        <f t="shared" si="3"/>
        <v>0</v>
      </c>
      <c r="CH17" s="112">
        <f t="shared" si="3"/>
        <v>0</v>
      </c>
      <c r="CI17" s="112">
        <f t="shared" si="3"/>
        <v>0</v>
      </c>
      <c r="CJ17" s="112">
        <f t="shared" si="3"/>
        <v>0</v>
      </c>
      <c r="CK17" s="112">
        <f t="shared" si="3"/>
        <v>0</v>
      </c>
      <c r="CL17" s="112">
        <f t="shared" si="3"/>
        <v>0</v>
      </c>
      <c r="CM17" s="112">
        <f t="shared" si="3"/>
        <v>0</v>
      </c>
      <c r="CN17" s="112">
        <f t="shared" si="3"/>
        <v>0</v>
      </c>
      <c r="CO17" s="112">
        <f t="shared" si="3"/>
        <v>0</v>
      </c>
      <c r="CP17" s="112">
        <f t="shared" si="3"/>
        <v>0</v>
      </c>
    </row>
    <row r="24" spans="6:94" x14ac:dyDescent="0.3">
      <c r="G24" s="107"/>
    </row>
  </sheetData>
  <sheetProtection algorithmName="SHA-512" hashValue="tXHj/xAYygSYriRGiTBJ1FREvNHYhJZP0lzmx13NxDUiwgz0/cA0fcmbQlrLLDcH4saQ1qsw0cEHlaJRxnjA7Q==" saltValue="tPWf3TGmQI4Kbc/evwlSpQ=="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20</vt:i4>
      </vt:variant>
    </vt:vector>
  </HeadingPairs>
  <TitlesOfParts>
    <vt:vector size="20" baseType="lpstr">
      <vt:lpstr>1.Version control</vt:lpstr>
      <vt:lpstr>2. Model Overview</vt:lpstr>
      <vt:lpstr>3.General Assumptions</vt:lpstr>
      <vt:lpstr>4. Solution working design</vt:lpstr>
      <vt:lpstr>5. PMO overview</vt:lpstr>
      <vt:lpstr>6. Solution vols</vt:lpstr>
      <vt:lpstr>7. Network vols</vt:lpstr>
      <vt:lpstr>8. Network build cost book</vt:lpstr>
      <vt:lpstr>9. PMO resource</vt:lpstr>
      <vt:lpstr>10. PMO cost book</vt:lpstr>
      <vt:lpstr>11. Network build cashflows</vt:lpstr>
      <vt:lpstr>12. In life cost book</vt:lpstr>
      <vt:lpstr>13. Not used</vt:lpstr>
      <vt:lpstr>14. In life cost cashflows</vt:lpstr>
      <vt:lpstr>15. Wholesale price book</vt:lpstr>
      <vt:lpstr>16. Revenue</vt:lpstr>
      <vt:lpstr>17. Cashflow</vt:lpstr>
      <vt:lpstr>18. MPT</vt:lpstr>
      <vt:lpstr>19. Output</vt:lpstr>
      <vt:lpstr>20. Calc sheet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Kanchana Jeyakumar</dc:creator>
  <cp:lastModifiedBy>Tom Conlon</cp:lastModifiedBy>
  <cp:lastPrinted>2016-09-23T09:20:40Z</cp:lastPrinted>
  <dcterms:created xsi:type="dcterms:W3CDTF">2016-05-20T11:40:28Z</dcterms:created>
  <dcterms:modified xsi:type="dcterms:W3CDTF">2019-01-04T13:02:26Z</dcterms:modified>
</cp:coreProperties>
</file>