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LL WORK\"/>
    </mc:Choice>
  </mc:AlternateContent>
  <bookViews>
    <workbookView xWindow="-225" yWindow="1995" windowWidth="11970" windowHeight="3105"/>
  </bookViews>
  <sheets>
    <sheet name="Notes" sheetId="4" r:id="rId1"/>
    <sheet name="Calc" sheetId="1" r:id="rId2"/>
    <sheet name="Calc details" sheetId="2" state="hidden" r:id="rId3"/>
  </sheets>
  <calcPr calcId="152511"/>
</workbook>
</file>

<file path=xl/calcChain.xml><?xml version="1.0" encoding="utf-8"?>
<calcChain xmlns="http://schemas.openxmlformats.org/spreadsheetml/2006/main">
  <c r="B37" i="1" l="1"/>
  <c r="B19" i="1"/>
  <c r="B15" i="1" l="1"/>
  <c r="B16" i="1"/>
  <c r="B20" i="1" s="1"/>
  <c r="B24" i="1" s="1"/>
  <c r="B33" i="1"/>
  <c r="B34" i="1"/>
  <c r="B38" i="1" s="1"/>
  <c r="B42" i="1" s="1"/>
  <c r="J3" i="2"/>
  <c r="K3" i="2"/>
  <c r="L3" i="2" s="1"/>
  <c r="M3" i="2" s="1"/>
  <c r="N3" i="2"/>
  <c r="O3" i="2" s="1"/>
  <c r="P3" i="2" s="1"/>
  <c r="Q3" i="2" s="1"/>
  <c r="B13" i="2"/>
  <c r="B14" i="2"/>
  <c r="B18" i="2" s="1"/>
  <c r="B17" i="2"/>
  <c r="B31" i="2"/>
  <c r="B32" i="2"/>
  <c r="B36" i="2" s="1"/>
  <c r="B35" i="2"/>
  <c r="B28" i="1" l="1"/>
  <c r="A48" i="1" s="1"/>
  <c r="B27" i="1"/>
  <c r="B40" i="2"/>
  <c r="B39" i="2"/>
  <c r="B22" i="2"/>
  <c r="B21" i="2"/>
  <c r="B46" i="1"/>
  <c r="B45" i="1"/>
  <c r="B41" i="1"/>
  <c r="B23" i="1"/>
  <c r="B25" i="2" l="1"/>
  <c r="B26" i="2"/>
  <c r="B43" i="2"/>
  <c r="B44" i="2"/>
  <c r="A46" i="2" s="1"/>
</calcChain>
</file>

<file path=xl/sharedStrings.xml><?xml version="1.0" encoding="utf-8"?>
<sst xmlns="http://schemas.openxmlformats.org/spreadsheetml/2006/main" count="92" uniqueCount="66">
  <si>
    <t>A14088</t>
  </si>
  <si>
    <t>B74</t>
  </si>
  <si>
    <t>FRAGRANT ROSE</t>
  </si>
  <si>
    <t>For vessels under 15m overall length</t>
  </si>
  <si>
    <r>
      <t>a</t>
    </r>
    <r>
      <rPr>
        <vertAlign val="subscript"/>
        <sz val="6"/>
        <rFont val="Small Fonts"/>
        <family val="2"/>
      </rPr>
      <t>2</t>
    </r>
    <r>
      <rPr>
        <sz val="8"/>
        <rFont val="Times New Roman"/>
        <family val="1"/>
      </rPr>
      <t xml:space="preserve"> =</t>
    </r>
  </si>
  <si>
    <t>0.4974 + (0.0255 * Overall Length)</t>
  </si>
  <si>
    <t>V =</t>
  </si>
  <si>
    <r>
      <t>a</t>
    </r>
    <r>
      <rPr>
        <vertAlign val="subscript"/>
        <sz val="6"/>
        <rFont val="Small Fonts"/>
        <family val="2"/>
      </rPr>
      <t>2</t>
    </r>
    <r>
      <rPr>
        <sz val="8"/>
        <rFont val="Times New Roman"/>
        <family val="1"/>
      </rPr>
      <t xml:space="preserve"> (Overall Length * Breadth * Depth)</t>
    </r>
  </si>
  <si>
    <r>
      <t>K</t>
    </r>
    <r>
      <rPr>
        <vertAlign val="subscript"/>
        <sz val="6"/>
        <rFont val="Small Fonts"/>
        <family val="2"/>
      </rPr>
      <t>1</t>
    </r>
    <r>
      <rPr>
        <sz val="8"/>
        <rFont val="Times New Roman"/>
        <family val="1"/>
      </rPr>
      <t xml:space="preserve"> =</t>
    </r>
  </si>
  <si>
    <r>
      <t>0.2 + 0.02log</t>
    </r>
    <r>
      <rPr>
        <vertAlign val="subscript"/>
        <sz val="6"/>
        <rFont val="Small Fonts"/>
        <family val="2"/>
      </rPr>
      <t>10</t>
    </r>
    <r>
      <rPr>
        <sz val="8"/>
        <rFont val="MS Sans Serif"/>
      </rPr>
      <t>V</t>
    </r>
  </si>
  <si>
    <t>GT =</t>
  </si>
  <si>
    <r>
      <t>K</t>
    </r>
    <r>
      <rPr>
        <vertAlign val="subscript"/>
        <sz val="6"/>
        <rFont val="Small Fonts"/>
        <family val="2"/>
      </rPr>
      <t>1</t>
    </r>
    <r>
      <rPr>
        <sz val="8"/>
        <rFont val="Times New Roman"/>
        <family val="1"/>
      </rPr>
      <t xml:space="preserve"> * V</t>
    </r>
  </si>
  <si>
    <t>For vessels 15 - 24m overall length</t>
  </si>
  <si>
    <r>
      <t>a</t>
    </r>
    <r>
      <rPr>
        <vertAlign val="subscript"/>
        <sz val="6"/>
        <rFont val="Small Fonts"/>
        <family val="2"/>
      </rPr>
      <t>3</t>
    </r>
    <r>
      <rPr>
        <sz val="8"/>
        <rFont val="Times New Roman"/>
        <family val="1"/>
      </rPr>
      <t xml:space="preserve"> =</t>
    </r>
  </si>
  <si>
    <t>(0.3097 * Breadth / Depth) + Overall Length(Year of Construction - 1900)/2767 - C</t>
  </si>
  <si>
    <r>
      <t>a</t>
    </r>
    <r>
      <rPr>
        <vertAlign val="subscript"/>
        <sz val="6"/>
        <rFont val="Small Fonts"/>
        <family val="2"/>
      </rPr>
      <t>3</t>
    </r>
    <r>
      <rPr>
        <sz val="8"/>
        <rFont val="Times New Roman"/>
        <family val="1"/>
      </rPr>
      <t xml:space="preserve"> (Overall Length * Breadth * Depth)</t>
    </r>
  </si>
  <si>
    <t>Formula as given in Council Regulation (EC) No 3259/94</t>
  </si>
  <si>
    <t>Overall length</t>
  </si>
  <si>
    <t>Breadth</t>
  </si>
  <si>
    <t>Depth</t>
  </si>
  <si>
    <t>Year of Construction</t>
  </si>
  <si>
    <r>
      <t>a</t>
    </r>
    <r>
      <rPr>
        <b/>
        <vertAlign val="subscript"/>
        <sz val="8"/>
        <rFont val="MS Sans Serif"/>
        <family val="2"/>
      </rPr>
      <t>2</t>
    </r>
  </si>
  <si>
    <t>UNDER 15m Vessels</t>
  </si>
  <si>
    <t>V</t>
  </si>
  <si>
    <r>
      <t>K</t>
    </r>
    <r>
      <rPr>
        <vertAlign val="subscript"/>
        <sz val="6"/>
        <rFont val="Small Fonts"/>
        <family val="2"/>
      </rPr>
      <t>1</t>
    </r>
    <r>
      <rPr>
        <sz val="8"/>
        <rFont val="Times New Roman"/>
        <family val="1"/>
      </rPr>
      <t xml:space="preserve"> </t>
    </r>
  </si>
  <si>
    <t>GT</t>
  </si>
  <si>
    <t>OVER 15m Vessels</t>
  </si>
  <si>
    <r>
      <t>a</t>
    </r>
    <r>
      <rPr>
        <b/>
        <vertAlign val="subscript"/>
        <sz val="8"/>
        <color indexed="56"/>
        <rFont val="MS Sans Serif"/>
        <family val="2"/>
      </rPr>
      <t>2</t>
    </r>
  </si>
  <si>
    <r>
      <t>K</t>
    </r>
    <r>
      <rPr>
        <vertAlign val="subscript"/>
        <sz val="8"/>
        <color indexed="56"/>
        <rFont val="MS Sans Serif"/>
        <family val="2"/>
      </rPr>
      <t>1</t>
    </r>
    <r>
      <rPr>
        <sz val="8"/>
        <color indexed="56"/>
        <rFont val="MS Sans Serif"/>
        <family val="2"/>
      </rPr>
      <t xml:space="preserve"> </t>
    </r>
  </si>
  <si>
    <t>PLN</t>
  </si>
  <si>
    <t>Background</t>
  </si>
  <si>
    <t>As part of controls on EU fishing fleets capacity limits were introduced in the late 1990's in the form on Multi Annual Guidance Plans</t>
  </si>
  <si>
    <t>All Member States were required to introduce a programme of migration of measurement of its vessels of 15m overall length and over to this new basis.</t>
  </si>
  <si>
    <t>=</t>
  </si>
  <si>
    <t xml:space="preserve">Breadth (metres) = </t>
  </si>
  <si>
    <t>Depth (metres) =</t>
  </si>
  <si>
    <t>Overall length (metres) =</t>
  </si>
  <si>
    <t xml:space="preserve">Year of Construction (year) = </t>
  </si>
  <si>
    <r>
      <t>a</t>
    </r>
    <r>
      <rPr>
        <vertAlign val="subscript"/>
        <sz val="10"/>
        <rFont val="Arial"/>
        <family val="2"/>
      </rPr>
      <t>2</t>
    </r>
    <r>
      <rPr>
        <sz val="10"/>
        <rFont val="Arial"/>
        <family val="2"/>
      </rPr>
      <t xml:space="preserve"> =</t>
    </r>
  </si>
  <si>
    <r>
      <t>a</t>
    </r>
    <r>
      <rPr>
        <vertAlign val="subscript"/>
        <sz val="10"/>
        <rFont val="Arial"/>
        <family val="2"/>
      </rPr>
      <t>2</t>
    </r>
    <r>
      <rPr>
        <sz val="10"/>
        <rFont val="Arial"/>
        <family val="2"/>
      </rPr>
      <t xml:space="preserve"> (Overall Length * Breadth * Depth)</t>
    </r>
  </si>
  <si>
    <r>
      <t>K</t>
    </r>
    <r>
      <rPr>
        <vertAlign val="subscript"/>
        <sz val="10"/>
        <rFont val="Arial"/>
        <family val="2"/>
      </rPr>
      <t>1</t>
    </r>
    <r>
      <rPr>
        <sz val="10"/>
        <rFont val="Arial"/>
        <family val="2"/>
      </rPr>
      <t xml:space="preserve"> =</t>
    </r>
  </si>
  <si>
    <r>
      <t>0.2 + 0.02log</t>
    </r>
    <r>
      <rPr>
        <vertAlign val="subscript"/>
        <sz val="10"/>
        <rFont val="Arial"/>
        <family val="2"/>
      </rPr>
      <t>10</t>
    </r>
    <r>
      <rPr>
        <sz val="10"/>
        <rFont val="Arial"/>
        <family val="2"/>
      </rPr>
      <t>V</t>
    </r>
  </si>
  <si>
    <r>
      <t>K</t>
    </r>
    <r>
      <rPr>
        <vertAlign val="subscript"/>
        <sz val="10"/>
        <rFont val="Arial"/>
        <family val="2"/>
      </rPr>
      <t>1</t>
    </r>
    <r>
      <rPr>
        <sz val="10"/>
        <rFont val="Arial"/>
        <family val="2"/>
      </rPr>
      <t xml:space="preserve"> * V</t>
    </r>
  </si>
  <si>
    <r>
      <t>a</t>
    </r>
    <r>
      <rPr>
        <vertAlign val="subscript"/>
        <sz val="10"/>
        <rFont val="Arial"/>
        <family val="2"/>
      </rPr>
      <t>3</t>
    </r>
    <r>
      <rPr>
        <sz val="10"/>
        <rFont val="Arial"/>
        <family val="2"/>
      </rPr>
      <t xml:space="preserve"> =</t>
    </r>
  </si>
  <si>
    <r>
      <t>a</t>
    </r>
    <r>
      <rPr>
        <vertAlign val="subscript"/>
        <sz val="10"/>
        <rFont val="Arial"/>
        <family val="2"/>
      </rPr>
      <t>3</t>
    </r>
    <r>
      <rPr>
        <sz val="10"/>
        <rFont val="Arial"/>
        <family val="2"/>
      </rPr>
      <t xml:space="preserve"> (Overall Length * Breadth * Depth)</t>
    </r>
  </si>
  <si>
    <t>INSERT INFO INTO THE HIGHLIGHTED FIELDS (YELLOW)</t>
  </si>
  <si>
    <t>V00001</t>
  </si>
  <si>
    <t>Example Vessel</t>
  </si>
  <si>
    <t>RssNo</t>
  </si>
  <si>
    <t>Name</t>
  </si>
  <si>
    <t>In the meantime formulae were to be used to estimate the Gross Tonnage of vessels over 15m till they were remeasured and to save the burden on small vessels of having to compulsorily remeasure, a set formulae was introduced to derive an estimated gross tonnage for all vessels under 15m.</t>
  </si>
  <si>
    <t xml:space="preserve">These formulae were tailored to each Member State with specific factors derived after analysis.  </t>
  </si>
  <si>
    <t>Details of the formulae are given in EU Regulation (EC) No. 3259/1994</t>
  </si>
  <si>
    <t>The value of the parameters specific to the UK are given in Commission Decision No. 84 of 1995</t>
  </si>
  <si>
    <t>These Plans set limits on fleet capacity in terms of overall engine power and tonnage of fishing vessels</t>
  </si>
  <si>
    <t>however, at the time there was no standard measure used for the measurement of the capacity of a fishing vessel in terms of its tonnage.</t>
  </si>
  <si>
    <t>Several measures existed with slight differences between each making it difficult to use the tonnage of vessels as a reliable way of measuring fleet capacity.</t>
  </si>
  <si>
    <t>As such the EU decided to fix on the London Convention of 1969 method for measuring the Gross Tonnage of vessels.</t>
  </si>
  <si>
    <t>Overall Length in Metres</t>
  </si>
  <si>
    <t>Depth in metres</t>
  </si>
  <si>
    <t>Year in which the vessel was built</t>
  </si>
  <si>
    <t>TO calculate the Gross Tonnage of a vessel there are 4 things needed</t>
  </si>
  <si>
    <t>Breadth in metres</t>
  </si>
  <si>
    <t>If you input these 4 data items into the calculation you will get a derived GT for the vessel with the calculation picking out which of the options for calculating the estimated gross tonnage should apply to that vessel based on the information provided</t>
  </si>
  <si>
    <t>RESULT IN TERMS OF CALCULATED GT IS GIVEN IN BLUE FIELD AT THE BOTTOM OF THE PAGE</t>
  </si>
  <si>
    <t>Z111</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</si>
</sst>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8"/>
      <name val="MS Sans Serif"/>
    </font>
    <font>
      <b/>
      <sz val="8"/>
      <name val="MS Sans Serif"/>
    </font>
    <font>
      <b/>
      <i/>
      <sz val="8"/>
      <name val="MS Sans Serif"/>
    </font>
    <font>
      <vertAlign val="subscript"/>
      <sz val="6"/>
      <name val="Small Fonts"/>
      <family val="2"/>
    </font>
    <font>
      <sz val="8"/>
      <name val="Times New Roman"/>
      <family val="1"/>
    </font>
    <font>
      <b/>
      <sz val="8"/>
      <name val="MS Sans Serif"/>
      <family val="2"/>
    </font>
    <font>
      <b/>
      <vertAlign val="subscript"/>
      <sz val="8"/>
      <name val="MS Sans Serif"/>
      <family val="2"/>
    </font>
    <font>
      <b/>
      <sz val="8"/>
      <color indexed="56"/>
      <name val="MS Sans Serif"/>
      <family val="2"/>
    </font>
    <font>
      <b/>
      <vertAlign val="subscript"/>
      <sz val="8"/>
      <color indexed="56"/>
      <name val="MS Sans Serif"/>
      <family val="2"/>
    </font>
    <font>
      <vertAlign val="subscript"/>
      <sz val="8"/>
      <color indexed="56"/>
      <name val="MS Sans Serif"/>
      <family val="2"/>
    </font>
    <font>
      <sz val="8"/>
      <color indexed="56"/>
      <name val="MS Sans Serif"/>
      <family val="2"/>
    </font>
    <font>
      <sz val="10"/>
      <name val="Arial"/>
      <family val="2"/>
    </font>
    <font>
      <b/>
      <sz val="10"/>
      <name val="Arial"/>
      <family val="2"/>
    </font>
    <font>
      <vertAlign val="subscript"/>
      <sz val="10"/>
      <name val="Arial"/>
      <family val="2"/>
    </font>
    <font>
      <b/>
      <i/>
      <sz val="10"/>
      <name val="Arial"/>
      <family val="2"/>
    </font>
    <font>
      <b/>
      <u/>
      <sz val="10"/>
      <name val="Arial"/>
      <family val="2"/>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2" fontId="0" fillId="0" borderId="0" xfId="0" applyNumberFormat="1"/>
    <xf numFmtId="2" fontId="0" fillId="0" borderId="0" xfId="0" applyNumberFormat="1" applyAlignment="1">
      <alignment horizontal="left"/>
    </xf>
    <xf numFmtId="0" fontId="2" fillId="0" borderId="0" xfId="0" applyFont="1"/>
    <xf numFmtId="0" fontId="5" fillId="0" borderId="0" xfId="0" applyFont="1" applyAlignment="1">
      <alignment horizontal="center" vertical="top" wrapText="1"/>
    </xf>
    <xf numFmtId="0" fontId="7" fillId="0" borderId="0" xfId="0" applyFont="1" applyAlignment="1">
      <alignment horizontal="center" vertical="top" wrapText="1"/>
    </xf>
    <xf numFmtId="0" fontId="11" fillId="0" borderId="0" xfId="0" applyFont="1"/>
    <xf numFmtId="0" fontId="11" fillId="0" borderId="0" xfId="0" applyFont="1" applyAlignment="1">
      <alignment wrapText="1"/>
    </xf>
    <xf numFmtId="0" fontId="12" fillId="0" borderId="0" xfId="0" applyFont="1"/>
    <xf numFmtId="0" fontId="11" fillId="0" borderId="0" xfId="0" applyFont="1" applyAlignment="1">
      <alignment horizontal="right"/>
    </xf>
    <xf numFmtId="2" fontId="11" fillId="0" borderId="0" xfId="0" applyNumberFormat="1" applyFont="1" applyAlignment="1">
      <alignment horizontal="left"/>
    </xf>
    <xf numFmtId="0" fontId="12" fillId="3" borderId="0" xfId="0" applyFont="1" applyFill="1"/>
    <xf numFmtId="0" fontId="11" fillId="3" borderId="0" xfId="0" applyFont="1" applyFill="1"/>
    <xf numFmtId="0" fontId="14" fillId="0" borderId="0" xfId="0" applyFont="1"/>
    <xf numFmtId="0" fontId="15" fillId="0" borderId="0" xfId="0" applyFont="1"/>
    <xf numFmtId="0" fontId="12" fillId="0" borderId="0" xfId="0" applyFont="1" applyAlignment="1">
      <alignment horizontal="left" indent="3"/>
    </xf>
    <xf numFmtId="0" fontId="11" fillId="2" borderId="0" xfId="0" applyFont="1" applyFill="1" applyProtection="1">
      <protection locked="0"/>
    </xf>
    <xf numFmtId="2" fontId="12" fillId="2" borderId="0" xfId="0" applyNumberFormat="1" applyFont="1" applyFill="1" applyAlignment="1" applyProtection="1">
      <alignment horizontal="center"/>
      <protection locked="0"/>
    </xf>
    <xf numFmtId="0" fontId="12" fillId="2" borderId="0" xfId="0" applyFont="1" applyFill="1" applyAlignment="1" applyProtection="1">
      <alignment horizontal="center"/>
      <protection locked="0"/>
    </xf>
    <xf numFmtId="0" fontId="7" fillId="0" borderId="0" xfId="0" applyFont="1" applyAlignment="1">
      <alignment horizontal="center"/>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130" zoomScaleNormal="130" workbookViewId="0">
      <selection activeCell="A26" sqref="A26"/>
    </sheetView>
  </sheetViews>
  <sheetFormatPr defaultRowHeight="12.75" x14ac:dyDescent="0.2"/>
  <cols>
    <col min="1" max="1" width="86.6640625" style="7" customWidth="1"/>
  </cols>
  <sheetData>
    <row r="1" spans="1:1" x14ac:dyDescent="0.2">
      <c r="A1" s="15" t="s">
        <v>30</v>
      </c>
    </row>
    <row r="3" spans="1:1" ht="25.5" x14ac:dyDescent="0.2">
      <c r="A3" s="8" t="s">
        <v>31</v>
      </c>
    </row>
    <row r="4" spans="1:1" ht="25.5" x14ac:dyDescent="0.2">
      <c r="A4" s="8" t="s">
        <v>54</v>
      </c>
    </row>
    <row r="5" spans="1:1" ht="25.5" x14ac:dyDescent="0.2">
      <c r="A5" s="8" t="s">
        <v>55</v>
      </c>
    </row>
    <row r="6" spans="1:1" ht="25.5" x14ac:dyDescent="0.2">
      <c r="A6" s="8" t="s">
        <v>56</v>
      </c>
    </row>
    <row r="7" spans="1:1" x14ac:dyDescent="0.2">
      <c r="A7" s="8"/>
    </row>
    <row r="8" spans="1:1" ht="25.5" x14ac:dyDescent="0.2">
      <c r="A8" s="8" t="s">
        <v>57</v>
      </c>
    </row>
    <row r="9" spans="1:1" ht="25.5" x14ac:dyDescent="0.2">
      <c r="A9" s="8" t="s">
        <v>32</v>
      </c>
    </row>
    <row r="10" spans="1:1" ht="51" x14ac:dyDescent="0.2">
      <c r="A10" s="8" t="s">
        <v>50</v>
      </c>
    </row>
    <row r="11" spans="1:1" ht="25.5" x14ac:dyDescent="0.2">
      <c r="A11" s="8" t="s">
        <v>51</v>
      </c>
    </row>
    <row r="13" spans="1:1" x14ac:dyDescent="0.2">
      <c r="A13" s="7" t="s">
        <v>52</v>
      </c>
    </row>
    <row r="14" spans="1:1" ht="25.5" x14ac:dyDescent="0.2">
      <c r="A14" s="8" t="s">
        <v>53</v>
      </c>
    </row>
    <row r="16" spans="1:1" x14ac:dyDescent="0.2">
      <c r="A16" s="7" t="s">
        <v>61</v>
      </c>
    </row>
    <row r="17" spans="1:1" x14ac:dyDescent="0.2">
      <c r="A17" s="16" t="s">
        <v>58</v>
      </c>
    </row>
    <row r="18" spans="1:1" x14ac:dyDescent="0.2">
      <c r="A18" s="16" t="s">
        <v>62</v>
      </c>
    </row>
    <row r="19" spans="1:1" x14ac:dyDescent="0.2">
      <c r="A19" s="16" t="s">
        <v>59</v>
      </c>
    </row>
    <row r="20" spans="1:1" x14ac:dyDescent="0.2">
      <c r="A20" s="16" t="s">
        <v>60</v>
      </c>
    </row>
    <row r="22" spans="1:1" ht="51" x14ac:dyDescent="0.2">
      <c r="A22" s="8" t="s">
        <v>63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B6" sqref="B6"/>
    </sheetView>
  </sheetViews>
  <sheetFormatPr defaultRowHeight="10.5" x14ac:dyDescent="0.15"/>
  <cols>
    <col min="1" max="1" width="24.6640625" customWidth="1"/>
    <col min="2" max="2" width="14.33203125" customWidth="1"/>
    <col min="3" max="3" width="24.33203125" customWidth="1"/>
  </cols>
  <sheetData>
    <row r="1" spans="1:7" ht="12.75" x14ac:dyDescent="0.2">
      <c r="A1" s="15" t="s">
        <v>45</v>
      </c>
      <c r="B1" s="7"/>
      <c r="C1" s="7"/>
      <c r="D1" s="7"/>
      <c r="E1" s="7"/>
      <c r="F1" s="7"/>
      <c r="G1" s="7"/>
    </row>
    <row r="2" spans="1:7" ht="12.75" x14ac:dyDescent="0.2">
      <c r="A2" s="15" t="s">
        <v>64</v>
      </c>
      <c r="B2" s="7"/>
      <c r="C2" s="7"/>
      <c r="D2" s="7"/>
      <c r="E2" s="7"/>
      <c r="F2" s="7"/>
      <c r="G2" s="7"/>
    </row>
    <row r="3" spans="1:7" ht="12.75" x14ac:dyDescent="0.2">
      <c r="A3" s="7"/>
      <c r="B3" s="7"/>
      <c r="C3" s="7"/>
      <c r="D3" s="7"/>
      <c r="E3" s="7"/>
      <c r="F3" s="7"/>
      <c r="G3" s="7"/>
    </row>
    <row r="4" spans="1:7" ht="12.75" x14ac:dyDescent="0.2">
      <c r="A4" s="9" t="s">
        <v>48</v>
      </c>
      <c r="B4" s="9" t="s">
        <v>29</v>
      </c>
      <c r="C4" s="9" t="s">
        <v>49</v>
      </c>
      <c r="D4" s="7"/>
      <c r="E4" s="7"/>
      <c r="F4" s="7"/>
      <c r="G4" s="7"/>
    </row>
    <row r="5" spans="1:7" ht="12.75" x14ac:dyDescent="0.2">
      <c r="A5" s="17" t="s">
        <v>46</v>
      </c>
      <c r="B5" s="17" t="s">
        <v>65</v>
      </c>
      <c r="C5" s="17" t="s">
        <v>47</v>
      </c>
      <c r="D5" s="7"/>
      <c r="E5" s="7"/>
      <c r="F5" s="7"/>
      <c r="G5" s="7"/>
    </row>
    <row r="6" spans="1:7" ht="12.75" x14ac:dyDescent="0.2">
      <c r="A6" s="7"/>
      <c r="B6" s="7"/>
      <c r="C6" s="7"/>
      <c r="D6" s="7"/>
      <c r="E6" s="7"/>
      <c r="F6" s="7"/>
      <c r="G6" s="7"/>
    </row>
    <row r="7" spans="1:7" ht="12.75" x14ac:dyDescent="0.2">
      <c r="A7" s="7" t="s">
        <v>36</v>
      </c>
      <c r="B7" s="18">
        <v>13</v>
      </c>
      <c r="C7" s="7"/>
      <c r="D7" s="7"/>
      <c r="E7" s="7"/>
      <c r="F7" s="7"/>
      <c r="G7" s="7"/>
    </row>
    <row r="8" spans="1:7" ht="12.75" x14ac:dyDescent="0.2">
      <c r="A8" s="7" t="s">
        <v>34</v>
      </c>
      <c r="B8" s="18">
        <v>5.5</v>
      </c>
      <c r="C8" s="7"/>
      <c r="D8" s="7"/>
      <c r="E8" s="7"/>
      <c r="F8" s="7"/>
      <c r="G8" s="7"/>
    </row>
    <row r="9" spans="1:7" ht="12.75" x14ac:dyDescent="0.2">
      <c r="A9" s="7" t="s">
        <v>35</v>
      </c>
      <c r="B9" s="18">
        <v>2</v>
      </c>
      <c r="C9" s="7"/>
      <c r="D9" s="7"/>
      <c r="E9" s="7"/>
      <c r="F9" s="7"/>
      <c r="G9" s="7"/>
    </row>
    <row r="10" spans="1:7" ht="12.75" x14ac:dyDescent="0.2">
      <c r="A10" s="7" t="s">
        <v>37</v>
      </c>
      <c r="B10" s="19">
        <v>1960</v>
      </c>
      <c r="C10" s="7"/>
      <c r="D10" s="7"/>
      <c r="E10" s="7"/>
      <c r="F10" s="7"/>
      <c r="G10" s="7"/>
    </row>
    <row r="11" spans="1:7" ht="12.75" x14ac:dyDescent="0.2">
      <c r="A11" s="7"/>
      <c r="B11" s="7"/>
      <c r="C11" s="7"/>
      <c r="D11" s="7"/>
      <c r="E11" s="7"/>
      <c r="F11" s="7"/>
      <c r="G11" s="7"/>
    </row>
    <row r="12" spans="1:7" ht="12.75" x14ac:dyDescent="0.2">
      <c r="A12" s="9" t="s">
        <v>3</v>
      </c>
      <c r="B12" s="7"/>
      <c r="C12" s="7"/>
      <c r="D12" s="7"/>
      <c r="E12" s="7"/>
      <c r="F12" s="9"/>
      <c r="G12" s="7"/>
    </row>
    <row r="13" spans="1:7" ht="12.75" x14ac:dyDescent="0.2">
      <c r="A13" s="7"/>
      <c r="B13" s="7"/>
      <c r="C13" s="7"/>
      <c r="D13" s="7"/>
      <c r="E13" s="7"/>
      <c r="F13" s="7"/>
      <c r="G13" s="7"/>
    </row>
    <row r="14" spans="1:7" ht="15.75" x14ac:dyDescent="0.3">
      <c r="A14" s="10" t="s">
        <v>38</v>
      </c>
      <c r="B14" s="7" t="s">
        <v>5</v>
      </c>
      <c r="C14" s="7"/>
      <c r="D14" s="7"/>
      <c r="E14" s="7"/>
      <c r="F14" s="7"/>
      <c r="G14" s="7"/>
    </row>
    <row r="15" spans="1:7" ht="12.75" x14ac:dyDescent="0.2">
      <c r="A15" s="10" t="s">
        <v>33</v>
      </c>
      <c r="B15" s="7" t="str">
        <f>"0.4974 + (0.0255 * "&amp;TEXT(B7,"0.00")&amp;")"</f>
        <v>0.4974 + (0.0255 * 13.00)</v>
      </c>
      <c r="C15" s="7"/>
      <c r="D15" s="7"/>
      <c r="E15" s="7"/>
      <c r="F15" s="7"/>
      <c r="G15" s="7"/>
    </row>
    <row r="16" spans="1:7" ht="12.75" x14ac:dyDescent="0.2">
      <c r="A16" s="10" t="s">
        <v>33</v>
      </c>
      <c r="B16" s="11">
        <f>0.4974+(0.0255*B7)</f>
        <v>0.82889999999999997</v>
      </c>
      <c r="C16" s="7"/>
      <c r="D16" s="7"/>
      <c r="E16" s="7"/>
      <c r="F16" s="7"/>
      <c r="G16" s="11"/>
    </row>
    <row r="17" spans="1:7" ht="12.75" x14ac:dyDescent="0.2">
      <c r="A17" s="7"/>
      <c r="B17" s="7"/>
      <c r="C17" s="7"/>
      <c r="D17" s="7"/>
      <c r="E17" s="7"/>
      <c r="F17" s="7"/>
      <c r="G17" s="7"/>
    </row>
    <row r="18" spans="1:7" ht="15.75" x14ac:dyDescent="0.3">
      <c r="A18" s="10" t="s">
        <v>6</v>
      </c>
      <c r="B18" s="7" t="s">
        <v>39</v>
      </c>
      <c r="C18" s="7"/>
      <c r="D18" s="7"/>
      <c r="E18" s="7"/>
      <c r="F18" s="7"/>
      <c r="G18" s="7"/>
    </row>
    <row r="19" spans="1:7" ht="12.75" x14ac:dyDescent="0.2">
      <c r="A19" s="10" t="s">
        <v>33</v>
      </c>
      <c r="B19" s="7" t="str">
        <f xml:space="preserve"> "a ("&amp;TEXT(B7,"0.00")&amp;"  *  "&amp;TEXT(B8,"0.00")&amp;"  *  "&amp;TEXT(B9,"0.00")&amp;")"</f>
        <v>a (13.00  *  5.50  *  2.00)</v>
      </c>
      <c r="C19" s="7"/>
      <c r="D19" s="7"/>
      <c r="E19" s="7"/>
      <c r="F19" s="7"/>
      <c r="G19" s="7"/>
    </row>
    <row r="20" spans="1:7" ht="12.75" x14ac:dyDescent="0.2">
      <c r="A20" s="10" t="s">
        <v>33</v>
      </c>
      <c r="B20" s="11">
        <f>IF(B16&gt;0.6,B16,0.6)*B7*B8*B9</f>
        <v>118.53270000000001</v>
      </c>
      <c r="C20" s="7"/>
      <c r="D20" s="7"/>
      <c r="E20" s="7"/>
      <c r="F20" s="7"/>
      <c r="G20" s="11"/>
    </row>
    <row r="21" spans="1:7" ht="12.75" x14ac:dyDescent="0.2">
      <c r="A21" s="10"/>
      <c r="B21" s="7"/>
      <c r="C21" s="7"/>
      <c r="D21" s="7"/>
      <c r="E21" s="7"/>
      <c r="F21" s="7"/>
      <c r="G21" s="7"/>
    </row>
    <row r="22" spans="1:7" ht="15.75" x14ac:dyDescent="0.3">
      <c r="A22" s="10" t="s">
        <v>40</v>
      </c>
      <c r="B22" s="7" t="s">
        <v>41</v>
      </c>
      <c r="C22" s="7"/>
      <c r="D22" s="7"/>
      <c r="E22" s="7"/>
      <c r="F22" s="7"/>
      <c r="G22" s="7"/>
    </row>
    <row r="23" spans="1:7" ht="12.75" x14ac:dyDescent="0.2">
      <c r="A23" s="10" t="s">
        <v>33</v>
      </c>
      <c r="B23" s="7" t="str">
        <f>"0.2 + 0.02log("&amp;TEXT(B20,"0.00")&amp;")"</f>
        <v>0.2 + 0.02log(118.53)</v>
      </c>
      <c r="C23" s="7"/>
      <c r="D23" s="7"/>
      <c r="E23" s="7"/>
      <c r="F23" s="7"/>
      <c r="G23" s="7"/>
    </row>
    <row r="24" spans="1:7" ht="12.75" x14ac:dyDescent="0.2">
      <c r="A24" s="10" t="s">
        <v>33</v>
      </c>
      <c r="B24" s="11">
        <f>0.2 + 0.02*LOG10(B20)</f>
        <v>0.24147676354202474</v>
      </c>
      <c r="C24" s="7"/>
      <c r="D24" s="7"/>
      <c r="E24" s="7"/>
      <c r="F24" s="7"/>
      <c r="G24" s="11"/>
    </row>
    <row r="25" spans="1:7" ht="12.75" x14ac:dyDescent="0.2">
      <c r="A25" s="10"/>
      <c r="B25" s="7"/>
      <c r="C25" s="7"/>
      <c r="D25" s="7"/>
      <c r="E25" s="7"/>
      <c r="F25" s="7"/>
      <c r="G25" s="7"/>
    </row>
    <row r="26" spans="1:7" ht="15.75" x14ac:dyDescent="0.3">
      <c r="A26" s="10" t="s">
        <v>10</v>
      </c>
      <c r="B26" s="7" t="s">
        <v>42</v>
      </c>
      <c r="C26" s="7"/>
      <c r="D26" s="7"/>
      <c r="E26" s="7"/>
      <c r="F26" s="7"/>
      <c r="G26" s="7"/>
    </row>
    <row r="27" spans="1:7" ht="12.75" x14ac:dyDescent="0.2">
      <c r="A27" s="10" t="s">
        <v>33</v>
      </c>
      <c r="B27" s="7" t="str">
        <f>TEXT(B24,"0.00")&amp;" *  "&amp;TEXT(B20,"0.00")</f>
        <v>0.24 *  118.53</v>
      </c>
      <c r="C27" s="7"/>
      <c r="D27" s="7"/>
      <c r="E27" s="7"/>
      <c r="F27" s="7"/>
      <c r="G27" s="7"/>
    </row>
    <row r="28" spans="1:7" ht="12.75" x14ac:dyDescent="0.2">
      <c r="A28" s="10" t="s">
        <v>33</v>
      </c>
      <c r="B28" s="11">
        <f>B24*B20</f>
        <v>28.622892769897756</v>
      </c>
      <c r="C28" s="7"/>
      <c r="D28" s="7"/>
      <c r="E28" s="7"/>
      <c r="F28" s="7"/>
      <c r="G28" s="11"/>
    </row>
    <row r="29" spans="1:7" ht="12.75" x14ac:dyDescent="0.2">
      <c r="A29" s="7"/>
      <c r="B29" s="7"/>
      <c r="C29" s="7"/>
      <c r="D29" s="7"/>
      <c r="E29" s="7"/>
      <c r="F29" s="7"/>
      <c r="G29" s="7"/>
    </row>
    <row r="30" spans="1:7" ht="12.75" x14ac:dyDescent="0.2">
      <c r="A30" s="9" t="s">
        <v>12</v>
      </c>
      <c r="B30" s="7"/>
      <c r="C30" s="7"/>
      <c r="D30" s="7"/>
      <c r="E30" s="7"/>
      <c r="F30" s="7"/>
      <c r="G30" s="7"/>
    </row>
    <row r="31" spans="1:7" ht="12.75" x14ac:dyDescent="0.2">
      <c r="A31" s="7"/>
      <c r="B31" s="7"/>
      <c r="C31" s="7"/>
      <c r="D31" s="7"/>
      <c r="E31" s="7"/>
      <c r="F31" s="7"/>
      <c r="G31" s="7"/>
    </row>
    <row r="32" spans="1:7" ht="15.75" x14ac:dyDescent="0.3">
      <c r="A32" s="7" t="s">
        <v>43</v>
      </c>
      <c r="B32" s="7" t="s">
        <v>14</v>
      </c>
      <c r="C32" s="7"/>
      <c r="D32" s="7"/>
      <c r="E32" s="7"/>
      <c r="F32" s="7"/>
      <c r="G32" s="7"/>
    </row>
    <row r="33" spans="1:7" ht="12.75" x14ac:dyDescent="0.2">
      <c r="A33" s="7"/>
      <c r="B33" s="7" t="str">
        <f>"(0.3097 * "&amp;TEXT(B8,"0.00")&amp;" / "&amp;TEXT(B9,"0.00")&amp;") + "&amp;TEXT(B7,"0.00")&amp;"("&amp;TEXT(B10,"0")&amp;" - 1900)/2767 - 0.21"</f>
        <v>(0.3097 * 5.50 / 2.00) + 13.00(1960 - 1900)/2767 - 0.21</v>
      </c>
      <c r="C33" s="7"/>
      <c r="D33" s="7"/>
      <c r="E33" s="7"/>
      <c r="F33" s="7"/>
      <c r="G33" s="7"/>
    </row>
    <row r="34" spans="1:7" ht="12.75" x14ac:dyDescent="0.2">
      <c r="A34" s="7"/>
      <c r="B34" s="11">
        <f>(0.3097*B8/B9)+(B7*(B10-1900)/2767) - 0.21</f>
        <v>0.92356874774123598</v>
      </c>
      <c r="C34" s="7"/>
      <c r="D34" s="7"/>
      <c r="E34" s="7"/>
      <c r="F34" s="7"/>
      <c r="G34" s="7"/>
    </row>
    <row r="35" spans="1:7" ht="12.75" x14ac:dyDescent="0.2">
      <c r="A35" s="7"/>
      <c r="B35" s="7"/>
      <c r="C35" s="7"/>
      <c r="D35" s="7"/>
      <c r="E35" s="7"/>
      <c r="F35" s="7"/>
      <c r="G35" s="7"/>
    </row>
    <row r="36" spans="1:7" ht="15.75" x14ac:dyDescent="0.3">
      <c r="A36" s="7" t="s">
        <v>6</v>
      </c>
      <c r="B36" s="7" t="s">
        <v>44</v>
      </c>
      <c r="C36" s="7"/>
      <c r="D36" s="7"/>
      <c r="E36" s="7"/>
      <c r="F36" s="7"/>
      <c r="G36" s="7"/>
    </row>
    <row r="37" spans="1:7" ht="12.75" x14ac:dyDescent="0.2">
      <c r="A37" s="7"/>
      <c r="B37" s="7" t="str">
        <f xml:space="preserve"> "a ("&amp;TEXT(B7,"0.00")&amp;"  *  "&amp;TEXT(B8,"0.00")&amp;"  *  "&amp;TEXT(B9,"0.00")&amp;")"</f>
        <v>a (13.00  *  5.50  *  2.00)</v>
      </c>
      <c r="C37" s="7"/>
      <c r="D37" s="7"/>
      <c r="E37" s="7"/>
      <c r="F37" s="7"/>
      <c r="G37" s="7"/>
    </row>
    <row r="38" spans="1:7" ht="12.75" x14ac:dyDescent="0.2">
      <c r="A38" s="7"/>
      <c r="B38" s="11">
        <f>IF(B34&lt;0.65,0.65,IF(B34&gt;1.45,1.45,B34))*B7*B8*B9</f>
        <v>132.07033092699675</v>
      </c>
      <c r="C38" s="7"/>
      <c r="D38" s="7"/>
      <c r="E38" s="7"/>
      <c r="F38" s="7"/>
      <c r="G38" s="7"/>
    </row>
    <row r="39" spans="1:7" ht="12.75" x14ac:dyDescent="0.2">
      <c r="A39" s="7"/>
      <c r="B39" s="7"/>
      <c r="C39" s="7"/>
      <c r="D39" s="7"/>
      <c r="E39" s="7"/>
      <c r="F39" s="7"/>
      <c r="G39" s="7"/>
    </row>
    <row r="40" spans="1:7" ht="15.75" x14ac:dyDescent="0.3">
      <c r="A40" s="7" t="s">
        <v>40</v>
      </c>
      <c r="B40" s="7" t="s">
        <v>41</v>
      </c>
      <c r="C40" s="7"/>
      <c r="D40" s="7"/>
      <c r="E40" s="7"/>
      <c r="F40" s="7"/>
      <c r="G40" s="7"/>
    </row>
    <row r="41" spans="1:7" ht="12.75" x14ac:dyDescent="0.2">
      <c r="A41" s="7"/>
      <c r="B41" s="7" t="str">
        <f>"0.2 + 0.02log("&amp;TEXT(B38,"0.00")&amp;")"</f>
        <v>0.2 + 0.02log(132.07)</v>
      </c>
      <c r="C41" s="7"/>
      <c r="D41" s="7"/>
      <c r="E41" s="7"/>
      <c r="F41" s="7"/>
      <c r="G41" s="7"/>
    </row>
    <row r="42" spans="1:7" ht="12.75" x14ac:dyDescent="0.2">
      <c r="A42" s="7"/>
      <c r="B42" s="11">
        <f>0.2 + 0.02*LOG10(B38)</f>
        <v>0.24241610532096958</v>
      </c>
      <c r="C42" s="7"/>
      <c r="D42" s="7"/>
      <c r="E42" s="7"/>
      <c r="F42" s="7"/>
      <c r="G42" s="7"/>
    </row>
    <row r="43" spans="1:7" ht="12.75" x14ac:dyDescent="0.2">
      <c r="A43" s="7"/>
      <c r="B43" s="7"/>
      <c r="C43" s="7"/>
      <c r="D43" s="7"/>
      <c r="E43" s="7"/>
      <c r="F43" s="7"/>
      <c r="G43" s="7"/>
    </row>
    <row r="44" spans="1:7" ht="15.75" x14ac:dyDescent="0.3">
      <c r="A44" s="7" t="s">
        <v>10</v>
      </c>
      <c r="B44" s="7" t="s">
        <v>42</v>
      </c>
      <c r="C44" s="7"/>
      <c r="D44" s="7"/>
      <c r="E44" s="7"/>
      <c r="F44" s="7"/>
      <c r="G44" s="7"/>
    </row>
    <row r="45" spans="1:7" ht="12.75" x14ac:dyDescent="0.2">
      <c r="A45" s="7"/>
      <c r="B45" s="7" t="str">
        <f>TEXT(B42,"0.00")&amp;" *  "&amp;TEXT(B38,"0.00")</f>
        <v>0.24 *  132.07</v>
      </c>
      <c r="C45" s="7"/>
      <c r="D45" s="7"/>
      <c r="E45" s="7"/>
      <c r="F45" s="7"/>
      <c r="G45" s="7"/>
    </row>
    <row r="46" spans="1:7" ht="12.75" x14ac:dyDescent="0.2">
      <c r="A46" s="7"/>
      <c r="B46" s="11">
        <f>B42*B38</f>
        <v>32.015975251774151</v>
      </c>
      <c r="C46" s="7"/>
      <c r="D46" s="7"/>
      <c r="E46" s="7"/>
      <c r="F46" s="7"/>
      <c r="G46" s="7"/>
    </row>
    <row r="47" spans="1:7" ht="12.75" x14ac:dyDescent="0.2">
      <c r="A47" s="7"/>
      <c r="B47" s="7"/>
      <c r="C47" s="7"/>
      <c r="D47" s="7"/>
      <c r="E47" s="7"/>
      <c r="F47" s="7"/>
      <c r="G47" s="7"/>
    </row>
    <row r="48" spans="1:7" ht="12.75" x14ac:dyDescent="0.2">
      <c r="A48" s="12" t="str">
        <f>"Therefore the estimated GT of the MFV "&amp;C5&amp;" is "&amp;TEXT(IF(B7&lt;15,B28,B46),"0.00")</f>
        <v>Therefore the estimated GT of the MFV Example Vessel is 28.62</v>
      </c>
      <c r="B48" s="13"/>
      <c r="C48" s="13"/>
      <c r="D48" s="13"/>
      <c r="E48" s="13"/>
      <c r="F48" s="13"/>
      <c r="G48" s="13"/>
    </row>
    <row r="49" spans="1:7" ht="12.75" x14ac:dyDescent="0.2">
      <c r="A49" s="7"/>
      <c r="B49" s="7"/>
      <c r="C49" s="7"/>
      <c r="D49" s="7"/>
      <c r="E49" s="7"/>
      <c r="F49" s="7"/>
      <c r="G49" s="7"/>
    </row>
    <row r="50" spans="1:7" ht="12.75" x14ac:dyDescent="0.2">
      <c r="A50" s="7"/>
      <c r="B50" s="7"/>
      <c r="C50" s="7"/>
      <c r="D50" s="7"/>
      <c r="E50" s="7"/>
      <c r="F50" s="7"/>
      <c r="G50" s="7"/>
    </row>
    <row r="51" spans="1:7" ht="12.75" x14ac:dyDescent="0.2">
      <c r="A51" s="14" t="s">
        <v>16</v>
      </c>
      <c r="B51" s="7"/>
      <c r="C51" s="7"/>
      <c r="D51" s="7"/>
      <c r="E51" s="7"/>
      <c r="F51" s="7"/>
      <c r="G51" s="7"/>
    </row>
  </sheetData>
  <sheetProtection algorithmName="SHA-512" hashValue="xXNAWHJjCrRN94czpDfArDw6wnEMT8Xt8NebjEOFg+WcM4zEf5K6jD7NmpU8edHcbrg8yaHZUs7Xo4HSs3Jv0g==" saltValue="Qmh8ovLnRyMslFKL4axg2Q==" spinCount="100000" sheet="1" objects="1" scenarios="1"/>
  <phoneticPr fontId="0" type="noConversion"/>
  <pageMargins left="0.75" right="0.75" top="1" bottom="1" header="0.5" footer="0.5"/>
  <pageSetup paperSize="9" scale="99" orientation="portrait" horizontalDpi="4294967292" r:id="rId1"/>
  <headerFooter alignWithMargins="0">
    <oddFooter>&amp;RProduced by FSU on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workbookViewId="0">
      <selection activeCell="A46" sqref="A46"/>
    </sheetView>
  </sheetViews>
  <sheetFormatPr defaultRowHeight="10.5" x14ac:dyDescent="0.15"/>
  <cols>
    <col min="5" max="5" width="16.5" bestFit="1" customWidth="1"/>
    <col min="6" max="6" width="11.33203125" bestFit="1" customWidth="1"/>
    <col min="7" max="7" width="9" bestFit="1" customWidth="1"/>
    <col min="8" max="8" width="13.5" customWidth="1"/>
    <col min="9" max="9" width="3.1640625" customWidth="1"/>
  </cols>
  <sheetData>
    <row r="1" spans="1:17" x14ac:dyDescent="0.15">
      <c r="J1" s="20" t="s">
        <v>22</v>
      </c>
      <c r="K1" s="20"/>
      <c r="L1" s="20"/>
      <c r="M1" s="20"/>
      <c r="N1" s="21" t="s">
        <v>26</v>
      </c>
      <c r="O1" s="21"/>
      <c r="P1" s="21"/>
      <c r="Q1" s="21"/>
    </row>
    <row r="2" spans="1:17" s="5" customFormat="1" ht="21" x14ac:dyDescent="0.15">
      <c r="E2" s="5" t="s">
        <v>17</v>
      </c>
      <c r="F2" s="5" t="s">
        <v>18</v>
      </c>
      <c r="G2" s="5" t="s">
        <v>19</v>
      </c>
      <c r="H2" s="5" t="s">
        <v>20</v>
      </c>
      <c r="J2" s="6" t="s">
        <v>27</v>
      </c>
      <c r="K2" s="6" t="s">
        <v>23</v>
      </c>
      <c r="L2" s="6" t="s">
        <v>28</v>
      </c>
      <c r="M2" s="6" t="s">
        <v>25</v>
      </c>
      <c r="N2" s="5" t="s">
        <v>21</v>
      </c>
      <c r="O2" s="5" t="s">
        <v>23</v>
      </c>
      <c r="P2" s="5" t="s">
        <v>24</v>
      </c>
      <c r="Q2" s="5" t="s">
        <v>25</v>
      </c>
    </row>
    <row r="3" spans="1:17" x14ac:dyDescent="0.15">
      <c r="A3" s="1" t="s">
        <v>0</v>
      </c>
      <c r="B3" s="1" t="s">
        <v>1</v>
      </c>
      <c r="C3" s="1" t="s">
        <v>2</v>
      </c>
      <c r="E3" s="2">
        <v>22.15</v>
      </c>
      <c r="F3" s="2">
        <v>6.19</v>
      </c>
      <c r="G3" s="2">
        <v>2.4900000000000002</v>
      </c>
      <c r="H3">
        <v>1957</v>
      </c>
      <c r="J3" s="2">
        <f>(0.0255*E3)+0.4974</f>
        <v>1.062225</v>
      </c>
      <c r="K3" s="2">
        <f>J3*(E3*F3*G3)</f>
        <v>362.64379026712498</v>
      </c>
      <c r="L3" s="2">
        <f>LOG10(K3)*0.02+0.2</f>
        <v>0.25118960490435122</v>
      </c>
      <c r="M3" s="2">
        <f>L3*K3</f>
        <v>91.09235039821553</v>
      </c>
      <c r="N3" s="2">
        <f>(0.3097*F3/G3)+E3*(H3-1900)/2767-0.21</f>
        <v>1.016185186136668</v>
      </c>
      <c r="O3" s="2">
        <f>N3*(E3*F3*G3)</f>
        <v>346.92579021761418</v>
      </c>
      <c r="P3" s="2">
        <f>0.2+0.02*LOG10(O3)</f>
        <v>0.25080473172372886</v>
      </c>
      <c r="Q3" s="2">
        <f>O3*P3</f>
        <v>87.010629743571357</v>
      </c>
    </row>
    <row r="10" spans="1:17" x14ac:dyDescent="0.15">
      <c r="A10" s="1" t="s">
        <v>3</v>
      </c>
      <c r="F10" s="1"/>
    </row>
    <row r="12" spans="1:17" ht="11.25" x14ac:dyDescent="0.2">
      <c r="A12" t="s">
        <v>4</v>
      </c>
      <c r="B12" t="s">
        <v>5</v>
      </c>
    </row>
    <row r="13" spans="1:17" x14ac:dyDescent="0.15">
      <c r="B13" t="str">
        <f>"0.4974 + (0.0255 * "&amp;TEXT(E3,"0.00")&amp;")"</f>
        <v>0.4974 + (0.0255 * 22.15)</v>
      </c>
    </row>
    <row r="14" spans="1:17" x14ac:dyDescent="0.15">
      <c r="B14" s="3">
        <f>0.4974+(0.0255*E3)</f>
        <v>1.062225</v>
      </c>
      <c r="G14" s="3"/>
    </row>
    <row r="16" spans="1:17" ht="11.25" x14ac:dyDescent="0.2">
      <c r="A16" t="s">
        <v>6</v>
      </c>
      <c r="B16" t="s">
        <v>7</v>
      </c>
    </row>
    <row r="17" spans="1:7" x14ac:dyDescent="0.15">
      <c r="B17" t="str">
        <f xml:space="preserve"> "a("&amp;TEXT(E3,"0.00")&amp;"  *  "&amp;TEXT(F3,"0.00")&amp;"  *  "&amp;TEXT(G3,"0.00")&amp;")"</f>
        <v>a(22.15  *  6.19  *  2.49)</v>
      </c>
    </row>
    <row r="18" spans="1:7" x14ac:dyDescent="0.15">
      <c r="B18" s="3">
        <f>IF(B14&gt;0.6,B14,0.6)*E3*F3*G3</f>
        <v>362.64379026712498</v>
      </c>
      <c r="G18" s="3"/>
    </row>
    <row r="20" spans="1:7" ht="11.25" x14ac:dyDescent="0.2">
      <c r="A20" t="s">
        <v>8</v>
      </c>
      <c r="B20" t="s">
        <v>9</v>
      </c>
    </row>
    <row r="21" spans="1:7" x14ac:dyDescent="0.15">
      <c r="B21" t="str">
        <f>"0.2 + 0.02log("&amp;TEXT(B18,"0.00")&amp;")"</f>
        <v>0.2 + 0.02log(362.64)</v>
      </c>
    </row>
    <row r="22" spans="1:7" x14ac:dyDescent="0.15">
      <c r="B22" s="3">
        <f>0.2 + 0.02*LOG10(B18)</f>
        <v>0.25118960490435122</v>
      </c>
      <c r="G22" s="3"/>
    </row>
    <row r="24" spans="1:7" ht="11.25" x14ac:dyDescent="0.2">
      <c r="A24" t="s">
        <v>10</v>
      </c>
      <c r="B24" t="s">
        <v>11</v>
      </c>
    </row>
    <row r="25" spans="1:7" x14ac:dyDescent="0.15">
      <c r="B25" t="str">
        <f>TEXT(B22,"0.00")&amp;" *  "&amp;TEXT(B18,"0.00")</f>
        <v>0.25 *  362.64</v>
      </c>
    </row>
    <row r="26" spans="1:7" x14ac:dyDescent="0.15">
      <c r="B26" s="3">
        <f>B22*B18</f>
        <v>91.09235039821553</v>
      </c>
      <c r="G26" s="3"/>
    </row>
    <row r="28" spans="1:7" x14ac:dyDescent="0.15">
      <c r="A28" s="1" t="s">
        <v>12</v>
      </c>
    </row>
    <row r="30" spans="1:7" ht="11.25" x14ac:dyDescent="0.2">
      <c r="A30" t="s">
        <v>13</v>
      </c>
      <c r="B30" t="s">
        <v>14</v>
      </c>
    </row>
    <row r="31" spans="1:7" x14ac:dyDescent="0.15">
      <c r="B31" t="str">
        <f>"(0.3097 * "&amp;TEXT(F3,"0.00")&amp;" / "&amp;TEXT(G3,"0.00")&amp;") + "&amp;TEXT(E3,"0.00")&amp;"("&amp;TEXT(H3,"0")&amp;" - 1900)/2767 - 0.21"</f>
        <v>(0.3097 * 6.19 / 2.49) + 22.15(1957 - 1900)/2767 - 0.21</v>
      </c>
    </row>
    <row r="32" spans="1:7" x14ac:dyDescent="0.15">
      <c r="B32" s="3">
        <f>(0.3097*F3/G3)+(E3*(H3-1900)/2767) - 0.21</f>
        <v>1.016185186136668</v>
      </c>
    </row>
    <row r="34" spans="1:2" ht="11.25" x14ac:dyDescent="0.2">
      <c r="A34" t="s">
        <v>6</v>
      </c>
      <c r="B34" t="s">
        <v>15</v>
      </c>
    </row>
    <row r="35" spans="1:2" x14ac:dyDescent="0.15">
      <c r="B35" t="str">
        <f xml:space="preserve"> "a("&amp;TEXT(E3,"0.00")&amp;"  *  "&amp;TEXT(F3,"0.00")&amp;"  *  "&amp;TEXT(G3,"0.00")&amp;")"</f>
        <v>a(22.15  *  6.19  *  2.49)</v>
      </c>
    </row>
    <row r="36" spans="1:2" x14ac:dyDescent="0.15">
      <c r="B36" s="3">
        <f>IF(B32&lt;0.65,0.65,IF(B32&gt;1.45,1.45,B32))*E3*F3*G3</f>
        <v>346.92579021761424</v>
      </c>
    </row>
    <row r="38" spans="1:2" ht="11.25" x14ac:dyDescent="0.2">
      <c r="A38" t="s">
        <v>8</v>
      </c>
      <c r="B38" t="s">
        <v>9</v>
      </c>
    </row>
    <row r="39" spans="1:2" x14ac:dyDescent="0.15">
      <c r="B39" t="str">
        <f>"0.2 + 0.02log("&amp;TEXT(B36,"0.00")&amp;")"</f>
        <v>0.2 + 0.02log(346.93)</v>
      </c>
    </row>
    <row r="40" spans="1:2" x14ac:dyDescent="0.15">
      <c r="B40" s="3">
        <f>0.2 + 0.02*LOG10(B36)</f>
        <v>0.25080473172372886</v>
      </c>
    </row>
    <row r="42" spans="1:2" ht="11.25" x14ac:dyDescent="0.2">
      <c r="A42" t="s">
        <v>10</v>
      </c>
      <c r="B42" t="s">
        <v>11</v>
      </c>
    </row>
    <row r="43" spans="1:2" x14ac:dyDescent="0.15">
      <c r="B43" t="str">
        <f>TEXT(B40,"0.00")&amp;" *  "&amp;TEXT(B36,"0.00")</f>
        <v>0.25 *  346.93</v>
      </c>
    </row>
    <row r="44" spans="1:2" x14ac:dyDescent="0.15">
      <c r="B44" s="3">
        <f>B40*B36</f>
        <v>87.010629743571371</v>
      </c>
    </row>
    <row r="46" spans="1:2" x14ac:dyDescent="0.15">
      <c r="A46" s="1" t="str">
        <f>"Therefore the estimated GT of the MFV "&amp;C3&amp;" is "&amp;TEXT(IF(E3&lt;15,B26,B44),"0.000")</f>
        <v>Therefore the estimated GT of the MFV FRAGRANT ROSE is 87.011</v>
      </c>
    </row>
    <row r="49" spans="1:1" x14ac:dyDescent="0.15">
      <c r="A49" s="4" t="s">
        <v>16</v>
      </c>
    </row>
  </sheetData>
  <mergeCells count="2">
    <mergeCell ref="J1:M1"/>
    <mergeCell ref="N1:Q1"/>
  </mergeCells>
  <phoneticPr fontId="0" type="noConversion"/>
  <pageMargins left="0.75" right="0.75" top="1" bottom="1" header="0.5" footer="0.5"/>
  <pageSetup paperSize="9" orientation="portrait" horizontalDpi="4294967292" r:id="rId1"/>
  <headerFooter alignWithMargins="0">
    <oddFooter>&amp;RProduced by FSU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Calc</vt:lpstr>
      <vt:lpstr>Calc details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MAFF</dc:creator>
  <cp:lastModifiedBy>m301829</cp:lastModifiedBy>
  <cp:lastPrinted>2018-10-15T11:17:38Z</cp:lastPrinted>
  <dcterms:created xsi:type="dcterms:W3CDTF">2001-03-08T12:59:00Z</dcterms:created>
  <dcterms:modified xsi:type="dcterms:W3CDTF">2018-10-15T15:39:09Z</dcterms:modified>
</cp:coreProperties>
</file>