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440" tabRatio="746" firstSheet="4" activeTab="4"/>
  </bookViews>
  <sheets>
    <sheet name="2018FPF1" sheetId="9" state="hidden" r:id="rId1"/>
    <sheet name="(2015-16_1304)" sheetId="7" state="hidden" r:id="rId2"/>
    <sheet name="(2016-17_1304)" sheetId="10" state="hidden" r:id="rId3"/>
    <sheet name="FIRE1304_raw" sheetId="13" state="hidden" r:id="rId4"/>
    <sheet name="FIRE1304" sheetId="12" r:id="rId5"/>
  </sheets>
  <definedNames>
    <definedName name="Query_from_LOGASnet_DB" localSheetId="0">'2018FPF1'!$A$3:$GQ$48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3"/>
  <c r="B13"/>
  <c r="B13" i="12" l="1"/>
  <c r="GD50" i="9"/>
  <c r="GC84"/>
  <c r="C84" s="1"/>
  <c r="B19" i="10" s="1"/>
  <c r="GD86" i="9"/>
  <c r="C86" s="1"/>
  <c r="C19" i="10" s="1"/>
  <c r="C68" i="9"/>
  <c r="C82"/>
  <c r="D13" i="10" s="1"/>
  <c r="C78" i="9"/>
  <c r="D14" i="10" s="1"/>
  <c r="D16" i="13"/>
  <c r="D17"/>
  <c r="D17" i="12" l="1"/>
  <c r="D16"/>
  <c r="FX50" i="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B52" s="1"/>
  <c r="FC49"/>
  <c r="FC53" s="1"/>
  <c r="C53" s="1"/>
  <c r="C4" i="10" s="1"/>
  <c r="FD49" i="9"/>
  <c r="FD54" s="1"/>
  <c r="C54" s="1"/>
  <c r="D4" i="10" s="1"/>
  <c r="FE49" i="9"/>
  <c r="FE56" s="1"/>
  <c r="C56" s="1"/>
  <c r="B8" i="10" s="1"/>
  <c r="FF49" i="9"/>
  <c r="FF60" s="1"/>
  <c r="FF50" s="1"/>
  <c r="FG49"/>
  <c r="FG64" s="1"/>
  <c r="C64" s="1"/>
  <c r="B9" i="10" s="1"/>
  <c r="FH49" i="9"/>
  <c r="FH57" s="1"/>
  <c r="FH50" s="1"/>
  <c r="FI49"/>
  <c r="FI61" s="1"/>
  <c r="FJ49"/>
  <c r="FJ65" s="1"/>
  <c r="C65" s="1"/>
  <c r="C9" i="10" s="1"/>
  <c r="FK49" i="9"/>
  <c r="FL49"/>
  <c r="FM49"/>
  <c r="FM69" s="1"/>
  <c r="C69" s="1"/>
  <c r="C10" i="10" s="1"/>
  <c r="FN49" i="9"/>
  <c r="FN58" s="1"/>
  <c r="FN50" s="1"/>
  <c r="FO49"/>
  <c r="FO62" s="1"/>
  <c r="FO50" s="1"/>
  <c r="FP49"/>
  <c r="FP66" s="1"/>
  <c r="FQ49"/>
  <c r="FR49"/>
  <c r="FS49"/>
  <c r="FS70" s="1"/>
  <c r="C70" s="1"/>
  <c r="D10" i="10" s="1"/>
  <c r="FT49" i="9"/>
  <c r="FT72" s="1"/>
  <c r="C72" s="1"/>
  <c r="B11" i="10" s="1"/>
  <c r="FU49" i="9"/>
  <c r="FU80" s="1"/>
  <c r="C80" s="1"/>
  <c r="B13" i="10" s="1"/>
  <c r="FV49" i="9"/>
  <c r="FV76" s="1"/>
  <c r="C76" s="1"/>
  <c r="B14" i="10" s="1"/>
  <c r="FW49" i="9"/>
  <c r="FW73" s="1"/>
  <c r="C73" s="1"/>
  <c r="C11" i="10" s="1"/>
  <c r="FX49" i="9"/>
  <c r="FX81" s="1"/>
  <c r="FY49"/>
  <c r="FY77" s="1"/>
  <c r="FZ49"/>
  <c r="FZ74" s="1"/>
  <c r="C74" s="1"/>
  <c r="D11" i="10" s="1"/>
  <c r="GA49" i="9"/>
  <c r="GA81" s="1"/>
  <c r="GB49"/>
  <c r="GB77" s="1"/>
  <c r="GC49"/>
  <c r="GC50" s="1"/>
  <c r="GD49"/>
  <c r="D7" i="13"/>
  <c r="C7"/>
  <c r="D13"/>
  <c r="C13"/>
  <c r="B16"/>
  <c r="B11"/>
  <c r="C12"/>
  <c r="D14"/>
  <c r="B12"/>
  <c r="C14"/>
  <c r="B14"/>
  <c r="B17"/>
  <c r="B17" i="12" l="1"/>
  <c r="B14"/>
  <c r="C14"/>
  <c r="B12"/>
  <c r="D14"/>
  <c r="C12"/>
  <c r="B11"/>
  <c r="B16"/>
  <c r="C13"/>
  <c r="D13"/>
  <c r="C7"/>
  <c r="D7"/>
  <c r="E10" i="10"/>
  <c r="E11"/>
  <c r="FT50" i="9"/>
  <c r="FK57"/>
  <c r="FK50" s="1"/>
  <c r="FE50"/>
  <c r="GB50"/>
  <c r="FQ58"/>
  <c r="FQ50" s="1"/>
  <c r="C66"/>
  <c r="D9" i="10" s="1"/>
  <c r="FP50" i="9"/>
  <c r="FI50"/>
  <c r="FB50"/>
  <c r="C52"/>
  <c r="B4" i="10" s="1"/>
  <c r="C77" i="9"/>
  <c r="C14" i="10" s="1"/>
  <c r="GA50" i="9"/>
  <c r="FW50"/>
  <c r="FS50"/>
  <c r="FM50"/>
  <c r="FL61"/>
  <c r="C61" s="1"/>
  <c r="C7" i="10" s="1"/>
  <c r="FR62" i="9"/>
  <c r="FR50" s="1"/>
  <c r="C81"/>
  <c r="C13" i="10" s="1"/>
  <c r="FZ50" i="9"/>
  <c r="FV50"/>
  <c r="FY50"/>
  <c r="FU50"/>
  <c r="FD50"/>
  <c r="E4" i="10"/>
  <c r="FG50" i="9"/>
  <c r="FC50"/>
  <c r="C60"/>
  <c r="B7" i="10" s="1"/>
  <c r="FJ50" i="9"/>
  <c r="C10" i="13"/>
  <c r="B7"/>
  <c r="E14"/>
  <c r="B10"/>
  <c r="E7"/>
  <c r="D12"/>
  <c r="C17"/>
  <c r="E13"/>
  <c r="C16"/>
  <c r="C16" i="12" l="1"/>
  <c r="E13"/>
  <c r="C17"/>
  <c r="D12"/>
  <c r="E7"/>
  <c r="B10"/>
  <c r="E14"/>
  <c r="B7"/>
  <c r="C10"/>
  <c r="E13" i="10"/>
  <c r="E14"/>
  <c r="E9"/>
  <c r="C58" i="9"/>
  <c r="D8" i="10" s="1"/>
  <c r="C62" i="9"/>
  <c r="D7" i="10" s="1"/>
  <c r="C57" i="9"/>
  <c r="C8" i="10" s="1"/>
  <c r="FL50" i="9"/>
  <c r="E8" i="10"/>
  <c r="C5"/>
  <c r="E7"/>
  <c r="B5"/>
  <c r="E4" i="7"/>
  <c r="E7"/>
  <c r="E8"/>
  <c r="E9"/>
  <c r="E10"/>
  <c r="E11"/>
  <c r="E13"/>
  <c r="E14"/>
  <c r="D10" i="13"/>
  <c r="E10"/>
  <c r="C11"/>
  <c r="D11"/>
  <c r="E12"/>
  <c r="B8"/>
  <c r="E11"/>
  <c r="E17"/>
  <c r="E16"/>
  <c r="C8"/>
  <c r="C8" i="12" l="1"/>
  <c r="E16"/>
  <c r="E17"/>
  <c r="E11"/>
  <c r="B8"/>
  <c r="E12"/>
  <c r="D11"/>
  <c r="C11"/>
  <c r="E10"/>
  <c r="D10"/>
  <c r="D5" i="10"/>
  <c r="D8" i="13"/>
  <c r="D8" i="12" l="1"/>
  <c r="E5" i="10"/>
  <c r="E8" i="13"/>
  <c r="E8" i="12" l="1"/>
</calcChain>
</file>

<file path=xl/connections.xml><?xml version="1.0" encoding="utf-8"?>
<connections xmlns="http://schemas.openxmlformats.org/spreadsheetml/2006/main">
  <connection id="1" name="Query from LOGASnet DB2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<sst xmlns="http://schemas.openxmlformats.org/spreadsheetml/2006/main" count="819" uniqueCount="407">
  <si>
    <t>Next Update: Autumn 2017</t>
  </si>
  <si>
    <t>Source: Firefighters Pension Fund (FPF) forms</t>
  </si>
  <si>
    <t>Last Updated: 19th October 2016</t>
  </si>
  <si>
    <t>https://www.gov.uk/government/statistics/firefighters-pensions-statistics-england-2015-to-2016</t>
  </si>
  <si>
    <t>A full definitions list can be found here -</t>
  </si>
  <si>
    <t>The statistics in this table are National Statistics.</t>
  </si>
  <si>
    <t>https://www.gov.uk/government/collections/fire-statistics</t>
  </si>
  <si>
    <t>The full set of fire statistics releases, tables and guidance can be found on our landing page, here-</t>
  </si>
  <si>
    <t>Data for 2014/15 have been revised due to updated records since the last publication in 2014/15. Data for 2015/16 are provisional and will be revised for the next publication.</t>
  </si>
  <si>
    <t>2015/16</t>
  </si>
  <si>
    <t>2014/15</t>
  </si>
  <si>
    <t>Total</t>
  </si>
  <si>
    <t>Dorset and Wiltshire Fire Authority</t>
  </si>
  <si>
    <t>Firefighters Pension</t>
  </si>
  <si>
    <t>DorsetWiltsFire</t>
  </si>
  <si>
    <t>Norfolk Fire and Rescue Service</t>
  </si>
  <si>
    <t>Norfolk Fire</t>
  </si>
  <si>
    <t>Shropshire Fire and Rescue Services</t>
  </si>
  <si>
    <t>Shropshire Fire</t>
  </si>
  <si>
    <t>West Yorkshire Fire and CD Authority</t>
  </si>
  <si>
    <t>West Yorks Fire</t>
  </si>
  <si>
    <t>Northamptonshire Fire and Rescue Service</t>
  </si>
  <si>
    <t>Northam Fire</t>
  </si>
  <si>
    <t>Humberside Fire and Rescue Services</t>
  </si>
  <si>
    <t>Humber Fire</t>
  </si>
  <si>
    <t>Merseyside Fire and CD Authority</t>
  </si>
  <si>
    <t>Mersey Fire</t>
  </si>
  <si>
    <t>Suffolk Fire and Rescue Service</t>
  </si>
  <si>
    <t>Suffolk Fire</t>
  </si>
  <si>
    <t>Lancashire Fire and Rescue Services</t>
  </si>
  <si>
    <t>Lancs Fire</t>
  </si>
  <si>
    <t>Greater Manchester Fire and CD Authority</t>
  </si>
  <si>
    <t>Great Man Fire</t>
  </si>
  <si>
    <t>North Yorkshire Fire and Rescue Services</t>
  </si>
  <si>
    <t>Nth York Fire</t>
  </si>
  <si>
    <t>Gloucestershire Fire and Rescue Service</t>
  </si>
  <si>
    <t>Gloucester Fire</t>
  </si>
  <si>
    <t>Buckinghamshire Fire and Rescue Services</t>
  </si>
  <si>
    <t>Bucks Fire</t>
  </si>
  <si>
    <t>Hampshire Fire and Rescue Services</t>
  </si>
  <si>
    <t>Hants Fire</t>
  </si>
  <si>
    <t>Kent Fire Brigade</t>
  </si>
  <si>
    <t>Kent Fire</t>
  </si>
  <si>
    <t>Isle of Wight Fire and Rescue Service</t>
  </si>
  <si>
    <t>IOW Fire</t>
  </si>
  <si>
    <t>Essex County Fire and Rescue Services</t>
  </si>
  <si>
    <t>Essex Fire</t>
  </si>
  <si>
    <t>Cambridgeshire Fire and Rescue Services</t>
  </si>
  <si>
    <t>Cambs Fire</t>
  </si>
  <si>
    <t>Devon and Somerset Fire and Rescue Service</t>
  </si>
  <si>
    <t>Devon Fire</t>
  </si>
  <si>
    <t>Durham and Darlington Fire and Rescue Services</t>
  </si>
  <si>
    <t>Durham Fire</t>
  </si>
  <si>
    <t>Tyne and Wear Fire and CD Authority</t>
  </si>
  <si>
    <t>Tyne Wear Fire</t>
  </si>
  <si>
    <t>West Midlands Fire and CD Authority</t>
  </si>
  <si>
    <t>West Mid Fire</t>
  </si>
  <si>
    <t>Cumbria Fire and Rescue Service</t>
  </si>
  <si>
    <t>Cumbria Fire</t>
  </si>
  <si>
    <t>Cleveland Fire Brigade</t>
  </si>
  <si>
    <t>Cleve Fire</t>
  </si>
  <si>
    <t>Royal Berkshire Fire and Rescue Services</t>
  </si>
  <si>
    <t>Berkshire Fire</t>
  </si>
  <si>
    <t>Lincolnshire Fire and Rescue Service</t>
  </si>
  <si>
    <t>Lincoln Fire</t>
  </si>
  <si>
    <t>Oxfordshire Fire and Rescue Service</t>
  </si>
  <si>
    <t>Oxford Fire</t>
  </si>
  <si>
    <t>Northumberland Fire and Rescue Service</t>
  </si>
  <si>
    <t>Northum Fire</t>
  </si>
  <si>
    <t>East Sussex Fire and Rescue Services</t>
  </si>
  <si>
    <t>E Sussex Fire</t>
  </si>
  <si>
    <t>Hertfordshire Fire and Rescue Service</t>
  </si>
  <si>
    <t>Herts Fire</t>
  </si>
  <si>
    <t>Greater London Authority Fire</t>
  </si>
  <si>
    <t>GLA Fire</t>
  </si>
  <si>
    <t>South Yorkshire Fire and CD Authority</t>
  </si>
  <si>
    <t>S Yorks Fire</t>
  </si>
  <si>
    <t>Warwickshire Fire and Rescue Service</t>
  </si>
  <si>
    <t>Warwick Fire</t>
  </si>
  <si>
    <t>Surrey Fire and Rescue Service</t>
  </si>
  <si>
    <t>Surrey Fire</t>
  </si>
  <si>
    <t>Hereford and Worcester Fire and Rescue Services</t>
  </si>
  <si>
    <t>Hereford Fire</t>
  </si>
  <si>
    <t>Cheshire Fire Brigade</t>
  </si>
  <si>
    <t>Cheshire Fire</t>
  </si>
  <si>
    <t>Staffordshire Fire and Rescue Services</t>
  </si>
  <si>
    <t>Staffs Fire</t>
  </si>
  <si>
    <t>Derbyshire Fire and Rescue Services</t>
  </si>
  <si>
    <t>Derby Fire</t>
  </si>
  <si>
    <t>Nottinghamshire Fire Services</t>
  </si>
  <si>
    <t>Notts Fire</t>
  </si>
  <si>
    <t>Bedfordshire and Luton Fire and Rescue Services</t>
  </si>
  <si>
    <t>Bedford Fire</t>
  </si>
  <si>
    <t>Avon Fire Brigade</t>
  </si>
  <si>
    <t>Avon Fire</t>
  </si>
  <si>
    <t>West Sussex Fire and Rescue Service</t>
  </si>
  <si>
    <t>W Sussex Fire</t>
  </si>
  <si>
    <t>Cornwall County Fire Brigade</t>
  </si>
  <si>
    <t>Cornwall Fire</t>
  </si>
  <si>
    <t>Leicestershire Fire and Rescue Services</t>
  </si>
  <si>
    <t>Leics Fire</t>
  </si>
  <si>
    <t>Isles of Scilly Fire and Rescue Service</t>
  </si>
  <si>
    <t>Scilly Fire</t>
  </si>
  <si>
    <t>TVs Out</t>
  </si>
  <si>
    <t>CertifierId</t>
  </si>
  <si>
    <t>OrganisationCategoryId</t>
  </si>
  <si>
    <t>OrganisationId</t>
  </si>
  <si>
    <t>FormId</t>
  </si>
  <si>
    <t>SdatId</t>
  </si>
  <si>
    <t>StepId</t>
  </si>
  <si>
    <t>PeriodId</t>
  </si>
  <si>
    <t>CycleId</t>
  </si>
  <si>
    <t>OrganisationName</t>
  </si>
  <si>
    <t>StepName</t>
  </si>
  <si>
    <t>PeriodShortName</t>
  </si>
  <si>
    <t>CycleName</t>
  </si>
  <si>
    <t>CertificationDate</t>
  </si>
  <si>
    <t>F027FP</t>
  </si>
  <si>
    <t>F026FP</t>
  </si>
  <si>
    <t>F025FP</t>
  </si>
  <si>
    <t>F023FP</t>
  </si>
  <si>
    <t>F022FP</t>
  </si>
  <si>
    <t>F021FP</t>
  </si>
  <si>
    <t>F019FP</t>
  </si>
  <si>
    <t>F018FP</t>
  </si>
  <si>
    <t>F017FP</t>
  </si>
  <si>
    <t>F015FP</t>
  </si>
  <si>
    <t>F014FP</t>
  </si>
  <si>
    <t>F013FP</t>
  </si>
  <si>
    <t>F011FP</t>
  </si>
  <si>
    <t>F010FP</t>
  </si>
  <si>
    <t>F009FP</t>
  </si>
  <si>
    <t>F007FP</t>
  </si>
  <si>
    <t>F006FP</t>
  </si>
  <si>
    <t>F004FP</t>
  </si>
  <si>
    <t>F003FP</t>
  </si>
  <si>
    <t>F002FP</t>
  </si>
  <si>
    <t>OrganisationCategory</t>
  </si>
  <si>
    <t>OrganisationShortName</t>
  </si>
  <si>
    <t>CyclePeriodStep</t>
  </si>
  <si>
    <t>Misc Income</t>
  </si>
  <si>
    <t>..</t>
  </si>
  <si>
    <t>Note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</si>
  <si>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Data in this table are Official Statistics and not within the scope of National Statistics. </t>
    </r>
  </si>
  <si>
    <t>2 1992 scheme membership data are not available for active retained members as retained firefighters were not eligible to join the 1992 Scheme.</t>
  </si>
  <si>
    <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Statistics in this table only include returns from </t>
    </r>
    <r>
      <rPr>
        <b/>
        <sz val="11"/>
        <color theme="1"/>
        <rFont val="Calibri"/>
        <family val="2"/>
        <scheme val="minor"/>
      </rPr>
      <t>44 out of 45</t>
    </r>
    <r>
      <rPr>
        <sz val="11"/>
        <color theme="1"/>
        <rFont val="Calibri"/>
        <family val="2"/>
        <scheme val="minor"/>
      </rPr>
      <t xml:space="preserve"> fire and rescue authorities in England due to one Fire and Rescue Authority being unable to provide data for the 2015/16 period.</t>
    </r>
  </si>
  <si>
    <t>Transfers out</t>
  </si>
  <si>
    <t>Transfers in</t>
  </si>
  <si>
    <t>External pension schemes</t>
  </si>
  <si>
    <t>Higher tier</t>
  </si>
  <si>
    <t>Lower tier</t>
  </si>
  <si>
    <t>Of which:</t>
  </si>
  <si>
    <t xml:space="preserve">Ill-health </t>
  </si>
  <si>
    <t>Active retained members</t>
  </si>
  <si>
    <t>Active regular members</t>
  </si>
  <si>
    <t>Deffered members who remained in employment</t>
  </si>
  <si>
    <t xml:space="preserve">Deferred members who left employment </t>
  </si>
  <si>
    <t xml:space="preserve">Total deferred members </t>
  </si>
  <si>
    <t>Number of pensioners, 2015/16</t>
  </si>
  <si>
    <t>2015 Scheme</t>
  </si>
  <si>
    <t xml:space="preserve">2006 Scheme </t>
  </si>
  <si>
    <r>
      <t>1992 Scheme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</si>
  <si>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FIRE STATISTICS TABLE 1304: Firefighters' pension membership and pension transfers by membership type in England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2015/16</t>
    </r>
  </si>
  <si>
    <t>2016/17</t>
  </si>
  <si>
    <t>First Advance</t>
  </si>
  <si>
    <t>2018 - 2019</t>
  </si>
  <si>
    <t>FPF 01,2018 - 2019</t>
  </si>
  <si>
    <t>F017FM</t>
  </si>
  <si>
    <t>F016FM</t>
  </si>
  <si>
    <t>F015BFM</t>
  </si>
  <si>
    <t>F015AFM</t>
  </si>
  <si>
    <t>F015FM</t>
  </si>
  <si>
    <t>F014BFM</t>
  </si>
  <si>
    <t>F014AFM</t>
  </si>
  <si>
    <t>F014FM</t>
  </si>
  <si>
    <t>F013BFM</t>
  </si>
  <si>
    <t>F013AFM</t>
  </si>
  <si>
    <t>F013FM</t>
  </si>
  <si>
    <t>F012FM</t>
  </si>
  <si>
    <t>F011FM</t>
  </si>
  <si>
    <t>F010FM</t>
  </si>
  <si>
    <t>F009FM</t>
  </si>
  <si>
    <t>F008FM</t>
  </si>
  <si>
    <t>F007FM</t>
  </si>
  <si>
    <t>F006CFM</t>
  </si>
  <si>
    <t>F006BFM</t>
  </si>
  <si>
    <t>F006AFM</t>
  </si>
  <si>
    <t>F005CFM</t>
  </si>
  <si>
    <t>F005BFM</t>
  </si>
  <si>
    <t>F005AFM</t>
  </si>
  <si>
    <t>F006FM</t>
  </si>
  <si>
    <t>F005FM</t>
  </si>
  <si>
    <t>F004FM</t>
  </si>
  <si>
    <t>F003FM</t>
  </si>
  <si>
    <t>F002FM</t>
  </si>
  <si>
    <t>F001FM</t>
  </si>
  <si>
    <t>F026DFP</t>
  </si>
  <si>
    <t>F026CFP</t>
  </si>
  <si>
    <t>F026BFP</t>
  </si>
  <si>
    <t>F026AFP</t>
  </si>
  <si>
    <t>F025KFP</t>
  </si>
  <si>
    <t>F025JFP</t>
  </si>
  <si>
    <t>F025IFP</t>
  </si>
  <si>
    <t>F025HFP</t>
  </si>
  <si>
    <t>F025GFP</t>
  </si>
  <si>
    <t>F025FFP</t>
  </si>
  <si>
    <t>F025EFP</t>
  </si>
  <si>
    <t>F025DFP</t>
  </si>
  <si>
    <t>F025CFP</t>
  </si>
  <si>
    <t>F025BFP</t>
  </si>
  <si>
    <t>F025AFP</t>
  </si>
  <si>
    <t>F024DFP</t>
  </si>
  <si>
    <t>F024CFP</t>
  </si>
  <si>
    <t>F024BFP</t>
  </si>
  <si>
    <t>F024AFP</t>
  </si>
  <si>
    <t>F022DFP</t>
  </si>
  <si>
    <t>F022CFP</t>
  </si>
  <si>
    <t>F022BFP</t>
  </si>
  <si>
    <t>F022AFP</t>
  </si>
  <si>
    <t>F021KFP</t>
  </si>
  <si>
    <t>F021JFP</t>
  </si>
  <si>
    <t>F021IFP</t>
  </si>
  <si>
    <t>F021HFP</t>
  </si>
  <si>
    <t>F021GFP</t>
  </si>
  <si>
    <t>F021FFP</t>
  </si>
  <si>
    <t>F021EFP</t>
  </si>
  <si>
    <t>F021DFP</t>
  </si>
  <si>
    <t>F021CFP</t>
  </si>
  <si>
    <t>F021BFP</t>
  </si>
  <si>
    <t>F021AFP</t>
  </si>
  <si>
    <t>F020DFP</t>
  </si>
  <si>
    <t>F020CFP</t>
  </si>
  <si>
    <t>F020BFP</t>
  </si>
  <si>
    <t>F020AFP</t>
  </si>
  <si>
    <t>F018DFP</t>
  </si>
  <si>
    <t>F018CFP</t>
  </si>
  <si>
    <t>F018BFP</t>
  </si>
  <si>
    <t>F018AFP</t>
  </si>
  <si>
    <t>F017KFP</t>
  </si>
  <si>
    <t>F017JFP</t>
  </si>
  <si>
    <t>F017IFP</t>
  </si>
  <si>
    <t>F017HFP</t>
  </si>
  <si>
    <t>F017GFP</t>
  </si>
  <si>
    <t>F017FFP</t>
  </si>
  <si>
    <t>F017EFP</t>
  </si>
  <si>
    <t>F017DFP</t>
  </si>
  <si>
    <t>F017CFP</t>
  </si>
  <si>
    <t>F017BFP</t>
  </si>
  <si>
    <t>F017AFP</t>
  </si>
  <si>
    <t>F016DFP</t>
  </si>
  <si>
    <t>F016CFP</t>
  </si>
  <si>
    <t>F016BFP</t>
  </si>
  <si>
    <t>F016AFP</t>
  </si>
  <si>
    <t>F014DFP</t>
  </si>
  <si>
    <t>F014CFP</t>
  </si>
  <si>
    <t>F014BFP</t>
  </si>
  <si>
    <t>F014AFP</t>
  </si>
  <si>
    <t>F013KFP</t>
  </si>
  <si>
    <t>F013JFP</t>
  </si>
  <si>
    <t>F013IFP</t>
  </si>
  <si>
    <t>F013HFP</t>
  </si>
  <si>
    <t>F013GFP</t>
  </si>
  <si>
    <t>F013FFP</t>
  </si>
  <si>
    <t>F013EFP</t>
  </si>
  <si>
    <t>F013DFP</t>
  </si>
  <si>
    <t>F013CFP</t>
  </si>
  <si>
    <t>F013BFP</t>
  </si>
  <si>
    <t>F013AFP</t>
  </si>
  <si>
    <t>F012DFP</t>
  </si>
  <si>
    <t>F012CFP</t>
  </si>
  <si>
    <t>F012BFP</t>
  </si>
  <si>
    <t>F012AFP</t>
  </si>
  <si>
    <t>F010EFP</t>
  </si>
  <si>
    <t>F010DFP</t>
  </si>
  <si>
    <t>F010CFP</t>
  </si>
  <si>
    <t>F010BFP</t>
  </si>
  <si>
    <t>F010AFP</t>
  </si>
  <si>
    <t>F009KFP</t>
  </si>
  <si>
    <t>F009JFP</t>
  </si>
  <si>
    <t>F009IFP</t>
  </si>
  <si>
    <t>F009HFP</t>
  </si>
  <si>
    <t>F009GFP</t>
  </si>
  <si>
    <t>F009FFP</t>
  </si>
  <si>
    <t>F009EFP</t>
  </si>
  <si>
    <t>F009DFP</t>
  </si>
  <si>
    <t>F009CFP</t>
  </si>
  <si>
    <t>F009BFP</t>
  </si>
  <si>
    <t>F009AFP</t>
  </si>
  <si>
    <t>F008DFP</t>
  </si>
  <si>
    <t>F008CFP</t>
  </si>
  <si>
    <t>F008BFP</t>
  </si>
  <si>
    <t>F008AFP</t>
  </si>
  <si>
    <t>F007DFP</t>
  </si>
  <si>
    <t>F007CFP</t>
  </si>
  <si>
    <t>F007BFP</t>
  </si>
  <si>
    <t>F007AFP</t>
  </si>
  <si>
    <t>F006KFP</t>
  </si>
  <si>
    <t>F006JFP</t>
  </si>
  <si>
    <t>F006IFP</t>
  </si>
  <si>
    <t>F006HFP</t>
  </si>
  <si>
    <t>F006GFP</t>
  </si>
  <si>
    <t>F006FFP</t>
  </si>
  <si>
    <t>F006EFP</t>
  </si>
  <si>
    <t>F006DFP</t>
  </si>
  <si>
    <t>F006CFP</t>
  </si>
  <si>
    <t>F006BFP</t>
  </si>
  <si>
    <t>F006AFP</t>
  </si>
  <si>
    <t>F005DFP</t>
  </si>
  <si>
    <t>F005CFP</t>
  </si>
  <si>
    <t>F005BFP</t>
  </si>
  <si>
    <t>F005AFP</t>
  </si>
  <si>
    <t>F003DFP</t>
  </si>
  <si>
    <t>F003CFP</t>
  </si>
  <si>
    <t>F003BFP</t>
  </si>
  <si>
    <t>F003AFP</t>
  </si>
  <si>
    <t>F002KFP</t>
  </si>
  <si>
    <t>F002JFP</t>
  </si>
  <si>
    <t>F002IFP</t>
  </si>
  <si>
    <t>F002HFP</t>
  </si>
  <si>
    <t>F002GFP</t>
  </si>
  <si>
    <t>F002FFP</t>
  </si>
  <si>
    <t>F002EFP</t>
  </si>
  <si>
    <t>F002DFP</t>
  </si>
  <si>
    <t>F002CFP</t>
  </si>
  <si>
    <t>F002BFP</t>
  </si>
  <si>
    <t>F002AFP</t>
  </si>
  <si>
    <t>F001DFP</t>
  </si>
  <si>
    <t>F001CFP</t>
  </si>
  <si>
    <t>F001BFP</t>
  </si>
  <si>
    <t>F001AFP</t>
  </si>
  <si>
    <t>TVs Out during 16/17</t>
  </si>
  <si>
    <t>TVs In during 16/17</t>
  </si>
  <si>
    <t>Total number of 2015 Scheme higher tier illhealth
retirements during 16-17</t>
  </si>
  <si>
    <t>Total number of 2015 Scheme lower tier illhealth
retirements during 16-17</t>
  </si>
  <si>
    <t>Total number of 2015 Scheme ill health
retirements during 16-17</t>
  </si>
  <si>
    <t>Total number of 2006 Scheme (to include
Modified Scheme section) higher tier ill-health
retirements during 16-17</t>
  </si>
  <si>
    <t>Total number of 2006 Scheme (to include
Modified Scheme section) lower tier ill-health
retirements during 16-17</t>
  </si>
  <si>
    <t>Total number of 2006 Scheme (to include
Modified Scheme section) ill health retirements
during 16-17</t>
  </si>
  <si>
    <t>Total number of 1992 Scheme Upper tier illhealth</t>
  </si>
  <si>
    <t>Total number of 1992 Scheme lower tier illhealth
retirements during 16-17</t>
  </si>
  <si>
    <t>Total number of 1992 Scheme ill health
retirements during 16-17</t>
  </si>
  <si>
    <t>Total number of retained 2015 Scheme active
members (at year end): 16-17</t>
  </si>
  <si>
    <t>Total number of retained deferred 2015
Scheme pensions where the member had left
employment (at year end): 16-17</t>
  </si>
  <si>
    <t>Total number of retained deferred 2015
Scheme pensions where the member remained
in employment (at year end): 16-17</t>
  </si>
  <si>
    <t>Total number of regular 2015 Scheme active
members (at year end): 16-17</t>
  </si>
  <si>
    <t>Total number of regular deferred 2015 Scheme
pensions where the member had left
employment (at year end): 16-17</t>
  </si>
  <si>
    <t>Total number of regular deferred 2015 Scheme
pensions where the member remained in
employment (at year end): 16-17</t>
  </si>
  <si>
    <t>Total number of retained 2006 Scheme (to
include Modified Scheme section) active
members (at year end): 16-17</t>
  </si>
  <si>
    <t>Total number of retained deferred 2006
Scheme (to include Modified Scheme section)
pensions where the member had left
employment (at year end): 16-17</t>
  </si>
  <si>
    <t>Total number of retained deferred 2006
Scheme (to include Modified Scheme section)
pensions where the member remained in
employment (at year end): 16-17</t>
  </si>
  <si>
    <t>Total number of regular 2006 Scheme active members (at year end): 16-17</t>
  </si>
  <si>
    <t>Total number of regular deferred 2006 Scheme pensions where the member had left employment (at year end): 16-17</t>
  </si>
  <si>
    <t>Total number of regular deferred 2006 Scheme pensions where the member remained in employment (at year end): 16-17</t>
  </si>
  <si>
    <t>Total number of 1992 Scheme active members</t>
  </si>
  <si>
    <t>Total number of deferred 1992 scheme
pensions where the member had left
employment (at year end): 16-17</t>
  </si>
  <si>
    <t>Total number of deferred 1992 Scheme pensions where the member had remained in employment (at year end): 16-17</t>
  </si>
  <si>
    <t>Total number of 2015 Scheme pensions (at year end) 16-17</t>
  </si>
  <si>
    <t xml:space="preserve">Total number of 2006 Scheme (to include Modified Scheme section) pensioners (at year end) 16-17 </t>
  </si>
  <si>
    <t xml:space="preserve">Total number of 1992 Scheme pensioners (at year end) 16-17 </t>
  </si>
  <si>
    <t>Deficit 2023/24</t>
  </si>
  <si>
    <t>Total Expenditure</t>
  </si>
  <si>
    <t>Misc. expenditure</t>
  </si>
  <si>
    <t>Commutation lump sums</t>
  </si>
  <si>
    <t>Recurring pensions (excl. commutation)</t>
  </si>
  <si>
    <t xml:space="preserve">Total Income </t>
  </si>
  <si>
    <t>TVs In</t>
  </si>
  <si>
    <t>Ill-Health Retirements</t>
  </si>
  <si>
    <t>Modified Scheme - employer conts</t>
  </si>
  <si>
    <t>2015 Scheme - employer conts</t>
  </si>
  <si>
    <t>2006 Scheme - employer conts</t>
  </si>
  <si>
    <t>1992 Scheme - employer conts</t>
  </si>
  <si>
    <t>Modified Scheme - employee conts</t>
  </si>
  <si>
    <t>2015 Scheme - employee conts</t>
  </si>
  <si>
    <t>2006 Scheme - employee conts</t>
  </si>
  <si>
    <t>1992 Scheme - employee conts</t>
  </si>
  <si>
    <t>Modified Scheme Pay</t>
  </si>
  <si>
    <t>2015 Scheme Pay</t>
  </si>
  <si>
    <t xml:space="preserve">2006 Scheme Pay </t>
  </si>
  <si>
    <t>1992 Scheme Pay</t>
  </si>
  <si>
    <t>Deficit 2022/23</t>
  </si>
  <si>
    <t>Total Income</t>
  </si>
  <si>
    <t>Deficit 2021/22</t>
  </si>
  <si>
    <t>Deficit 2020/21</t>
  </si>
  <si>
    <t xml:space="preserve">Total Expenditure </t>
  </si>
  <si>
    <t>Deficit 2019/20</t>
  </si>
  <si>
    <t>2018/19</t>
  </si>
  <si>
    <t>Deficit 2017/18</t>
  </si>
  <si>
    <t>Number of pensioners</t>
  </si>
  <si>
    <t>1992 Scheme</t>
  </si>
  <si>
    <t>Deferred members who left employment</t>
  </si>
  <si>
    <t>Ill health retirements</t>
  </si>
  <si>
    <t>Upper tier - Ill health retirements</t>
  </si>
  <si>
    <t>Lower tier - Ill health retirements</t>
  </si>
  <si>
    <t>Transfers IN</t>
  </si>
  <si>
    <t>Transfers OUT</t>
  </si>
  <si>
    <r>
      <t>FIRE STATISTICS TABLE 1304: Firefighters' pension membership and pension transfers by membership type in England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2016/17</t>
    </r>
  </si>
  <si>
    <t>Select a year from the drop-down list in the orange box below:</t>
  </si>
  <si>
    <t>2015-16</t>
  </si>
  <si>
    <t>2016-17</t>
  </si>
  <si>
    <r>
      <t>FIRE STATISTICS TABLE 1304: Firefighters' pension membership by membership type in England</t>
    </r>
    <r>
      <rPr>
        <b/>
        <vertAlign val="superscript"/>
        <sz val="11"/>
        <color theme="0"/>
        <rFont val="Arial Black"/>
        <family val="2"/>
      </rPr>
      <t>1</t>
    </r>
  </si>
  <si>
    <t>Next Update: Autumn 2018</t>
  </si>
  <si>
    <t>Updated alongside Fire and rescue workforce and pensions statistics</t>
  </si>
  <si>
    <t>FIRE STATISTICS TABLE 1304: Firefighters' pension membership by membership type in England</t>
  </si>
  <si>
    <r>
      <t>1992 Scheme</t>
    </r>
    <r>
      <rPr>
        <vertAlign val="superscript"/>
        <sz val="11"/>
        <color theme="1"/>
        <rFont val="Calibri"/>
        <family val="2"/>
        <scheme val="minor"/>
      </rPr>
      <t>1</t>
    </r>
  </si>
  <si>
    <t>1 1992 scheme membership data are not available for active retained members as retained firefighters were not eligible to join the 1992 Scheme.</t>
  </si>
  <si>
    <t>Statistics for 2015/16 only include returns from 44 out of 45 fire and rescue authorities in England due to one Fire and Rescue Authority being unable to provide data for the 2015/16 period. It is not expected this would make a large difference to the figures.</t>
  </si>
  <si>
    <t>Fire and Rescue workforce and pensions statistics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</si>
</sst>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 Black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vertAlign val="superscript"/>
      <sz val="11"/>
      <color theme="0"/>
      <name val="Arial Black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2" fillId="2" borderId="0" xfId="0" applyFont="1" applyFill="1"/>
    <xf numFmtId="0" fontId="4" fillId="0" borderId="0" xfId="2"/>
    <xf numFmtId="0" fontId="4" fillId="2" borderId="0" xfId="2" applyFont="1" applyFill="1"/>
    <xf numFmtId="0" fontId="3" fillId="2" borderId="0" xfId="0" applyFont="1" applyFill="1"/>
    <xf numFmtId="0" fontId="3" fillId="2" borderId="1" xfId="0" applyFont="1" applyFill="1" applyBorder="1"/>
    <xf numFmtId="0" fontId="0" fillId="2" borderId="1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7" fillId="0" borderId="0" xfId="3"/>
    <xf numFmtId="0" fontId="7" fillId="0" borderId="4" xfId="3" applyBorder="1"/>
    <xf numFmtId="22" fontId="7" fillId="0" borderId="0" xfId="3" applyNumberFormat="1"/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/>
    <xf numFmtId="0" fontId="0" fillId="2" borderId="0" xfId="0" applyFill="1" applyBorder="1" applyAlignment="1"/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" xfId="0" applyFont="1" applyFill="1" applyBorder="1"/>
    <xf numFmtId="0" fontId="0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right"/>
    </xf>
    <xf numFmtId="0" fontId="0" fillId="2" borderId="3" xfId="0" applyFont="1" applyFill="1" applyBorder="1" applyAlignment="1">
      <alignment horizontal="right" vertical="top"/>
    </xf>
    <xf numFmtId="0" fontId="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0" fillId="2" borderId="0" xfId="0" applyFont="1" applyFill="1" applyBorder="1" applyAlignment="1"/>
    <xf numFmtId="3" fontId="3" fillId="2" borderId="0" xfId="0" applyNumberFormat="1" applyFon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ill="1"/>
    <xf numFmtId="0" fontId="0" fillId="2" borderId="0" xfId="0" applyFont="1" applyFill="1" applyAlignment="1">
      <alignment horizontal="right"/>
    </xf>
    <xf numFmtId="0" fontId="11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0" fontId="13" fillId="6" borderId="0" xfId="0" applyFont="1" applyFill="1" applyAlignment="1">
      <alignment horizontal="right" vertical="center"/>
    </xf>
    <xf numFmtId="3" fontId="11" fillId="6" borderId="0" xfId="0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vertical="center"/>
    </xf>
    <xf numFmtId="0" fontId="0" fillId="2" borderId="0" xfId="0" applyFont="1" applyFill="1" applyAlignment="1"/>
    <xf numFmtId="0" fontId="3" fillId="2" borderId="3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7" fillId="5" borderId="0" xfId="3" applyFill="1"/>
    <xf numFmtId="0" fontId="8" fillId="2" borderId="4" xfId="3" applyFont="1" applyFill="1" applyBorder="1" applyAlignment="1">
      <alignment horizontal="center" textRotation="90"/>
    </xf>
    <xf numFmtId="0" fontId="8" fillId="5" borderId="4" xfId="3" applyFont="1" applyFill="1" applyBorder="1" applyAlignment="1">
      <alignment horizontal="center" textRotation="90"/>
    </xf>
    <xf numFmtId="0" fontId="7" fillId="0" borderId="0" xfId="3" applyAlignment="1">
      <alignment textRotation="90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7" fillId="0" borderId="0" xfId="3" applyBorder="1"/>
    <xf numFmtId="22" fontId="7" fillId="0" borderId="0" xfId="3" applyNumberFormat="1" applyBorder="1"/>
    <xf numFmtId="0" fontId="7" fillId="0" borderId="4" xfId="3" applyBorder="1" applyAlignment="1">
      <alignment horizontal="center"/>
    </xf>
    <xf numFmtId="164" fontId="15" fillId="5" borderId="0" xfId="3" applyNumberFormat="1" applyFont="1" applyFill="1" applyBorder="1"/>
    <xf numFmtId="164" fontId="15" fillId="8" borderId="0" xfId="3" applyNumberFormat="1" applyFont="1" applyFill="1" applyBorder="1"/>
    <xf numFmtId="164" fontId="15" fillId="0" borderId="0" xfId="3" applyNumberFormat="1" applyFont="1" applyBorder="1"/>
    <xf numFmtId="164" fontId="15" fillId="9" borderId="0" xfId="3" applyNumberFormat="1" applyFont="1" applyFill="1" applyBorder="1"/>
    <xf numFmtId="164" fontId="0" fillId="5" borderId="0" xfId="4" applyNumberFormat="1" applyFont="1" applyFill="1"/>
    <xf numFmtId="164" fontId="0" fillId="8" borderId="0" xfId="4" applyNumberFormat="1" applyFont="1" applyFill="1"/>
    <xf numFmtId="164" fontId="0" fillId="0" borderId="0" xfId="4" applyNumberFormat="1" applyFont="1"/>
    <xf numFmtId="164" fontId="0" fillId="9" borderId="0" xfId="4" applyNumberFormat="1" applyFont="1" applyFill="1"/>
    <xf numFmtId="0" fontId="16" fillId="5" borderId="0" xfId="3" applyFont="1" applyFill="1"/>
    <xf numFmtId="0" fontId="7" fillId="8" borderId="0" xfId="3" applyFill="1"/>
    <xf numFmtId="0" fontId="7" fillId="9" borderId="0" xfId="3" applyFill="1"/>
    <xf numFmtId="0" fontId="7" fillId="0" borderId="0" xfId="3" applyFill="1"/>
    <xf numFmtId="0" fontId="7" fillId="10" borderId="4" xfId="3" applyFill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4" xfId="3" applyFont="1" applyBorder="1" applyAlignment="1">
      <alignment horizontal="center" textRotation="90"/>
    </xf>
    <xf numFmtId="0" fontId="8" fillId="0" borderId="5" xfId="3" applyFont="1" applyBorder="1" applyAlignment="1">
      <alignment horizontal="center" textRotation="90"/>
    </xf>
    <xf numFmtId="0" fontId="8" fillId="7" borderId="4" xfId="3" applyFont="1" applyFill="1" applyBorder="1" applyAlignment="1">
      <alignment horizontal="center" vertical="top" textRotation="90" wrapText="1"/>
    </xf>
    <xf numFmtId="0" fontId="8" fillId="0" borderId="4" xfId="3" applyFont="1" applyBorder="1" applyAlignment="1">
      <alignment horizontal="center" textRotation="90" wrapText="1"/>
    </xf>
    <xf numFmtId="0" fontId="8" fillId="7" borderId="4" xfId="3" applyFont="1" applyFill="1" applyBorder="1" applyAlignment="1">
      <alignment horizontal="center" textRotation="90" wrapText="1"/>
    </xf>
    <xf numFmtId="0" fontId="8" fillId="0" borderId="4" xfId="3" applyFont="1" applyBorder="1" applyAlignment="1">
      <alignment horizontal="center" vertical="center" textRotation="90" wrapText="1"/>
    </xf>
    <xf numFmtId="0" fontId="7" fillId="0" borderId="0" xfId="3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8" fillId="2" borderId="4" xfId="3" applyFont="1" applyFill="1" applyBorder="1" applyAlignment="1">
      <alignment horizontal="center" textRotation="90" wrapText="1"/>
    </xf>
    <xf numFmtId="3" fontId="3" fillId="2" borderId="1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7" fillId="0" borderId="0" xfId="3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11" fillId="3" borderId="0" xfId="3" applyFont="1" applyFill="1" applyAlignment="1">
      <alignment vertical="center"/>
    </xf>
    <xf numFmtId="3" fontId="0" fillId="2" borderId="0" xfId="0" applyNumberFormat="1" applyFill="1" applyAlignment="1">
      <alignment horizontal="right"/>
    </xf>
    <xf numFmtId="0" fontId="0" fillId="2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ont="1" applyFill="1" applyBorder="1" applyAlignment="1"/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4" fillId="2" borderId="0" xfId="2" applyFill="1" applyAlignment="1">
      <alignment horizontal="right"/>
    </xf>
    <xf numFmtId="9" fontId="3" fillId="2" borderId="0" xfId="1" applyFont="1" applyFill="1"/>
    <xf numFmtId="0" fontId="4" fillId="2" borderId="0" xfId="2" applyFill="1"/>
    <xf numFmtId="0" fontId="7" fillId="0" borderId="0" xfId="3" applyAlignment="1">
      <alignment horizontal="center" vertical="center" wrapText="1"/>
    </xf>
    <xf numFmtId="0" fontId="7" fillId="0" borderId="0" xfId="3" applyAlignment="1">
      <alignment horizontal="center" wrapText="1"/>
    </xf>
    <xf numFmtId="0" fontId="7" fillId="0" borderId="0" xfId="3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6" fillId="4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</cellXfs>
  <cellStyles count="5">
    <cellStyle name="Comma 2" xfId="4"/>
    <cellStyle name="Hyperlink" xfId="2" builtinId="8"/>
    <cellStyle name="Normal" xfId="0" builtinId="0"/>
    <cellStyle name="Normal 2" xfId="3"/>
    <cellStyle name="Percent" xfId="1" builtinId="5"/>
  </cellStyles>
  <dxfs count="383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27" formatCode="dd/mm/yyyy\ hh:mm"/>
      <border diagonalUp="0" diagonalDown="0" outline="0">
        <left/>
        <right/>
        <top/>
        <bottom/>
      </border>
    </dxf>
    <dxf>
      <numFmt numFmtId="27" formatCode="dd/mm/yyyy\ hh:mm"/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rgb="FF92D050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fill>
        <patternFill patternType="solid">
          <fgColor indexed="64"/>
          <bgColor theme="2" tint="-9.9978637043366805E-2"/>
        </patternFill>
      </fill>
      <border diagonalUp="0" diagonalDown="0" outline="0">
        <left/>
        <right/>
        <top/>
        <bottom/>
      </border>
    </dxf>
    <dxf>
      <numFmt numFmtId="164" formatCode="#,##0_ ;\-#,##0\ 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\-#,##0\ "/>
      <border diagonalUp="0" diagonalDown="0" outline="0">
        <left/>
        <right/>
        <top/>
        <bottom/>
      </border>
    </dxf>
    <dxf>
      <numFmt numFmtId="164" formatCode="#,##0_ ;\-#,##0\ 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8F23B3"/>
      <color rgb="FFFFCCFF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ery from LOGASnet DB" connectionId="1" autoFormatId="16" applyNumberFormats="0" applyBorderFormats="0" applyFontFormats="0" applyPatternFormats="0" applyAlignmentFormats="0" applyWidthHeightFormats="0">
  <queryTableRefresh nextId="200">
    <queryTableFields count="199">
      <queryTableField id="1" name="CyclePeriodStep" tableColumnId="1"/>
      <queryTableField id="2" name="OrganisationShortName" tableColumnId="2"/>
      <queryTableField id="3" name="OrganisationCategory" tableColumnId="3"/>
      <queryTableField id="4" name="F001AFP" tableColumnId="4"/>
      <queryTableField id="5" name="F001BFP" tableColumnId="5"/>
      <queryTableField id="6" name="F001CFP" tableColumnId="6"/>
      <queryTableField id="7" name="F001DFP" tableColumnId="7"/>
      <queryTableField id="8" name="F002AFP" tableColumnId="8"/>
      <queryTableField id="9" name="F002BFP" tableColumnId="9"/>
      <queryTableField id="10" name="F002CFP" tableColumnId="10"/>
      <queryTableField id="11" name="F002DFP" tableColumnId="11"/>
      <queryTableField id="12" name="F002EFP" tableColumnId="12"/>
      <queryTableField id="13" name="F002FFP" tableColumnId="13"/>
      <queryTableField id="14" name="F002GFP" tableColumnId="14"/>
      <queryTableField id="15" name="F002HFP" tableColumnId="15"/>
      <queryTableField id="16" name="F002IFP" tableColumnId="16"/>
      <queryTableField id="17" name="F002JFP" tableColumnId="17"/>
      <queryTableField id="18" name="F002KFP" tableColumnId="18"/>
      <queryTableField id="19" name="F002FP" tableColumnId="19"/>
      <queryTableField id="20" name="F003AFP" tableColumnId="20"/>
      <queryTableField id="21" name="F003BFP" tableColumnId="21"/>
      <queryTableField id="22" name="F003CFP" tableColumnId="22"/>
      <queryTableField id="23" name="F003DFP" tableColumnId="23"/>
      <queryTableField id="24" name="F003FP" tableColumnId="24"/>
      <queryTableField id="25" name="F004FP" tableColumnId="25"/>
      <queryTableField id="26" name="F005AFP" tableColumnId="26"/>
      <queryTableField id="27" name="F005BFP" tableColumnId="27"/>
      <queryTableField id="28" name="F005CFP" tableColumnId="28"/>
      <queryTableField id="29" name="F005DFP" tableColumnId="29"/>
      <queryTableField id="30" name="F006AFP" tableColumnId="30"/>
      <queryTableField id="31" name="F006BFP" tableColumnId="31"/>
      <queryTableField id="32" name="F006CFP" tableColumnId="32"/>
      <queryTableField id="33" name="F006DFP" tableColumnId="33"/>
      <queryTableField id="34" name="F006EFP" tableColumnId="34"/>
      <queryTableField id="35" name="F006FFP" tableColumnId="35"/>
      <queryTableField id="36" name="F006GFP" tableColumnId="36"/>
      <queryTableField id="37" name="F006HFP" tableColumnId="37"/>
      <queryTableField id="38" name="F006IFP" tableColumnId="38"/>
      <queryTableField id="39" name="F006JFP" tableColumnId="39"/>
      <queryTableField id="40" name="F006KFP" tableColumnId="40"/>
      <queryTableField id="41" name="F006FP" tableColumnId="41"/>
      <queryTableField id="42" name="F007AFP" tableColumnId="42"/>
      <queryTableField id="43" name="F007BFP" tableColumnId="43"/>
      <queryTableField id="44" name="F007CFP" tableColumnId="44"/>
      <queryTableField id="45" name="F007DFP" tableColumnId="45"/>
      <queryTableField id="46" name="F007FP" tableColumnId="46"/>
      <queryTableField id="47" name="F010FP" tableColumnId="47"/>
      <queryTableField id="48" name="F008AFP" tableColumnId="48"/>
      <queryTableField id="49" name="F008BFP" tableColumnId="49"/>
      <queryTableField id="50" name="F008CFP" tableColumnId="50"/>
      <queryTableField id="51" name="F008DFP" tableColumnId="51"/>
      <queryTableField id="52" name="F009AFP" tableColumnId="52"/>
      <queryTableField id="53" name="F009BFP" tableColumnId="53"/>
      <queryTableField id="54" name="F009CFP" tableColumnId="54"/>
      <queryTableField id="55" name="F009DFP" tableColumnId="55"/>
      <queryTableField id="56" name="F009EFP" tableColumnId="56"/>
      <queryTableField id="57" name="F009FFP" tableColumnId="57"/>
      <queryTableField id="58" name="F009GFP" tableColumnId="58"/>
      <queryTableField id="59" name="F009HFP" tableColumnId="59"/>
      <queryTableField id="60" name="F009IFP" tableColumnId="60"/>
      <queryTableField id="61" name="F009JFP" tableColumnId="61"/>
      <queryTableField id="62" name="F009KFP" tableColumnId="62"/>
      <queryTableField id="63" name="F009FP" tableColumnId="63"/>
      <queryTableField id="64" name="F010AFP" tableColumnId="64"/>
      <queryTableField id="65" name="F010BFP" tableColumnId="65"/>
      <queryTableField id="66" name="F010CFP" tableColumnId="66"/>
      <queryTableField id="67" name="F010DFP" tableColumnId="67"/>
      <queryTableField id="68" name="F010EFP" tableColumnId="68"/>
      <queryTableField id="69" name="F011FP" tableColumnId="69"/>
      <queryTableField id="70" name="F012AFP" tableColumnId="70"/>
      <queryTableField id="71" name="F012BFP" tableColumnId="71"/>
      <queryTableField id="72" name="F012CFP" tableColumnId="72"/>
      <queryTableField id="73" name="F012DFP" tableColumnId="73"/>
      <queryTableField id="74" name="F013AFP" tableColumnId="74"/>
      <queryTableField id="75" name="F013BFP" tableColumnId="75"/>
      <queryTableField id="76" name="F013CFP" tableColumnId="76"/>
      <queryTableField id="77" name="F013DFP" tableColumnId="77"/>
      <queryTableField id="78" name="F013EFP" tableColumnId="78"/>
      <queryTableField id="79" name="F013FFP" tableColumnId="79"/>
      <queryTableField id="80" name="F013GFP" tableColumnId="80"/>
      <queryTableField id="81" name="F013HFP" tableColumnId="81"/>
      <queryTableField id="82" name="F013IFP" tableColumnId="82"/>
      <queryTableField id="83" name="F013JFP" tableColumnId="83"/>
      <queryTableField id="84" name="F013KFP" tableColumnId="84"/>
      <queryTableField id="85" name="F013FP" tableColumnId="85"/>
      <queryTableField id="86" name="F014AFP" tableColumnId="86"/>
      <queryTableField id="87" name="F014BFP" tableColumnId="87"/>
      <queryTableField id="88" name="F014CFP" tableColumnId="88"/>
      <queryTableField id="89" name="F014DFP" tableColumnId="89"/>
      <queryTableField id="90" name="F014FP" tableColumnId="90"/>
      <queryTableField id="91" name="F015FP" tableColumnId="91"/>
      <queryTableField id="92" name="F016AFP" tableColumnId="92"/>
      <queryTableField id="93" name="F016BFP" tableColumnId="93"/>
      <queryTableField id="94" name="F016CFP" tableColumnId="94"/>
      <queryTableField id="95" name="F016DFP" tableColumnId="95"/>
      <queryTableField id="96" name="F017AFP" tableColumnId="96"/>
      <queryTableField id="97" name="F017BFP" tableColumnId="97"/>
      <queryTableField id="98" name="F017CFP" tableColumnId="98"/>
      <queryTableField id="99" name="F017DFP" tableColumnId="99"/>
      <queryTableField id="100" name="F017EFP" tableColumnId="100"/>
      <queryTableField id="101" name="F017FFP" tableColumnId="101"/>
      <queryTableField id="102" name="F017GFP" tableColumnId="102"/>
      <queryTableField id="103" name="F017HFP" tableColumnId="103"/>
      <queryTableField id="104" name="F017IFP" tableColumnId="104"/>
      <queryTableField id="105" name="F017JFP" tableColumnId="105"/>
      <queryTableField id="106" name="F017KFP" tableColumnId="106"/>
      <queryTableField id="107" name="F017FP" tableColumnId="107"/>
      <queryTableField id="108" name="F018AFP" tableColumnId="108"/>
      <queryTableField id="109" name="F018BFP" tableColumnId="109"/>
      <queryTableField id="110" name="F018CFP" tableColumnId="110"/>
      <queryTableField id="111" name="F018DFP" tableColumnId="111"/>
      <queryTableField id="112" name="F018FP" tableColumnId="112"/>
      <queryTableField id="113" name="F019FP" tableColumnId="113"/>
      <queryTableField id="114" name="F020AFP" tableColumnId="114"/>
      <queryTableField id="115" name="F020BFP" tableColumnId="115"/>
      <queryTableField id="116" name="F020CFP" tableColumnId="116"/>
      <queryTableField id="117" name="F020DFP" tableColumnId="117"/>
      <queryTableField id="118" name="F021AFP" tableColumnId="118"/>
      <queryTableField id="119" name="F021BFP" tableColumnId="119"/>
      <queryTableField id="120" name="F021CFP" tableColumnId="120"/>
      <queryTableField id="121" name="F021DFP" tableColumnId="121"/>
      <queryTableField id="122" name="F021EFP" tableColumnId="122"/>
      <queryTableField id="123" name="F021FFP" tableColumnId="123"/>
      <queryTableField id="124" name="F021GFP" tableColumnId="124"/>
      <queryTableField id="125" name="F021HFP" tableColumnId="125"/>
      <queryTableField id="126" name="F021IFP" tableColumnId="126"/>
      <queryTableField id="127" name="F021JFP" tableColumnId="127"/>
      <queryTableField id="128" name="F021KFP" tableColumnId="128"/>
      <queryTableField id="129" name="F021FP" tableColumnId="129"/>
      <queryTableField id="130" name="F022AFP" tableColumnId="130"/>
      <queryTableField id="131" name="F022BFP" tableColumnId="131"/>
      <queryTableField id="132" name="F022CFP" tableColumnId="132"/>
      <queryTableField id="133" name="F022DFP" tableColumnId="133"/>
      <queryTableField id="134" name="F022FP" tableColumnId="134"/>
      <queryTableField id="135" name="F023FP" tableColumnId="135"/>
      <queryTableField id="136" name="F024AFP" tableColumnId="136"/>
      <queryTableField id="137" name="F024BFP" tableColumnId="137"/>
      <queryTableField id="138" name="F024CFP" tableColumnId="138"/>
      <queryTableField id="139" name="F024DFP" tableColumnId="139"/>
      <queryTableField id="140" name="F025AFP" tableColumnId="140"/>
      <queryTableField id="141" name="F025BFP" tableColumnId="141"/>
      <queryTableField id="142" name="F025CFP" tableColumnId="142"/>
      <queryTableField id="143" name="F025DFP" tableColumnId="143"/>
      <queryTableField id="144" name="F025EFP" tableColumnId="144"/>
      <queryTableField id="145" name="F025FFP" tableColumnId="145"/>
      <queryTableField id="146" name="F025GFP" tableColumnId="146"/>
      <queryTableField id="147" name="F025HFP" tableColumnId="147"/>
      <queryTableField id="148" name="F025IFP" tableColumnId="148"/>
      <queryTableField id="149" name="F025JFP" tableColumnId="149"/>
      <queryTableField id="150" name="F025KFP" tableColumnId="150"/>
      <queryTableField id="151" name="F025FP" tableColumnId="151"/>
      <queryTableField id="152" name="F026AFP" tableColumnId="152"/>
      <queryTableField id="153" name="F026BFP" tableColumnId="153"/>
      <queryTableField id="154" name="F026CFP" tableColumnId="154"/>
      <queryTableField id="155" name="F026DFP" tableColumnId="155"/>
      <queryTableField id="156" name="F026FP" tableColumnId="156"/>
      <queryTableField id="157" name="F027FP" tableColumnId="157"/>
      <queryTableField id="158" name="F001FM" tableColumnId="158"/>
      <queryTableField id="159" name="F002FM" tableColumnId="159"/>
      <queryTableField id="160" name="F003FM" tableColumnId="160"/>
      <queryTableField id="161" name="F004FM" tableColumnId="161"/>
      <queryTableField id="162" name="F005FM" tableColumnId="162"/>
      <queryTableField id="163" name="F006FM" tableColumnId="163"/>
      <queryTableField id="164" name="F005AFM" tableColumnId="164"/>
      <queryTableField id="165" name="F005BFM" tableColumnId="165"/>
      <queryTableField id="166" name="F005CFM" tableColumnId="166"/>
      <queryTableField id="167" name="F006AFM" tableColumnId="167"/>
      <queryTableField id="168" name="F006BFM" tableColumnId="168"/>
      <queryTableField id="169" name="F006CFM" tableColumnId="169"/>
      <queryTableField id="170" name="F007FM" tableColumnId="170"/>
      <queryTableField id="171" name="F008FM" tableColumnId="171"/>
      <queryTableField id="172" name="F009FM" tableColumnId="172"/>
      <queryTableField id="173" name="F010FM" tableColumnId="173"/>
      <queryTableField id="174" name="F011FM" tableColumnId="174"/>
      <queryTableField id="175" name="F012FM" tableColumnId="175"/>
      <queryTableField id="176" name="F013FM" tableColumnId="176"/>
      <queryTableField id="177" name="F013AFM" tableColumnId="177"/>
      <queryTableField id="178" name="F013BFM" tableColumnId="178"/>
      <queryTableField id="179" name="F014FM" tableColumnId="179"/>
      <queryTableField id="180" name="F014AFM" tableColumnId="180"/>
      <queryTableField id="181" name="F014BFM" tableColumnId="181"/>
      <queryTableField id="182" name="F015FM" tableColumnId="182"/>
      <queryTableField id="183" name="F015AFM" tableColumnId="183"/>
      <queryTableField id="184" name="F015BFM" tableColumnId="184"/>
      <queryTableField id="185" name="F016FM" tableColumnId="185"/>
      <queryTableField id="186" name="F017FM" tableColumnId="186"/>
      <queryTableField id="187" name="CertificationDate" tableColumnId="187"/>
      <queryTableField id="188" name="CycleName" tableColumnId="188"/>
      <queryTableField id="189" name="PeriodShortName" tableColumnId="189"/>
      <queryTableField id="190" name="StepName" tableColumnId="190"/>
      <queryTableField id="191" name="OrganisationName" tableColumnId="191"/>
      <queryTableField id="192" name="CycleId" tableColumnId="192"/>
      <queryTableField id="193" name="PeriodId" tableColumnId="193"/>
      <queryTableField id="194" name="StepId" tableColumnId="194"/>
      <queryTableField id="195" name="SdatId" tableColumnId="195"/>
      <queryTableField id="196" name="FormId" tableColumnId="196"/>
      <queryTableField id="197" name="OrganisationId" tableColumnId="197"/>
      <queryTableField id="198" name="OrganisationCategoryId" tableColumnId="198"/>
      <queryTableField id="199" name="CertifierId" tableColumnId="19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_Query_from_LOGASnet_DB4" displayName="Table_Query_from_LOGASnet_DB4" ref="A3:GQ49" tableType="queryTable" totalsRowCount="1">
  <autoFilter ref="A3:GQ48"/>
  <tableColumns count="199">
    <tableColumn id="1" uniqueName="1" name="CyclePeriodStep" queryTableFieldId="1" totalsRowDxfId="382" dataCellStyle="Normal 2"/>
    <tableColumn id="2" uniqueName="2" name="OrganisationShortName" queryTableFieldId="2" totalsRowDxfId="381" dataCellStyle="Normal 2"/>
    <tableColumn id="3" uniqueName="3" name="OrganisationCategory" queryTableFieldId="3" totalsRowDxfId="380" dataCellStyle="Normal 2"/>
    <tableColumn id="4" uniqueName="4" name="F001AFP" totalsRowFunction="custom" queryTableFieldId="4" dataDxfId="379" totalsRowDxfId="378" dataCellStyle="Normal 2">
      <totalsRowFormula>SUM(D4:D48)</totalsRowFormula>
    </tableColumn>
    <tableColumn id="5" uniqueName="5" name="F001BFP" totalsRowFunction="custom" queryTableFieldId="5" dataDxfId="377" totalsRowDxfId="376" dataCellStyle="Normal 2">
      <totalsRowFormula>SUM(E4:E48)</totalsRowFormula>
    </tableColumn>
    <tableColumn id="6" uniqueName="6" name="F001CFP" totalsRowFunction="custom" queryTableFieldId="6" dataDxfId="375" totalsRowDxfId="374" dataCellStyle="Normal 2">
      <totalsRowFormula>SUM(F4:F48)</totalsRowFormula>
    </tableColumn>
    <tableColumn id="7" uniqueName="7" name="F001DFP" totalsRowFunction="custom" queryTableFieldId="7" dataDxfId="373" totalsRowDxfId="372" dataCellStyle="Normal 2">
      <totalsRowFormula>SUM(G4:G48)</totalsRowFormula>
    </tableColumn>
    <tableColumn id="8" uniqueName="8" name="F002AFP" totalsRowFunction="custom" queryTableFieldId="8" dataDxfId="371" totalsRowDxfId="370" dataCellStyle="Normal 2">
      <totalsRowFormula>SUM(H4:H48)</totalsRowFormula>
    </tableColumn>
    <tableColumn id="9" uniqueName="9" name="F002BFP" totalsRowFunction="custom" queryTableFieldId="9" dataDxfId="369" totalsRowDxfId="368" dataCellStyle="Normal 2">
      <totalsRowFormula>SUM(I4:I48)</totalsRowFormula>
    </tableColumn>
    <tableColumn id="10" uniqueName="10" name="F002CFP" totalsRowFunction="custom" queryTableFieldId="10" dataDxfId="367" totalsRowDxfId="366" dataCellStyle="Normal 2">
      <totalsRowFormula>SUM(J4:J48)</totalsRowFormula>
    </tableColumn>
    <tableColumn id="11" uniqueName="11" name="F002DFP" totalsRowFunction="custom" queryTableFieldId="11" dataDxfId="365" totalsRowDxfId="364" dataCellStyle="Normal 2">
      <totalsRowFormula>SUM(K4:K48)</totalsRowFormula>
    </tableColumn>
    <tableColumn id="12" uniqueName="12" name="F002EFP" totalsRowFunction="custom" queryTableFieldId="12" dataDxfId="363" totalsRowDxfId="362" dataCellStyle="Normal 2">
      <totalsRowFormula>SUM(L4:L48)</totalsRowFormula>
    </tableColumn>
    <tableColumn id="13" uniqueName="13" name="F002FFP" totalsRowFunction="custom" queryTableFieldId="13" dataDxfId="361" totalsRowDxfId="360" dataCellStyle="Normal 2">
      <totalsRowFormula>SUM(M4:M48)</totalsRowFormula>
    </tableColumn>
    <tableColumn id="14" uniqueName="14" name="F002GFP" totalsRowFunction="custom" queryTableFieldId="14" dataDxfId="359" totalsRowDxfId="358" dataCellStyle="Normal 2">
      <totalsRowFormula>SUM(N4:N48)</totalsRowFormula>
    </tableColumn>
    <tableColumn id="15" uniqueName="15" name="F002HFP" totalsRowFunction="custom" queryTableFieldId="15" dataDxfId="357" totalsRowDxfId="356" dataCellStyle="Normal 2">
      <totalsRowFormula>SUM(O4:O48)</totalsRowFormula>
    </tableColumn>
    <tableColumn id="16" uniqueName="16" name="F002IFP" totalsRowFunction="custom" queryTableFieldId="16" dataDxfId="355" totalsRowDxfId="354" dataCellStyle="Normal 2">
      <totalsRowFormula>SUM(P4:P48)</totalsRowFormula>
    </tableColumn>
    <tableColumn id="17" uniqueName="17" name="F002JFP" totalsRowFunction="custom" queryTableFieldId="17" dataDxfId="353" totalsRowDxfId="352" dataCellStyle="Normal 2">
      <totalsRowFormula>SUM(Q4:Q48)</totalsRowFormula>
    </tableColumn>
    <tableColumn id="18" uniqueName="18" name="F002KFP" totalsRowFunction="custom" queryTableFieldId="18" dataDxfId="351" totalsRowDxfId="350" dataCellStyle="Normal 2">
      <totalsRowFormula>SUM(R4:R48)</totalsRowFormula>
    </tableColumn>
    <tableColumn id="19" uniqueName="19" name="F002FP" totalsRowFunction="custom" queryTableFieldId="19" dataDxfId="349" totalsRowDxfId="348" dataCellStyle="Normal 2">
      <totalsRowFormula>SUM(S4:S48)</totalsRowFormula>
    </tableColumn>
    <tableColumn id="20" uniqueName="20" name="F003AFP" totalsRowFunction="custom" queryTableFieldId="20" dataDxfId="347" totalsRowDxfId="346" dataCellStyle="Normal 2">
      <totalsRowFormula>SUM(T4:T48)</totalsRowFormula>
    </tableColumn>
    <tableColumn id="21" uniqueName="21" name="F003BFP" totalsRowFunction="custom" queryTableFieldId="21" dataDxfId="345" totalsRowDxfId="344" dataCellStyle="Normal 2">
      <totalsRowFormula>SUM(U4:U48)</totalsRowFormula>
    </tableColumn>
    <tableColumn id="22" uniqueName="22" name="F003CFP" totalsRowFunction="custom" queryTableFieldId="22" dataDxfId="343" totalsRowDxfId="342" dataCellStyle="Normal 2">
      <totalsRowFormula>SUM(V4:V48)</totalsRowFormula>
    </tableColumn>
    <tableColumn id="23" uniqueName="23" name="F003DFP" totalsRowFunction="custom" queryTableFieldId="23" dataDxfId="341" totalsRowDxfId="340" dataCellStyle="Normal 2">
      <totalsRowFormula>SUM(W4:W48)</totalsRowFormula>
    </tableColumn>
    <tableColumn id="24" uniqueName="24" name="F003FP" totalsRowFunction="custom" queryTableFieldId="24" dataDxfId="339" totalsRowDxfId="338" dataCellStyle="Normal 2">
      <totalsRowFormula>SUM(X4:X48)</totalsRowFormula>
    </tableColumn>
    <tableColumn id="25" uniqueName="25" name="F004FP" totalsRowFunction="custom" queryTableFieldId="25" dataDxfId="337" totalsRowDxfId="336" dataCellStyle="Normal 2">
      <totalsRowFormula>SUM(Y4:Y48)</totalsRowFormula>
    </tableColumn>
    <tableColumn id="26" uniqueName="26" name="F005AFP" totalsRowFunction="custom" queryTableFieldId="26" dataDxfId="335" totalsRowDxfId="334" dataCellStyle="Normal 2">
      <totalsRowFormula>SUM(Z4:Z48)</totalsRowFormula>
    </tableColumn>
    <tableColumn id="27" uniqueName="27" name="F005BFP" totalsRowFunction="custom" queryTableFieldId="27" dataDxfId="333" totalsRowDxfId="332" dataCellStyle="Normal 2">
      <totalsRowFormula>SUM(AA4:AA48)</totalsRowFormula>
    </tableColumn>
    <tableColumn id="28" uniqueName="28" name="F005CFP" totalsRowFunction="custom" queryTableFieldId="28" dataDxfId="331" totalsRowDxfId="330" dataCellStyle="Normal 2">
      <totalsRowFormula>SUM(AB4:AB48)</totalsRowFormula>
    </tableColumn>
    <tableColumn id="29" uniqueName="29" name="F005DFP" totalsRowFunction="custom" queryTableFieldId="29" dataDxfId="329" totalsRowDxfId="328" dataCellStyle="Normal 2">
      <totalsRowFormula>SUM(AC4:AC48)</totalsRowFormula>
    </tableColumn>
    <tableColumn id="30" uniqueName="30" name="F006AFP" totalsRowFunction="custom" queryTableFieldId="30" dataDxfId="327" totalsRowDxfId="326" dataCellStyle="Normal 2">
      <totalsRowFormula>SUM(AD4:AD48)</totalsRowFormula>
    </tableColumn>
    <tableColumn id="31" uniqueName="31" name="F006BFP" totalsRowFunction="custom" queryTableFieldId="31" dataDxfId="325" totalsRowDxfId="324" dataCellStyle="Normal 2">
      <totalsRowFormula>SUM(AE4:AE48)</totalsRowFormula>
    </tableColumn>
    <tableColumn id="32" uniqueName="32" name="F006CFP" totalsRowFunction="custom" queryTableFieldId="32" dataDxfId="323" totalsRowDxfId="322" dataCellStyle="Normal 2">
      <totalsRowFormula>SUM(AF4:AF48)</totalsRowFormula>
    </tableColumn>
    <tableColumn id="33" uniqueName="33" name="F006DFP" totalsRowFunction="custom" queryTableFieldId="33" dataDxfId="321" totalsRowDxfId="320" dataCellStyle="Normal 2">
      <totalsRowFormula>SUM(AG4:AG48)</totalsRowFormula>
    </tableColumn>
    <tableColumn id="34" uniqueName="34" name="F006EFP" totalsRowFunction="custom" queryTableFieldId="34" dataDxfId="319" totalsRowDxfId="318" dataCellStyle="Normal 2">
      <totalsRowFormula>SUM(AH4:AH48)</totalsRowFormula>
    </tableColumn>
    <tableColumn id="35" uniqueName="35" name="F006FFP" totalsRowFunction="custom" queryTableFieldId="35" dataDxfId="317" totalsRowDxfId="316" dataCellStyle="Normal 2">
      <totalsRowFormula>SUM(AI4:AI48)</totalsRowFormula>
    </tableColumn>
    <tableColumn id="36" uniqueName="36" name="F006GFP" totalsRowFunction="custom" queryTableFieldId="36" dataDxfId="315" totalsRowDxfId="314" dataCellStyle="Normal 2">
      <totalsRowFormula>SUM(AJ4:AJ48)</totalsRowFormula>
    </tableColumn>
    <tableColumn id="37" uniqueName="37" name="F006HFP" totalsRowFunction="custom" queryTableFieldId="37" dataDxfId="313" totalsRowDxfId="312" dataCellStyle="Normal 2">
      <totalsRowFormula>SUM(AK4:AK48)</totalsRowFormula>
    </tableColumn>
    <tableColumn id="38" uniqueName="38" name="F006IFP" totalsRowFunction="custom" queryTableFieldId="38" dataDxfId="311" totalsRowDxfId="310" dataCellStyle="Normal 2">
      <totalsRowFormula>SUM(AL4:AL48)</totalsRowFormula>
    </tableColumn>
    <tableColumn id="39" uniqueName="39" name="F006JFP" totalsRowFunction="custom" queryTableFieldId="39" dataDxfId="309" totalsRowDxfId="308" dataCellStyle="Normal 2">
      <totalsRowFormula>SUM(AM4:AM48)</totalsRowFormula>
    </tableColumn>
    <tableColumn id="40" uniqueName="40" name="F006KFP" totalsRowFunction="custom" queryTableFieldId="40" dataDxfId="307" totalsRowDxfId="306" dataCellStyle="Normal 2">
      <totalsRowFormula>SUM(AN4:AN48)</totalsRowFormula>
    </tableColumn>
    <tableColumn id="41" uniqueName="41" name="F006FP" totalsRowFunction="custom" queryTableFieldId="41" dataDxfId="305" totalsRowDxfId="304" dataCellStyle="Normal 2">
      <totalsRowFormula>SUM(AO4:AO48)</totalsRowFormula>
    </tableColumn>
    <tableColumn id="42" uniqueName="42" name="F007AFP" totalsRowFunction="custom" queryTableFieldId="42" dataDxfId="303" totalsRowDxfId="302" dataCellStyle="Normal 2">
      <totalsRowFormula>SUM(AP4:AP48)</totalsRowFormula>
    </tableColumn>
    <tableColumn id="43" uniqueName="43" name="F007BFP" totalsRowFunction="custom" queryTableFieldId="43" dataDxfId="301" totalsRowDxfId="300" dataCellStyle="Normal 2">
      <totalsRowFormula>SUM(AQ4:AQ48)</totalsRowFormula>
    </tableColumn>
    <tableColumn id="44" uniqueName="44" name="F007CFP" totalsRowFunction="custom" queryTableFieldId="44" dataDxfId="299" totalsRowDxfId="298" dataCellStyle="Normal 2">
      <totalsRowFormula>SUM(AR4:AR48)</totalsRowFormula>
    </tableColumn>
    <tableColumn id="45" uniqueName="45" name="F007DFP" totalsRowFunction="custom" queryTableFieldId="45" dataDxfId="297" totalsRowDxfId="296" dataCellStyle="Normal 2">
      <totalsRowFormula>SUM(AS4:AS48)</totalsRowFormula>
    </tableColumn>
    <tableColumn id="46" uniqueName="46" name="F007FP" totalsRowFunction="custom" queryTableFieldId="46" dataDxfId="295" totalsRowDxfId="294" dataCellStyle="Normal 2">
      <totalsRowFormula>SUM(AT4:AT48)</totalsRowFormula>
    </tableColumn>
    <tableColumn id="47" uniqueName="47" name="F010FP" totalsRowFunction="custom" queryTableFieldId="47" dataDxfId="293" totalsRowDxfId="292" dataCellStyle="Normal 2">
      <totalsRowFormula>SUM(AU4:AU48)</totalsRowFormula>
    </tableColumn>
    <tableColumn id="48" uniqueName="48" name="F008AFP" totalsRowFunction="custom" queryTableFieldId="48" dataDxfId="291" totalsRowDxfId="290" dataCellStyle="Normal 2">
      <totalsRowFormula>SUM(AV4:AV48)</totalsRowFormula>
    </tableColumn>
    <tableColumn id="49" uniqueName="49" name="F008BFP" totalsRowFunction="custom" queryTableFieldId="49" dataDxfId="289" totalsRowDxfId="288" dataCellStyle="Normal 2">
      <totalsRowFormula>SUM(AW4:AW48)</totalsRowFormula>
    </tableColumn>
    <tableColumn id="50" uniqueName="50" name="F008CFP" totalsRowFunction="custom" queryTableFieldId="50" dataDxfId="287" totalsRowDxfId="286" dataCellStyle="Normal 2">
      <totalsRowFormula>SUM(AX4:AX48)</totalsRowFormula>
    </tableColumn>
    <tableColumn id="51" uniqueName="51" name="F008DFP" totalsRowFunction="custom" queryTableFieldId="51" dataDxfId="285" totalsRowDxfId="284" dataCellStyle="Normal 2">
      <totalsRowFormula>SUM(AY4:AY48)</totalsRowFormula>
    </tableColumn>
    <tableColumn id="52" uniqueName="52" name="F009AFP" totalsRowFunction="custom" queryTableFieldId="52" dataDxfId="283" totalsRowDxfId="282" dataCellStyle="Normal 2">
      <totalsRowFormula>SUM(AZ4:AZ48)</totalsRowFormula>
    </tableColumn>
    <tableColumn id="53" uniqueName="53" name="F009BFP" totalsRowFunction="custom" queryTableFieldId="53" dataDxfId="281" totalsRowDxfId="280" dataCellStyle="Normal 2">
      <totalsRowFormula>SUM(BA4:BA48)</totalsRowFormula>
    </tableColumn>
    <tableColumn id="54" uniqueName="54" name="F009CFP" totalsRowFunction="custom" queryTableFieldId="54" dataDxfId="279" totalsRowDxfId="278" dataCellStyle="Normal 2">
      <totalsRowFormula>SUM(BB4:BB48)</totalsRowFormula>
    </tableColumn>
    <tableColumn id="55" uniqueName="55" name="F009DFP" totalsRowFunction="custom" queryTableFieldId="55" dataDxfId="277" totalsRowDxfId="276" dataCellStyle="Normal 2">
      <totalsRowFormula>SUM(BC4:BC48)</totalsRowFormula>
    </tableColumn>
    <tableColumn id="56" uniqueName="56" name="F009EFP" totalsRowFunction="custom" queryTableFieldId="56" dataDxfId="275" totalsRowDxfId="274" dataCellStyle="Normal 2">
      <totalsRowFormula>SUM(BD4:BD48)</totalsRowFormula>
    </tableColumn>
    <tableColumn id="57" uniqueName="57" name="F009FFP" totalsRowFunction="custom" queryTableFieldId="57" dataDxfId="273" totalsRowDxfId="272" dataCellStyle="Normal 2">
      <totalsRowFormula>SUM(BE4:BE48)</totalsRowFormula>
    </tableColumn>
    <tableColumn id="58" uniqueName="58" name="F009GFP" totalsRowFunction="custom" queryTableFieldId="58" dataDxfId="271" totalsRowDxfId="270" dataCellStyle="Normal 2">
      <totalsRowFormula>SUM(BF4:BF48)</totalsRowFormula>
    </tableColumn>
    <tableColumn id="59" uniqueName="59" name="F009HFP" totalsRowFunction="custom" queryTableFieldId="59" dataDxfId="269" totalsRowDxfId="268" dataCellStyle="Normal 2">
      <totalsRowFormula>SUM(BG4:BG48)</totalsRowFormula>
    </tableColumn>
    <tableColumn id="60" uniqueName="60" name="F009IFP" totalsRowFunction="custom" queryTableFieldId="60" dataDxfId="267" totalsRowDxfId="266" dataCellStyle="Normal 2">
      <totalsRowFormula>SUM(BH4:BH48)</totalsRowFormula>
    </tableColumn>
    <tableColumn id="61" uniqueName="61" name="F009JFP" totalsRowFunction="custom" queryTableFieldId="61" dataDxfId="265" totalsRowDxfId="264" dataCellStyle="Normal 2">
      <totalsRowFormula>SUM(BI4:BI48)</totalsRowFormula>
    </tableColumn>
    <tableColumn id="62" uniqueName="62" name="F009KFP" totalsRowFunction="custom" queryTableFieldId="62" dataDxfId="263" totalsRowDxfId="262" dataCellStyle="Normal 2">
      <totalsRowFormula>SUM(BJ4:BJ48)</totalsRowFormula>
    </tableColumn>
    <tableColumn id="63" uniqueName="63" name="F009FP" totalsRowFunction="custom" queryTableFieldId="63" dataDxfId="261" totalsRowDxfId="260" dataCellStyle="Normal 2">
      <totalsRowFormula>SUM(BK4:BK48)</totalsRowFormula>
    </tableColumn>
    <tableColumn id="64" uniqueName="64" name="F010AFP" totalsRowFunction="custom" queryTableFieldId="64" dataDxfId="259" totalsRowDxfId="258" dataCellStyle="Normal 2">
      <totalsRowFormula>SUM(BL4:BL48)</totalsRowFormula>
    </tableColumn>
    <tableColumn id="65" uniqueName="65" name="F010BFP" totalsRowFunction="custom" queryTableFieldId="65" dataDxfId="257" totalsRowDxfId="256" dataCellStyle="Normal 2">
      <totalsRowFormula>SUM(BM4:BM48)</totalsRowFormula>
    </tableColumn>
    <tableColumn id="66" uniqueName="66" name="F010CFP" totalsRowFunction="custom" queryTableFieldId="66" dataDxfId="255" totalsRowDxfId="254" dataCellStyle="Normal 2">
      <totalsRowFormula>SUM(BN4:BN48)</totalsRowFormula>
    </tableColumn>
    <tableColumn id="67" uniqueName="67" name="F010DFP" totalsRowFunction="custom" queryTableFieldId="67" dataDxfId="253" totalsRowDxfId="252" dataCellStyle="Normal 2">
      <totalsRowFormula>SUM(BO4:BO48)</totalsRowFormula>
    </tableColumn>
    <tableColumn id="68" uniqueName="68" name="F010EFP" totalsRowFunction="custom" queryTableFieldId="68" dataDxfId="251" totalsRowDxfId="250" dataCellStyle="Normal 2">
      <totalsRowFormula>SUM(BP4:BP48)</totalsRowFormula>
    </tableColumn>
    <tableColumn id="69" uniqueName="69" name="F011FP" totalsRowFunction="custom" queryTableFieldId="69" dataDxfId="249" totalsRowDxfId="248" dataCellStyle="Normal 2">
      <totalsRowFormula>SUM(BQ4:BQ48)</totalsRowFormula>
    </tableColumn>
    <tableColumn id="70" uniqueName="70" name="F012AFP" totalsRowFunction="custom" queryTableFieldId="70" dataDxfId="247" totalsRowDxfId="246" dataCellStyle="Normal 2">
      <totalsRowFormula>SUM(BR4:BR48)</totalsRowFormula>
    </tableColumn>
    <tableColumn id="71" uniqueName="71" name="F012BFP" totalsRowFunction="custom" queryTableFieldId="71" dataDxfId="245" totalsRowDxfId="244" dataCellStyle="Normal 2">
      <totalsRowFormula>SUM(BS4:BS48)</totalsRowFormula>
    </tableColumn>
    <tableColumn id="72" uniqueName="72" name="F012CFP" totalsRowFunction="custom" queryTableFieldId="72" dataDxfId="243" totalsRowDxfId="242" dataCellStyle="Normal 2">
      <totalsRowFormula>SUM(BT4:BT48)</totalsRowFormula>
    </tableColumn>
    <tableColumn id="73" uniqueName="73" name="F012DFP" totalsRowFunction="custom" queryTableFieldId="73" dataDxfId="241" totalsRowDxfId="240" dataCellStyle="Normal 2">
      <totalsRowFormula>SUM(BU4:BU48)</totalsRowFormula>
    </tableColumn>
    <tableColumn id="74" uniqueName="74" name="F013AFP" totalsRowFunction="custom" queryTableFieldId="74" dataDxfId="239" totalsRowDxfId="238" dataCellStyle="Normal 2">
      <totalsRowFormula>SUM(BV4:BV48)</totalsRowFormula>
    </tableColumn>
    <tableColumn id="75" uniqueName="75" name="F013BFP" totalsRowFunction="custom" queryTableFieldId="75" dataDxfId="237" totalsRowDxfId="236" dataCellStyle="Normal 2">
      <totalsRowFormula>SUM(BW4:BW48)</totalsRowFormula>
    </tableColumn>
    <tableColumn id="76" uniqueName="76" name="F013CFP" totalsRowFunction="custom" queryTableFieldId="76" dataDxfId="235" totalsRowDxfId="234" dataCellStyle="Normal 2">
      <totalsRowFormula>SUM(BX4:BX48)</totalsRowFormula>
    </tableColumn>
    <tableColumn id="77" uniqueName="77" name="F013DFP" totalsRowFunction="custom" queryTableFieldId="77" dataDxfId="233" totalsRowDxfId="232" dataCellStyle="Normal 2">
      <totalsRowFormula>SUM(BY4:BY48)</totalsRowFormula>
    </tableColumn>
    <tableColumn id="78" uniqueName="78" name="F013EFP" totalsRowFunction="custom" queryTableFieldId="78" dataDxfId="231" totalsRowDxfId="230" dataCellStyle="Normal 2">
      <totalsRowFormula>SUM(BZ4:BZ48)</totalsRowFormula>
    </tableColumn>
    <tableColumn id="79" uniqueName="79" name="F013FFP" totalsRowFunction="custom" queryTableFieldId="79" dataDxfId="229" totalsRowDxfId="228" dataCellStyle="Normal 2">
      <totalsRowFormula>SUM(CA4:CA48)</totalsRowFormula>
    </tableColumn>
    <tableColumn id="80" uniqueName="80" name="F013GFP" totalsRowFunction="custom" queryTableFieldId="80" dataDxfId="227" totalsRowDxfId="226" dataCellStyle="Normal 2">
      <totalsRowFormula>SUM(CB4:CB48)</totalsRowFormula>
    </tableColumn>
    <tableColumn id="81" uniqueName="81" name="F013HFP" totalsRowFunction="custom" queryTableFieldId="81" dataDxfId="225" totalsRowDxfId="224" dataCellStyle="Normal 2">
      <totalsRowFormula>SUM(CC4:CC48)</totalsRowFormula>
    </tableColumn>
    <tableColumn id="82" uniqueName="82" name="F013IFP" totalsRowFunction="custom" queryTableFieldId="82" dataDxfId="223" totalsRowDxfId="222" dataCellStyle="Normal 2">
      <totalsRowFormula>SUM(CD4:CD48)</totalsRowFormula>
    </tableColumn>
    <tableColumn id="83" uniqueName="83" name="F013JFP" totalsRowFunction="custom" queryTableFieldId="83" dataDxfId="221" totalsRowDxfId="220" dataCellStyle="Normal 2">
      <totalsRowFormula>SUM(CE4:CE48)</totalsRowFormula>
    </tableColumn>
    <tableColumn id="84" uniqueName="84" name="F013KFP" totalsRowFunction="custom" queryTableFieldId="84" dataDxfId="219" totalsRowDxfId="218" dataCellStyle="Normal 2">
      <totalsRowFormula>SUM(CF4:CF48)</totalsRowFormula>
    </tableColumn>
    <tableColumn id="85" uniqueName="85" name="F013FP" totalsRowFunction="custom" queryTableFieldId="85" dataDxfId="217" totalsRowDxfId="216" dataCellStyle="Normal 2">
      <totalsRowFormula>SUM(CG4:CG48)</totalsRowFormula>
    </tableColumn>
    <tableColumn id="86" uniqueName="86" name="F014AFP" totalsRowFunction="custom" queryTableFieldId="86" dataDxfId="215" totalsRowDxfId="214" dataCellStyle="Normal 2">
      <totalsRowFormula>SUM(CH4:CH48)</totalsRowFormula>
    </tableColumn>
    <tableColumn id="87" uniqueName="87" name="F014BFP" totalsRowFunction="custom" queryTableFieldId="87" dataDxfId="213" totalsRowDxfId="212" dataCellStyle="Normal 2">
      <totalsRowFormula>SUM(CI4:CI48)</totalsRowFormula>
    </tableColumn>
    <tableColumn id="88" uniqueName="88" name="F014CFP" totalsRowFunction="custom" queryTableFieldId="88" dataDxfId="211" totalsRowDxfId="210" dataCellStyle="Normal 2">
      <totalsRowFormula>SUM(CJ4:CJ48)</totalsRowFormula>
    </tableColumn>
    <tableColumn id="89" uniqueName="89" name="F014DFP" totalsRowFunction="custom" queryTableFieldId="89" dataDxfId="209" totalsRowDxfId="208" dataCellStyle="Normal 2">
      <totalsRowFormula>SUM(CK4:CK48)</totalsRowFormula>
    </tableColumn>
    <tableColumn id="90" uniqueName="90" name="F014FP" totalsRowFunction="custom" queryTableFieldId="90" dataDxfId="207" totalsRowDxfId="206" dataCellStyle="Normal 2">
      <totalsRowFormula>SUM(CL4:CL48)</totalsRowFormula>
    </tableColumn>
    <tableColumn id="91" uniqueName="91" name="F015FP" totalsRowFunction="custom" queryTableFieldId="91" dataDxfId="205" totalsRowDxfId="204" dataCellStyle="Normal 2">
      <totalsRowFormula>SUM(CM4:CM48)</totalsRowFormula>
    </tableColumn>
    <tableColumn id="92" uniqueName="92" name="F016AFP" totalsRowFunction="custom" queryTableFieldId="92" dataDxfId="203" totalsRowDxfId="202" dataCellStyle="Normal 2">
      <totalsRowFormula>SUM(CN4:CN48)</totalsRowFormula>
    </tableColumn>
    <tableColumn id="93" uniqueName="93" name="F016BFP" totalsRowFunction="custom" queryTableFieldId="93" dataDxfId="201" totalsRowDxfId="200" dataCellStyle="Normal 2">
      <totalsRowFormula>SUM(CO4:CO48)</totalsRowFormula>
    </tableColumn>
    <tableColumn id="94" uniqueName="94" name="F016CFP" totalsRowFunction="custom" queryTableFieldId="94" dataDxfId="199" totalsRowDxfId="198" dataCellStyle="Normal 2">
      <totalsRowFormula>SUM(CP4:CP48)</totalsRowFormula>
    </tableColumn>
    <tableColumn id="95" uniqueName="95" name="F016DFP" totalsRowFunction="custom" queryTableFieldId="95" dataDxfId="197" totalsRowDxfId="196" dataCellStyle="Normal 2">
      <totalsRowFormula>SUM(CQ4:CQ48)</totalsRowFormula>
    </tableColumn>
    <tableColumn id="96" uniqueName="96" name="F017AFP" totalsRowFunction="custom" queryTableFieldId="96" dataDxfId="195" totalsRowDxfId="194" dataCellStyle="Normal 2">
      <totalsRowFormula>SUM(CR4:CR48)</totalsRowFormula>
    </tableColumn>
    <tableColumn id="97" uniqueName="97" name="F017BFP" totalsRowFunction="custom" queryTableFieldId="97" dataDxfId="193" totalsRowDxfId="192" dataCellStyle="Normal 2">
      <totalsRowFormula>SUM(CS4:CS48)</totalsRowFormula>
    </tableColumn>
    <tableColumn id="98" uniqueName="98" name="F017CFP" totalsRowFunction="custom" queryTableFieldId="98" dataDxfId="191" totalsRowDxfId="190" dataCellStyle="Normal 2">
      <totalsRowFormula>SUM(CT4:CT48)</totalsRowFormula>
    </tableColumn>
    <tableColumn id="99" uniqueName="99" name="F017DFP" totalsRowFunction="custom" queryTableFieldId="99" dataDxfId="189" totalsRowDxfId="188" dataCellStyle="Normal 2">
      <totalsRowFormula>SUM(CU4:CU48)</totalsRowFormula>
    </tableColumn>
    <tableColumn id="100" uniqueName="100" name="F017EFP" totalsRowFunction="custom" queryTableFieldId="100" dataDxfId="187" totalsRowDxfId="186" dataCellStyle="Normal 2">
      <totalsRowFormula>SUM(CV4:CV48)</totalsRowFormula>
    </tableColumn>
    <tableColumn id="101" uniqueName="101" name="F017FFP" totalsRowFunction="custom" queryTableFieldId="101" dataDxfId="185" totalsRowDxfId="184" dataCellStyle="Normal 2">
      <totalsRowFormula>SUM(CW4:CW48)</totalsRowFormula>
    </tableColumn>
    <tableColumn id="102" uniqueName="102" name="F017GFP" totalsRowFunction="custom" queryTableFieldId="102" dataDxfId="183" totalsRowDxfId="182" dataCellStyle="Normal 2">
      <totalsRowFormula>SUM(CX4:CX48)</totalsRowFormula>
    </tableColumn>
    <tableColumn id="103" uniqueName="103" name="F017HFP" totalsRowFunction="custom" queryTableFieldId="103" dataDxfId="181" totalsRowDxfId="180" dataCellStyle="Normal 2">
      <totalsRowFormula>SUM(CY4:CY48)</totalsRowFormula>
    </tableColumn>
    <tableColumn id="104" uniqueName="104" name="F017IFP" totalsRowFunction="custom" queryTableFieldId="104" dataDxfId="179" totalsRowDxfId="178" dataCellStyle="Normal 2">
      <totalsRowFormula>SUM(CZ4:CZ48)</totalsRowFormula>
    </tableColumn>
    <tableColumn id="105" uniqueName="105" name="F017JFP" totalsRowFunction="custom" queryTableFieldId="105" dataDxfId="177" totalsRowDxfId="176" dataCellStyle="Normal 2">
      <totalsRowFormula>SUM(DA4:DA48)</totalsRowFormula>
    </tableColumn>
    <tableColumn id="106" uniqueName="106" name="F017KFP" totalsRowFunction="custom" queryTableFieldId="106" dataDxfId="175" totalsRowDxfId="174" dataCellStyle="Normal 2">
      <totalsRowFormula>SUM(DB4:DB48)</totalsRowFormula>
    </tableColumn>
    <tableColumn id="107" uniqueName="107" name="F017FP" totalsRowFunction="custom" queryTableFieldId="107" dataDxfId="173" totalsRowDxfId="172" dataCellStyle="Normal 2">
      <totalsRowFormula>SUM(DC4:DC48)</totalsRowFormula>
    </tableColumn>
    <tableColumn id="108" uniqueName="108" name="F018AFP" totalsRowFunction="custom" queryTableFieldId="108" dataDxfId="171" totalsRowDxfId="170" dataCellStyle="Normal 2">
      <totalsRowFormula>SUM(DD4:DD48)</totalsRowFormula>
    </tableColumn>
    <tableColumn id="109" uniqueName="109" name="F018BFP" totalsRowFunction="custom" queryTableFieldId="109" dataDxfId="169" totalsRowDxfId="168" dataCellStyle="Normal 2">
      <totalsRowFormula>SUM(DE4:DE48)</totalsRowFormula>
    </tableColumn>
    <tableColumn id="110" uniqueName="110" name="F018CFP" totalsRowFunction="custom" queryTableFieldId="110" dataDxfId="167" totalsRowDxfId="166" dataCellStyle="Normal 2">
      <totalsRowFormula>SUM(DF4:DF48)</totalsRowFormula>
    </tableColumn>
    <tableColumn id="111" uniqueName="111" name="F018DFP" totalsRowFunction="custom" queryTableFieldId="111" dataDxfId="165" totalsRowDxfId="164" dataCellStyle="Normal 2">
      <totalsRowFormula>SUM(DG4:DG48)</totalsRowFormula>
    </tableColumn>
    <tableColumn id="112" uniqueName="112" name="F018FP" totalsRowFunction="custom" queryTableFieldId="112" dataDxfId="163" totalsRowDxfId="162" dataCellStyle="Normal 2">
      <totalsRowFormula>SUM(DH4:DH48)</totalsRowFormula>
    </tableColumn>
    <tableColumn id="113" uniqueName="113" name="F019FP" totalsRowFunction="custom" queryTableFieldId="113" dataDxfId="161" totalsRowDxfId="160" dataCellStyle="Normal 2">
      <totalsRowFormula>SUM(DI4:DI48)</totalsRowFormula>
    </tableColumn>
    <tableColumn id="114" uniqueName="114" name="F020AFP" totalsRowFunction="custom" queryTableFieldId="114" dataDxfId="159" totalsRowDxfId="158" dataCellStyle="Normal 2">
      <totalsRowFormula>SUM(DJ4:DJ48)</totalsRowFormula>
    </tableColumn>
    <tableColumn id="115" uniqueName="115" name="F020BFP" totalsRowFunction="custom" queryTableFieldId="115" dataDxfId="157" totalsRowDxfId="156" dataCellStyle="Normal 2">
      <totalsRowFormula>SUM(DK4:DK48)</totalsRowFormula>
    </tableColumn>
    <tableColumn id="116" uniqueName="116" name="F020CFP" totalsRowFunction="custom" queryTableFieldId="116" dataDxfId="155" totalsRowDxfId="154" dataCellStyle="Normal 2">
      <totalsRowFormula>SUM(DL4:DL48)</totalsRowFormula>
    </tableColumn>
    <tableColumn id="117" uniqueName="117" name="F020DFP" totalsRowFunction="custom" queryTableFieldId="117" dataDxfId="153" totalsRowDxfId="152" dataCellStyle="Normal 2">
      <totalsRowFormula>SUM(DM4:DM48)</totalsRowFormula>
    </tableColumn>
    <tableColumn id="118" uniqueName="118" name="F021AFP" totalsRowFunction="custom" queryTableFieldId="118" dataDxfId="151" totalsRowDxfId="150" dataCellStyle="Normal 2">
      <totalsRowFormula>SUM(DN4:DN48)</totalsRowFormula>
    </tableColumn>
    <tableColumn id="119" uniqueName="119" name="F021BFP" totalsRowFunction="custom" queryTableFieldId="119" dataDxfId="149" totalsRowDxfId="148" dataCellStyle="Normal 2">
      <totalsRowFormula>SUM(DO4:DO48)</totalsRowFormula>
    </tableColumn>
    <tableColumn id="120" uniqueName="120" name="F021CFP" totalsRowFunction="custom" queryTableFieldId="120" dataDxfId="147" totalsRowDxfId="146" dataCellStyle="Normal 2">
      <totalsRowFormula>SUM(DP4:DP48)</totalsRowFormula>
    </tableColumn>
    <tableColumn id="121" uniqueName="121" name="F021DFP" totalsRowFunction="custom" queryTableFieldId="121" dataDxfId="145" totalsRowDxfId="144" dataCellStyle="Normal 2">
      <totalsRowFormula>SUM(DQ4:DQ48)</totalsRowFormula>
    </tableColumn>
    <tableColumn id="122" uniqueName="122" name="F021EFP" totalsRowFunction="custom" queryTableFieldId="122" dataDxfId="143" totalsRowDxfId="142" dataCellStyle="Normal 2">
      <totalsRowFormula>SUM(DR4:DR48)</totalsRowFormula>
    </tableColumn>
    <tableColumn id="123" uniqueName="123" name="F021FFP" totalsRowFunction="custom" queryTableFieldId="123" dataDxfId="141" totalsRowDxfId="140" dataCellStyle="Normal 2">
      <totalsRowFormula>SUM(DS4:DS48)</totalsRowFormula>
    </tableColumn>
    <tableColumn id="124" uniqueName="124" name="F021GFP" totalsRowFunction="custom" queryTableFieldId="124" dataDxfId="139" totalsRowDxfId="138" dataCellStyle="Normal 2">
      <totalsRowFormula>SUM(DT4:DT48)</totalsRowFormula>
    </tableColumn>
    <tableColumn id="125" uniqueName="125" name="F021HFP" totalsRowFunction="custom" queryTableFieldId="125" dataDxfId="137" totalsRowDxfId="136" dataCellStyle="Normal 2">
      <totalsRowFormula>SUM(DU4:DU48)</totalsRowFormula>
    </tableColumn>
    <tableColumn id="126" uniqueName="126" name="F021IFP" totalsRowFunction="custom" queryTableFieldId="126" dataDxfId="135" totalsRowDxfId="134" dataCellStyle="Normal 2">
      <totalsRowFormula>SUM(DV4:DV48)</totalsRowFormula>
    </tableColumn>
    <tableColumn id="127" uniqueName="127" name="F021JFP" totalsRowFunction="custom" queryTableFieldId="127" dataDxfId="133" totalsRowDxfId="132" dataCellStyle="Normal 2">
      <totalsRowFormula>SUM(DW4:DW48)</totalsRowFormula>
    </tableColumn>
    <tableColumn id="128" uniqueName="128" name="F021KFP" totalsRowFunction="custom" queryTableFieldId="128" dataDxfId="131" totalsRowDxfId="130" dataCellStyle="Normal 2">
      <totalsRowFormula>SUM(DX4:DX48)</totalsRowFormula>
    </tableColumn>
    <tableColumn id="129" uniqueName="129" name="F021FP" totalsRowFunction="custom" queryTableFieldId="129" dataDxfId="129" totalsRowDxfId="128" dataCellStyle="Normal 2">
      <totalsRowFormula>SUM(DY4:DY48)</totalsRowFormula>
    </tableColumn>
    <tableColumn id="130" uniqueName="130" name="F022AFP" totalsRowFunction="custom" queryTableFieldId="130" dataDxfId="127" totalsRowDxfId="126" dataCellStyle="Normal 2">
      <totalsRowFormula>SUM(DZ4:DZ48)</totalsRowFormula>
    </tableColumn>
    <tableColumn id="131" uniqueName="131" name="F022BFP" totalsRowFunction="custom" queryTableFieldId="131" dataDxfId="125" totalsRowDxfId="124" dataCellStyle="Normal 2">
      <totalsRowFormula>SUM(EA4:EA48)</totalsRowFormula>
    </tableColumn>
    <tableColumn id="132" uniqueName="132" name="F022CFP" totalsRowFunction="custom" queryTableFieldId="132" dataDxfId="123" totalsRowDxfId="122" dataCellStyle="Normal 2">
      <totalsRowFormula>SUM(EB4:EB48)</totalsRowFormula>
    </tableColumn>
    <tableColumn id="133" uniqueName="133" name="F022DFP" totalsRowFunction="custom" queryTableFieldId="133" dataDxfId="121" totalsRowDxfId="120" dataCellStyle="Normal 2">
      <totalsRowFormula>SUM(EC4:EC48)</totalsRowFormula>
    </tableColumn>
    <tableColumn id="134" uniqueName="134" name="F022FP" totalsRowFunction="custom" queryTableFieldId="134" dataDxfId="119" totalsRowDxfId="118" dataCellStyle="Normal 2">
      <totalsRowFormula>SUM(ED4:ED48)</totalsRowFormula>
    </tableColumn>
    <tableColumn id="135" uniqueName="135" name="F023FP" totalsRowFunction="custom" queryTableFieldId="135" dataDxfId="117" totalsRowDxfId="116" dataCellStyle="Normal 2">
      <totalsRowFormula>SUM(EE4:EE48)</totalsRowFormula>
    </tableColumn>
    <tableColumn id="136" uniqueName="136" name="F024AFP" totalsRowFunction="custom" queryTableFieldId="136" dataDxfId="115" totalsRowDxfId="114" dataCellStyle="Normal 2">
      <totalsRowFormula>SUM(EF4:EF48)</totalsRowFormula>
    </tableColumn>
    <tableColumn id="137" uniqueName="137" name="F024BFP" totalsRowFunction="custom" queryTableFieldId="137" dataDxfId="113" totalsRowDxfId="112" dataCellStyle="Normal 2">
      <totalsRowFormula>SUM(EG4:EG48)</totalsRowFormula>
    </tableColumn>
    <tableColumn id="138" uniqueName="138" name="F024CFP" totalsRowFunction="custom" queryTableFieldId="138" dataDxfId="111" totalsRowDxfId="110" dataCellStyle="Normal 2">
      <totalsRowFormula>SUM(EH4:EH48)</totalsRowFormula>
    </tableColumn>
    <tableColumn id="139" uniqueName="139" name="F024DFP" totalsRowFunction="custom" queryTableFieldId="139" dataDxfId="109" totalsRowDxfId="108" dataCellStyle="Normal 2">
      <totalsRowFormula>SUM(EI4:EI48)</totalsRowFormula>
    </tableColumn>
    <tableColumn id="140" uniqueName="140" name="F025AFP" totalsRowFunction="custom" queryTableFieldId="140" dataDxfId="107" totalsRowDxfId="106" dataCellStyle="Normal 2">
      <totalsRowFormula>SUM(EJ4:EJ48)</totalsRowFormula>
    </tableColumn>
    <tableColumn id="141" uniqueName="141" name="F025BFP" totalsRowFunction="custom" queryTableFieldId="141" dataDxfId="105" totalsRowDxfId="104" dataCellStyle="Normal 2">
      <totalsRowFormula>SUM(EK4:EK48)</totalsRowFormula>
    </tableColumn>
    <tableColumn id="142" uniqueName="142" name="F025CFP" totalsRowFunction="custom" queryTableFieldId="142" dataDxfId="103" totalsRowDxfId="102" dataCellStyle="Normal 2">
      <totalsRowFormula>SUM(EL4:EL48)</totalsRowFormula>
    </tableColumn>
    <tableColumn id="143" uniqueName="143" name="F025DFP" totalsRowFunction="custom" queryTableFieldId="143" dataDxfId="101" totalsRowDxfId="100" dataCellStyle="Normal 2">
      <totalsRowFormula>SUM(EM4:EM48)</totalsRowFormula>
    </tableColumn>
    <tableColumn id="144" uniqueName="144" name="F025EFP" totalsRowFunction="custom" queryTableFieldId="144" dataDxfId="99" totalsRowDxfId="98" dataCellStyle="Normal 2">
      <totalsRowFormula>SUM(EN4:EN48)</totalsRowFormula>
    </tableColumn>
    <tableColumn id="145" uniqueName="145" name="F025FFP" totalsRowFunction="custom" queryTableFieldId="145" dataDxfId="97" totalsRowDxfId="96" dataCellStyle="Normal 2">
      <totalsRowFormula>SUM(EO4:EO48)</totalsRowFormula>
    </tableColumn>
    <tableColumn id="146" uniqueName="146" name="F025GFP" totalsRowFunction="custom" queryTableFieldId="146" dataDxfId="95" totalsRowDxfId="94" dataCellStyle="Normal 2">
      <totalsRowFormula>SUM(EP4:EP48)</totalsRowFormula>
    </tableColumn>
    <tableColumn id="147" uniqueName="147" name="F025HFP" totalsRowFunction="custom" queryTableFieldId="147" dataDxfId="93" totalsRowDxfId="92" dataCellStyle="Normal 2">
      <totalsRowFormula>SUM(EQ4:EQ48)</totalsRowFormula>
    </tableColumn>
    <tableColumn id="148" uniqueName="148" name="F025IFP" totalsRowFunction="custom" queryTableFieldId="148" dataDxfId="91" totalsRowDxfId="90" dataCellStyle="Normal 2">
      <totalsRowFormula>SUM(ER4:ER48)</totalsRowFormula>
    </tableColumn>
    <tableColumn id="149" uniqueName="149" name="F025JFP" totalsRowFunction="custom" queryTableFieldId="149" dataDxfId="89" totalsRowDxfId="88" dataCellStyle="Normal 2">
      <totalsRowFormula>SUM(ES4:ES48)</totalsRowFormula>
    </tableColumn>
    <tableColumn id="150" uniqueName="150" name="F025KFP" totalsRowFunction="custom" queryTableFieldId="150" dataDxfId="87" totalsRowDxfId="86" dataCellStyle="Normal 2">
      <totalsRowFormula>SUM(ET4:ET48)</totalsRowFormula>
    </tableColumn>
    <tableColumn id="151" uniqueName="151" name="F025FP" totalsRowFunction="custom" queryTableFieldId="151" dataDxfId="85" totalsRowDxfId="84" dataCellStyle="Normal 2">
      <totalsRowFormula>SUM(EU4:EU48)</totalsRowFormula>
    </tableColumn>
    <tableColumn id="152" uniqueName="152" name="F026AFP" totalsRowFunction="custom" queryTableFieldId="152" dataDxfId="83" totalsRowDxfId="82" dataCellStyle="Normal 2">
      <totalsRowFormula>SUM(EV4:EV48)</totalsRowFormula>
    </tableColumn>
    <tableColumn id="153" uniqueName="153" name="F026BFP" totalsRowFunction="custom" queryTableFieldId="153" dataDxfId="81" totalsRowDxfId="80" dataCellStyle="Normal 2">
      <totalsRowFormula>SUM(EW4:EW48)</totalsRowFormula>
    </tableColumn>
    <tableColumn id="154" uniqueName="154" name="F026CFP" totalsRowFunction="custom" queryTableFieldId="154" dataDxfId="79" totalsRowDxfId="78" dataCellStyle="Normal 2">
      <totalsRowFormula>SUM(EX4:EX48)</totalsRowFormula>
    </tableColumn>
    <tableColumn id="155" uniqueName="155" name="F026DFP" totalsRowFunction="custom" queryTableFieldId="155" dataDxfId="77" totalsRowDxfId="76" dataCellStyle="Normal 2">
      <totalsRowFormula>SUM(EY4:EY48)</totalsRowFormula>
    </tableColumn>
    <tableColumn id="156" uniqueName="156" name="F026FP" totalsRowFunction="custom" queryTableFieldId="156" dataDxfId="75" totalsRowDxfId="74" dataCellStyle="Normal 2">
      <totalsRowFormula>SUM(EZ4:EZ48)</totalsRowFormula>
    </tableColumn>
    <tableColumn id="157" uniqueName="157" name="F027FP" totalsRowFunction="custom" queryTableFieldId="157" dataDxfId="73" totalsRowDxfId="72" dataCellStyle="Normal 2">
      <totalsRowFormula>SUM(FA4:FA48)</totalsRowFormula>
    </tableColumn>
    <tableColumn id="158" uniqueName="158" name="F001FM" totalsRowFunction="custom" queryTableFieldId="158" dataDxfId="71" totalsRowDxfId="70" dataCellStyle="Normal 2">
      <totalsRowFormula>SUM(FB4:FB48)</totalsRowFormula>
    </tableColumn>
    <tableColumn id="159" uniqueName="159" name="F002FM" totalsRowFunction="custom" queryTableFieldId="159" dataDxfId="69" totalsRowDxfId="68" dataCellStyle="Normal 2">
      <totalsRowFormula>SUM(FC4:FC48)</totalsRowFormula>
    </tableColumn>
    <tableColumn id="160" uniqueName="160" name="F003FM" totalsRowFunction="custom" queryTableFieldId="160" dataDxfId="67" totalsRowDxfId="66" dataCellStyle="Normal 2">
      <totalsRowFormula>SUM(FD4:FD48)</totalsRowFormula>
    </tableColumn>
    <tableColumn id="161" uniqueName="161" name="F004FM" totalsRowFunction="custom" queryTableFieldId="161" dataDxfId="65" totalsRowDxfId="64" dataCellStyle="Normal 2">
      <totalsRowFormula>SUM(FE4:FE48)</totalsRowFormula>
    </tableColumn>
    <tableColumn id="162" uniqueName="162" name="F005FM" totalsRowFunction="custom" queryTableFieldId="162" dataDxfId="63" totalsRowDxfId="62" dataCellStyle="Normal 2">
      <totalsRowFormula>SUM(FF4:FF48)</totalsRowFormula>
    </tableColumn>
    <tableColumn id="163" uniqueName="163" name="F006FM" totalsRowFunction="custom" queryTableFieldId="163" dataDxfId="61" totalsRowDxfId="60" dataCellStyle="Normal 2">
      <totalsRowFormula>SUM(FG4:FG48)</totalsRowFormula>
    </tableColumn>
    <tableColumn id="164" uniqueName="164" name="F005AFM" totalsRowFunction="custom" queryTableFieldId="164" dataDxfId="59" totalsRowDxfId="58" dataCellStyle="Normal 2">
      <totalsRowFormula>SUM(FH4:FH48)</totalsRowFormula>
    </tableColumn>
    <tableColumn id="165" uniqueName="165" name="F005BFM" totalsRowFunction="custom" queryTableFieldId="165" dataDxfId="57" totalsRowDxfId="56" dataCellStyle="Normal 2">
      <totalsRowFormula>SUM(FI4:FI48)</totalsRowFormula>
    </tableColumn>
    <tableColumn id="166" uniqueName="166" name="F005CFM" totalsRowFunction="custom" queryTableFieldId="166" dataDxfId="55" totalsRowDxfId="54" dataCellStyle="Normal 2">
      <totalsRowFormula>SUM(FJ4:FJ48)</totalsRowFormula>
    </tableColumn>
    <tableColumn id="167" uniqueName="167" name="F006AFM" totalsRowFunction="custom" queryTableFieldId="167" dataDxfId="53" totalsRowDxfId="52" dataCellStyle="Normal 2">
      <totalsRowFormula>SUM(FK4:FK48)</totalsRowFormula>
    </tableColumn>
    <tableColumn id="168" uniqueName="168" name="F006BFM" totalsRowFunction="custom" queryTableFieldId="168" dataDxfId="51" totalsRowDxfId="50" dataCellStyle="Normal 2">
      <totalsRowFormula>SUM(FL4:FL48)</totalsRowFormula>
    </tableColumn>
    <tableColumn id="169" uniqueName="169" name="F006CFM" totalsRowFunction="custom" queryTableFieldId="169" dataDxfId="49" totalsRowDxfId="48" dataCellStyle="Normal 2">
      <totalsRowFormula>SUM(FM4:FM48)</totalsRowFormula>
    </tableColumn>
    <tableColumn id="170" uniqueName="170" name="F007FM" totalsRowFunction="custom" queryTableFieldId="170" dataDxfId="47" totalsRowDxfId="46" dataCellStyle="Normal 2">
      <totalsRowFormula>SUM(FN4:FN48)</totalsRowFormula>
    </tableColumn>
    <tableColumn id="171" uniqueName="171" name="F008FM" totalsRowFunction="custom" queryTableFieldId="171" dataDxfId="45" totalsRowDxfId="44" dataCellStyle="Normal 2">
      <totalsRowFormula>SUM(FO4:FO48)</totalsRowFormula>
    </tableColumn>
    <tableColumn id="172" uniqueName="172" name="F009FM" totalsRowFunction="custom" queryTableFieldId="172" dataDxfId="43" totalsRowDxfId="42" dataCellStyle="Normal 2">
      <totalsRowFormula>SUM(FP4:FP48)</totalsRowFormula>
    </tableColumn>
    <tableColumn id="173" uniqueName="173" name="F010FM" totalsRowFunction="custom" queryTableFieldId="173" dataDxfId="41" totalsRowDxfId="40" dataCellStyle="Normal 2">
      <totalsRowFormula>SUM(FQ4:FQ48)</totalsRowFormula>
    </tableColumn>
    <tableColumn id="174" uniqueName="174" name="F011FM" totalsRowFunction="custom" queryTableFieldId="174" dataDxfId="39" totalsRowDxfId="38" dataCellStyle="Normal 2">
      <totalsRowFormula>SUM(FR4:FR48)</totalsRowFormula>
    </tableColumn>
    <tableColumn id="175" uniqueName="175" name="F012FM" totalsRowFunction="custom" queryTableFieldId="175" dataDxfId="37" totalsRowDxfId="36" dataCellStyle="Normal 2">
      <totalsRowFormula>SUM(FS4:FS48)</totalsRowFormula>
    </tableColumn>
    <tableColumn id="176" uniqueName="176" name="F013FM" totalsRowFunction="custom" queryTableFieldId="176" dataDxfId="35" totalsRowDxfId="34" dataCellStyle="Normal 2">
      <totalsRowFormula>SUM(FT4:FT48)</totalsRowFormula>
    </tableColumn>
    <tableColumn id="177" uniqueName="177" name="F013AFM" totalsRowFunction="custom" queryTableFieldId="177" dataDxfId="33" totalsRowDxfId="32" dataCellStyle="Normal 2">
      <totalsRowFormula>SUM(FU4:FU48)</totalsRowFormula>
    </tableColumn>
    <tableColumn id="178" uniqueName="178" name="F013BFM" totalsRowFunction="custom" queryTableFieldId="178" dataDxfId="31" totalsRowDxfId="30" dataCellStyle="Normal 2">
      <totalsRowFormula>SUM(FV4:FV48)</totalsRowFormula>
    </tableColumn>
    <tableColumn id="179" uniqueName="179" name="F014FM" totalsRowFunction="custom" queryTableFieldId="179" dataDxfId="29" totalsRowDxfId="28" dataCellStyle="Normal 2">
      <totalsRowFormula>SUM(FW4:FW48)</totalsRowFormula>
    </tableColumn>
    <tableColumn id="180" uniqueName="180" name="F014AFM" totalsRowFunction="custom" queryTableFieldId="180" dataDxfId="27" totalsRowDxfId="26" dataCellStyle="Normal 2">
      <totalsRowFormula>SUM(FX4:FX48)</totalsRowFormula>
    </tableColumn>
    <tableColumn id="181" uniqueName="181" name="F014BFM" totalsRowFunction="custom" queryTableFieldId="181" dataDxfId="25" totalsRowDxfId="24" dataCellStyle="Normal 2">
      <totalsRowFormula>SUM(FY4:FY48)</totalsRowFormula>
    </tableColumn>
    <tableColumn id="182" uniqueName="182" name="F015FM" totalsRowFunction="custom" queryTableFieldId="182" dataDxfId="23" totalsRowDxfId="22" dataCellStyle="Normal 2">
      <totalsRowFormula>SUM(FZ4:FZ48)</totalsRowFormula>
    </tableColumn>
    <tableColumn id="183" uniqueName="183" name="F015AFM" totalsRowFunction="custom" queryTableFieldId="183" dataDxfId="21" totalsRowDxfId="20" dataCellStyle="Normal 2">
      <totalsRowFormula>SUM(GA4:GA48)</totalsRowFormula>
    </tableColumn>
    <tableColumn id="184" uniqueName="184" name="F015BFM" totalsRowFunction="custom" queryTableFieldId="184" dataDxfId="19" totalsRowDxfId="18" dataCellStyle="Normal 2">
      <totalsRowFormula>SUM(GB4:GB48)</totalsRowFormula>
    </tableColumn>
    <tableColumn id="185" uniqueName="185" name="F016FM" totalsRowFunction="custom" queryTableFieldId="185" dataDxfId="17" totalsRowDxfId="16" dataCellStyle="Normal 2">
      <totalsRowFormula>SUM(GC4:GC48)</totalsRowFormula>
    </tableColumn>
    <tableColumn id="186" uniqueName="186" name="F017FM" totalsRowFunction="custom" queryTableFieldId="186" dataDxfId="15" totalsRowDxfId="14" dataCellStyle="Normal 2">
      <totalsRowFormula>SUM(GD4:GD48)</totalsRowFormula>
    </tableColumn>
    <tableColumn id="187" uniqueName="187" name="CertificationDate" queryTableFieldId="187" dataDxfId="13" totalsRowDxfId="12" dataCellStyle="Normal 2"/>
    <tableColumn id="188" uniqueName="188" name="CycleName" queryTableFieldId="188" totalsRowDxfId="11" dataCellStyle="Normal 2"/>
    <tableColumn id="189" uniqueName="189" name="PeriodShortName" queryTableFieldId="189" totalsRowDxfId="10" dataCellStyle="Normal 2"/>
    <tableColumn id="190" uniqueName="190" name="StepName" queryTableFieldId="190" totalsRowDxfId="9" dataCellStyle="Normal 2"/>
    <tableColumn id="191" uniqueName="191" name="OrganisationName" queryTableFieldId="191" totalsRowDxfId="8" dataCellStyle="Normal 2"/>
    <tableColumn id="192" uniqueName="192" name="CycleId" queryTableFieldId="192" totalsRowDxfId="7" dataCellStyle="Normal 2"/>
    <tableColumn id="193" uniqueName="193" name="PeriodId" queryTableFieldId="193" totalsRowDxfId="6" dataCellStyle="Normal 2"/>
    <tableColumn id="194" uniqueName="194" name="StepId" queryTableFieldId="194" totalsRowDxfId="5" dataCellStyle="Normal 2"/>
    <tableColumn id="195" uniqueName="195" name="SdatId" queryTableFieldId="195" totalsRowDxfId="4" dataCellStyle="Normal 2"/>
    <tableColumn id="196" uniqueName="196" name="FormId" queryTableFieldId="196" totalsRowDxfId="3" dataCellStyle="Normal 2"/>
    <tableColumn id="197" uniqueName="197" name="OrganisationId" queryTableFieldId="197" totalsRowDxfId="2" dataCellStyle="Normal 2"/>
    <tableColumn id="198" uniqueName="198" name="OrganisationCategoryId" queryTableFieldId="198" totalsRowDxfId="1" dataCellStyle="Normal 2"/>
    <tableColumn id="199" uniqueName="199" name="CertifierId" queryTableFieldId="199" totalsRow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https://www.gov.uk/government/statistics/fire-and-rescue-workforce-and-pensions-statistics-england-april-2016-to-march-2017" TargetMode="External"/><Relationship Id="rId1" Type="http://schemas.openxmlformats.org/officeDocument/2006/relationships/hyperlink" Target="file:///C:\Users\GaughtP\AppData\collections\fire-statistics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Q86"/>
  <sheetViews>
    <sheetView zoomScale="50" zoomScaleNormal="50" workbookViewId="0">
      <pane xSplit="2" ySplit="2" topLeftCell="C49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5"/>
  <cols>
    <col min="1" max="1" width="22" style="14" bestFit="1" customWidth="1"/>
    <col min="2" max="2" width="30.28515625" style="14" bestFit="1" customWidth="1"/>
    <col min="3" max="3" width="27.85546875" style="14" bestFit="1" customWidth="1"/>
    <col min="4" max="4" width="18.7109375" style="14" hidden="1" customWidth="1"/>
    <col min="5" max="5" width="17.42578125" style="14" hidden="1" customWidth="1"/>
    <col min="6" max="6" width="18.7109375" style="14" hidden="1" customWidth="1"/>
    <col min="7" max="7" width="16" style="14" hidden="1" customWidth="1"/>
    <col min="8" max="8" width="17.42578125" style="14" hidden="1" customWidth="1"/>
    <col min="9" max="9" width="16" style="14" hidden="1" customWidth="1"/>
    <col min="10" max="10" width="17.42578125" style="14" hidden="1" customWidth="1"/>
    <col min="11" max="11" width="16" style="14" hidden="1" customWidth="1"/>
    <col min="12" max="12" width="17.42578125" style="14" hidden="1" customWidth="1"/>
    <col min="13" max="13" width="16" style="14" hidden="1" customWidth="1"/>
    <col min="14" max="14" width="17.42578125" style="14" hidden="1" customWidth="1"/>
    <col min="15" max="16" width="16" style="14" hidden="1" customWidth="1"/>
    <col min="17" max="17" width="13.28515625" style="14" hidden="1" customWidth="1"/>
    <col min="18" max="18" width="16" style="14" hidden="1" customWidth="1"/>
    <col min="19" max="21" width="18.7109375" style="14" hidden="1" customWidth="1"/>
    <col min="22" max="22" width="14.140625" style="14" hidden="1" customWidth="1"/>
    <col min="23" max="23" width="16" style="14" hidden="1" customWidth="1"/>
    <col min="24" max="26" width="18.7109375" style="14" hidden="1" customWidth="1"/>
    <col min="27" max="27" width="17.42578125" style="14" hidden="1" customWidth="1"/>
    <col min="28" max="28" width="18.7109375" style="14" hidden="1" customWidth="1"/>
    <col min="29" max="30" width="17.42578125" style="14" hidden="1" customWidth="1"/>
    <col min="31" max="31" width="16" style="14" hidden="1" customWidth="1"/>
    <col min="32" max="32" width="17.42578125" style="14" hidden="1" customWidth="1"/>
    <col min="33" max="33" width="16" style="14" hidden="1" customWidth="1"/>
    <col min="34" max="34" width="17.42578125" style="14" hidden="1" customWidth="1"/>
    <col min="35" max="35" width="16" style="14" hidden="1" customWidth="1"/>
    <col min="36" max="36" width="17.42578125" style="14" hidden="1" customWidth="1"/>
    <col min="37" max="38" width="16" style="14" hidden="1" customWidth="1"/>
    <col min="39" max="39" width="13.28515625" style="14" hidden="1" customWidth="1"/>
    <col min="40" max="40" width="16" style="14" hidden="1" customWidth="1"/>
    <col min="41" max="43" width="18.7109375" style="14" hidden="1" customWidth="1"/>
    <col min="44" max="44" width="16" style="14" hidden="1" customWidth="1"/>
    <col min="45" max="45" width="14.140625" style="14" hidden="1" customWidth="1"/>
    <col min="46" max="48" width="18.7109375" style="14" hidden="1" customWidth="1"/>
    <col min="49" max="49" width="17.42578125" style="14" hidden="1" customWidth="1"/>
    <col min="50" max="50" width="18.7109375" style="14" hidden="1" customWidth="1"/>
    <col min="51" max="51" width="16" style="14" hidden="1" customWidth="1"/>
    <col min="52" max="52" width="17.42578125" style="14" hidden="1" customWidth="1"/>
    <col min="53" max="53" width="16" style="14" hidden="1" customWidth="1"/>
    <col min="54" max="54" width="17.42578125" style="14" hidden="1" customWidth="1"/>
    <col min="55" max="55" width="16" style="14" hidden="1" customWidth="1"/>
    <col min="56" max="56" width="17.42578125" style="14" hidden="1" customWidth="1"/>
    <col min="57" max="57" width="16" style="14" hidden="1" customWidth="1"/>
    <col min="58" max="58" width="17.42578125" style="14" hidden="1" customWidth="1"/>
    <col min="59" max="60" width="16" style="14" hidden="1" customWidth="1"/>
    <col min="61" max="61" width="13.28515625" style="14" hidden="1" customWidth="1"/>
    <col min="62" max="62" width="16" style="14" hidden="1" customWidth="1"/>
    <col min="63" max="65" width="18.7109375" style="14" hidden="1" customWidth="1"/>
    <col min="66" max="66" width="16" style="14" hidden="1" customWidth="1"/>
    <col min="67" max="67" width="14.140625" style="14" hidden="1" customWidth="1"/>
    <col min="68" max="70" width="18.7109375" style="14" hidden="1" customWidth="1"/>
    <col min="71" max="71" width="17.42578125" style="14" hidden="1" customWidth="1"/>
    <col min="72" max="72" width="18.7109375" style="14" hidden="1" customWidth="1"/>
    <col min="73" max="73" width="16" style="14" hidden="1" customWidth="1"/>
    <col min="74" max="74" width="17.42578125" style="14" hidden="1" customWidth="1"/>
    <col min="75" max="75" width="16" style="14" hidden="1" customWidth="1"/>
    <col min="76" max="76" width="17.42578125" style="14" hidden="1" customWidth="1"/>
    <col min="77" max="77" width="16" style="14" hidden="1" customWidth="1"/>
    <col min="78" max="78" width="17.42578125" style="14" hidden="1" customWidth="1"/>
    <col min="79" max="79" width="16" style="14" hidden="1" customWidth="1"/>
    <col min="80" max="80" width="18.7109375" style="14" hidden="1" customWidth="1"/>
    <col min="81" max="82" width="16" style="14" hidden="1" customWidth="1"/>
    <col min="83" max="83" width="13.28515625" style="14" hidden="1" customWidth="1"/>
    <col min="84" max="84" width="16" style="14" hidden="1" customWidth="1"/>
    <col min="85" max="87" width="18.7109375" style="14" hidden="1" customWidth="1"/>
    <col min="88" max="88" width="16" style="14" hidden="1" customWidth="1"/>
    <col min="89" max="89" width="14.140625" style="14" hidden="1" customWidth="1"/>
    <col min="90" max="91" width="18.7109375" style="14" hidden="1" customWidth="1"/>
    <col min="92" max="93" width="17.42578125" style="14" hidden="1" customWidth="1"/>
    <col min="94" max="94" width="18.7109375" style="14" hidden="1" customWidth="1"/>
    <col min="95" max="95" width="16" style="14" hidden="1" customWidth="1"/>
    <col min="96" max="96" width="17.42578125" style="14" hidden="1" customWidth="1"/>
    <col min="97" max="97" width="16" style="14" hidden="1" customWidth="1"/>
    <col min="98" max="98" width="17.42578125" style="14" hidden="1" customWidth="1"/>
    <col min="99" max="99" width="16" style="14" hidden="1" customWidth="1"/>
    <col min="100" max="100" width="17.42578125" style="14" hidden="1" customWidth="1"/>
    <col min="101" max="101" width="16" style="14" hidden="1" customWidth="1"/>
    <col min="102" max="102" width="18.7109375" style="14" hidden="1" customWidth="1"/>
    <col min="103" max="104" width="16" style="14" hidden="1" customWidth="1"/>
    <col min="105" max="105" width="13.28515625" style="14" hidden="1" customWidth="1"/>
    <col min="106" max="106" width="16" style="14" hidden="1" customWidth="1"/>
    <col min="107" max="109" width="18.7109375" style="14" hidden="1" customWidth="1"/>
    <col min="110" max="110" width="16" style="14" hidden="1" customWidth="1"/>
    <col min="111" max="111" width="14.140625" style="14" hidden="1" customWidth="1"/>
    <col min="112" max="113" width="18.7109375" style="14" hidden="1" customWidth="1"/>
    <col min="114" max="114" width="17.42578125" style="14" hidden="1" customWidth="1"/>
    <col min="115" max="115" width="16" style="14" hidden="1" customWidth="1"/>
    <col min="116" max="116" width="18.7109375" style="14" hidden="1" customWidth="1"/>
    <col min="117" max="117" width="17.42578125" style="14" hidden="1" customWidth="1"/>
    <col min="118" max="118" width="16" style="14" hidden="1" customWidth="1"/>
    <col min="119" max="119" width="14.140625" style="14" hidden="1" customWidth="1"/>
    <col min="120" max="120" width="18.7109375" style="14" hidden="1" customWidth="1"/>
    <col min="121" max="121" width="16" style="14" hidden="1" customWidth="1"/>
    <col min="122" max="122" width="17.42578125" style="14" hidden="1" customWidth="1"/>
    <col min="123" max="123" width="14.140625" style="14" hidden="1" customWidth="1"/>
    <col min="124" max="124" width="18.7109375" style="14" hidden="1" customWidth="1"/>
    <col min="125" max="126" width="16" style="14" hidden="1" customWidth="1"/>
    <col min="127" max="127" width="13.28515625" style="14" hidden="1" customWidth="1"/>
    <col min="128" max="128" width="16" style="14" hidden="1" customWidth="1"/>
    <col min="129" max="131" width="18.7109375" style="14" hidden="1" customWidth="1"/>
    <col min="132" max="132" width="16" style="14" hidden="1" customWidth="1"/>
    <col min="133" max="133" width="14.140625" style="14" hidden="1" customWidth="1"/>
    <col min="134" max="135" width="18.7109375" style="14" hidden="1" customWidth="1"/>
    <col min="136" max="136" width="17.42578125" style="14" hidden="1" customWidth="1"/>
    <col min="137" max="137" width="16" style="14" hidden="1" customWidth="1"/>
    <col min="138" max="138" width="18.7109375" style="14" hidden="1" customWidth="1"/>
    <col min="139" max="140" width="16" style="14" hidden="1" customWidth="1"/>
    <col min="141" max="141" width="14.140625" style="14" hidden="1" customWidth="1"/>
    <col min="142" max="142" width="18.7109375" style="14" hidden="1" customWidth="1"/>
    <col min="143" max="144" width="16" style="14" hidden="1" customWidth="1"/>
    <col min="145" max="145" width="14.140625" style="14" hidden="1" customWidth="1"/>
    <col min="146" max="146" width="18.7109375" style="14" hidden="1" customWidth="1"/>
    <col min="147" max="148" width="16" style="14" hidden="1" customWidth="1"/>
    <col min="149" max="149" width="13.28515625" style="14" hidden="1" customWidth="1"/>
    <col min="150" max="150" width="16" style="14" hidden="1" customWidth="1"/>
    <col min="151" max="153" width="18.7109375" style="14" hidden="1" customWidth="1"/>
    <col min="154" max="154" width="16" style="14" hidden="1" customWidth="1"/>
    <col min="155" max="155" width="14.140625" style="14" hidden="1" customWidth="1"/>
    <col min="156" max="157" width="18.7109375" style="14" hidden="1" customWidth="1"/>
    <col min="158" max="158" width="16.85546875" style="14" customWidth="1"/>
    <col min="159" max="159" width="17.140625" style="14" customWidth="1"/>
    <col min="160" max="160" width="15.42578125" style="14" customWidth="1"/>
    <col min="161" max="161" width="17.7109375" style="14" customWidth="1"/>
    <col min="162" max="162" width="14.28515625" style="14" customWidth="1"/>
    <col min="163" max="163" width="12.140625" style="14" bestFit="1" customWidth="1"/>
    <col min="164" max="164" width="13.7109375" style="14" bestFit="1" customWidth="1"/>
    <col min="165" max="166" width="13.85546875" style="14" bestFit="1" customWidth="1"/>
    <col min="167" max="167" width="13.7109375" style="14" bestFit="1" customWidth="1"/>
    <col min="168" max="169" width="13.85546875" style="14" bestFit="1" customWidth="1"/>
    <col min="170" max="176" width="12.140625" style="14" bestFit="1" customWidth="1"/>
    <col min="177" max="177" width="13.7109375" style="14" bestFit="1" customWidth="1"/>
    <col min="178" max="178" width="13.85546875" style="14" bestFit="1" customWidth="1"/>
    <col min="179" max="179" width="12.140625" style="14" bestFit="1" customWidth="1"/>
    <col min="180" max="180" width="13.7109375" style="14" bestFit="1" customWidth="1"/>
    <col min="181" max="181" width="13.85546875" style="14" bestFit="1" customWidth="1"/>
    <col min="182" max="182" width="12.140625" style="14" bestFit="1" customWidth="1"/>
    <col min="183" max="183" width="13.7109375" style="14" bestFit="1" customWidth="1"/>
    <col min="184" max="184" width="13.85546875" style="14" bestFit="1" customWidth="1"/>
    <col min="185" max="186" width="12.140625" style="14" bestFit="1" customWidth="1"/>
    <col min="187" max="187" width="21.85546875" style="14" bestFit="1" customWidth="1"/>
    <col min="188" max="188" width="21.42578125" style="14" bestFit="1" customWidth="1"/>
    <col min="189" max="189" width="23.140625" style="14" bestFit="1" customWidth="1"/>
    <col min="190" max="190" width="15" style="14" bestFit="1" customWidth="1"/>
    <col min="191" max="191" width="52.42578125" style="14" bestFit="1" customWidth="1"/>
    <col min="192" max="192" width="11.7109375" style="14" bestFit="1" customWidth="1"/>
    <col min="193" max="193" width="12.7109375" style="14" bestFit="1" customWidth="1"/>
    <col min="194" max="195" width="10.5703125" style="14" bestFit="1" customWidth="1"/>
    <col min="196" max="196" width="11.28515625" style="14" bestFit="1" customWidth="1"/>
    <col min="197" max="197" width="19.7109375" style="14" bestFit="1" customWidth="1"/>
    <col min="198" max="198" width="30" style="14" bestFit="1" customWidth="1"/>
    <col min="199" max="199" width="14.140625" style="14" bestFit="1" customWidth="1"/>
    <col min="200" max="16384" width="9.140625" style="14"/>
  </cols>
  <sheetData>
    <row r="2" spans="1:199" s="52" customFormat="1" ht="288" customHeight="1">
      <c r="D2" s="72" t="s">
        <v>378</v>
      </c>
      <c r="E2" s="72" t="s">
        <v>377</v>
      </c>
      <c r="F2" s="72" t="s">
        <v>376</v>
      </c>
      <c r="G2" s="72" t="s">
        <v>375</v>
      </c>
      <c r="H2" s="72" t="s">
        <v>374</v>
      </c>
      <c r="I2" s="72" t="s">
        <v>373</v>
      </c>
      <c r="J2" s="72" t="s">
        <v>372</v>
      </c>
      <c r="K2" s="72" t="s">
        <v>371</v>
      </c>
      <c r="L2" s="72" t="s">
        <v>370</v>
      </c>
      <c r="M2" s="72" t="s">
        <v>369</v>
      </c>
      <c r="N2" s="72" t="s">
        <v>368</v>
      </c>
      <c r="O2" s="72" t="s">
        <v>367</v>
      </c>
      <c r="P2" s="72" t="s">
        <v>366</v>
      </c>
      <c r="Q2" s="72" t="s">
        <v>140</v>
      </c>
      <c r="R2" s="72" t="s">
        <v>365</v>
      </c>
      <c r="S2" s="72" t="s">
        <v>364</v>
      </c>
      <c r="T2" s="72" t="s">
        <v>363</v>
      </c>
      <c r="U2" s="72" t="s">
        <v>362</v>
      </c>
      <c r="V2" s="72" t="s">
        <v>103</v>
      </c>
      <c r="W2" s="72" t="s">
        <v>361</v>
      </c>
      <c r="X2" s="72" t="s">
        <v>383</v>
      </c>
      <c r="Y2" s="72" t="s">
        <v>386</v>
      </c>
      <c r="Z2" s="72" t="s">
        <v>378</v>
      </c>
      <c r="AA2" s="72" t="s">
        <v>377</v>
      </c>
      <c r="AB2" s="72" t="s">
        <v>376</v>
      </c>
      <c r="AC2" s="72" t="s">
        <v>375</v>
      </c>
      <c r="AD2" s="72" t="s">
        <v>374</v>
      </c>
      <c r="AE2" s="72" t="s">
        <v>373</v>
      </c>
      <c r="AF2" s="72" t="s">
        <v>372</v>
      </c>
      <c r="AG2" s="72" t="s">
        <v>371</v>
      </c>
      <c r="AH2" s="72" t="s">
        <v>370</v>
      </c>
      <c r="AI2" s="72" t="s">
        <v>369</v>
      </c>
      <c r="AJ2" s="72" t="s">
        <v>368</v>
      </c>
      <c r="AK2" s="72" t="s">
        <v>367</v>
      </c>
      <c r="AL2" s="72" t="s">
        <v>366</v>
      </c>
      <c r="AM2" s="72" t="s">
        <v>140</v>
      </c>
      <c r="AN2" s="72" t="s">
        <v>365</v>
      </c>
      <c r="AO2" s="72" t="s">
        <v>364</v>
      </c>
      <c r="AP2" s="72" t="s">
        <v>363</v>
      </c>
      <c r="AQ2" s="72" t="s">
        <v>362</v>
      </c>
      <c r="AR2" s="72" t="s">
        <v>103</v>
      </c>
      <c r="AS2" s="72" t="s">
        <v>361</v>
      </c>
      <c r="AT2" s="72" t="s">
        <v>383</v>
      </c>
      <c r="AU2" s="51" t="s">
        <v>385</v>
      </c>
      <c r="AV2" s="72" t="s">
        <v>378</v>
      </c>
      <c r="AW2" s="72" t="s">
        <v>377</v>
      </c>
      <c r="AX2" s="72" t="s">
        <v>376</v>
      </c>
      <c r="AY2" s="72" t="s">
        <v>375</v>
      </c>
      <c r="AZ2" s="72" t="s">
        <v>374</v>
      </c>
      <c r="BA2" s="72" t="s">
        <v>373</v>
      </c>
      <c r="BB2" s="72" t="s">
        <v>372</v>
      </c>
      <c r="BC2" s="72" t="s">
        <v>371</v>
      </c>
      <c r="BD2" s="72" t="s">
        <v>370</v>
      </c>
      <c r="BE2" s="72" t="s">
        <v>369</v>
      </c>
      <c r="BF2" s="72" t="s">
        <v>368</v>
      </c>
      <c r="BG2" s="72" t="s">
        <v>367</v>
      </c>
      <c r="BH2" s="72" t="s">
        <v>366</v>
      </c>
      <c r="BI2" s="72" t="s">
        <v>140</v>
      </c>
      <c r="BJ2" s="72" t="s">
        <v>365</v>
      </c>
      <c r="BK2" s="72" t="s">
        <v>364</v>
      </c>
      <c r="BL2" s="72" t="s">
        <v>363</v>
      </c>
      <c r="BM2" s="72" t="s">
        <v>362</v>
      </c>
      <c r="BN2" s="72" t="s">
        <v>103</v>
      </c>
      <c r="BO2" s="72" t="s">
        <v>361</v>
      </c>
      <c r="BP2" s="72" t="s">
        <v>383</v>
      </c>
      <c r="BQ2" s="72" t="s">
        <v>384</v>
      </c>
      <c r="BR2" s="72" t="s">
        <v>378</v>
      </c>
      <c r="BS2" s="72" t="s">
        <v>377</v>
      </c>
      <c r="BT2" s="72" t="s">
        <v>376</v>
      </c>
      <c r="BU2" s="72" t="s">
        <v>375</v>
      </c>
      <c r="BV2" s="72" t="s">
        <v>374</v>
      </c>
      <c r="BW2" s="72" t="s">
        <v>373</v>
      </c>
      <c r="BX2" s="72" t="s">
        <v>372</v>
      </c>
      <c r="BY2" s="72" t="s">
        <v>371</v>
      </c>
      <c r="BZ2" s="72" t="s">
        <v>370</v>
      </c>
      <c r="CA2" s="72" t="s">
        <v>369</v>
      </c>
      <c r="CB2" s="72" t="s">
        <v>368</v>
      </c>
      <c r="CC2" s="72" t="s">
        <v>367</v>
      </c>
      <c r="CD2" s="72" t="s">
        <v>366</v>
      </c>
      <c r="CE2" s="72" t="s">
        <v>140</v>
      </c>
      <c r="CF2" s="72" t="s">
        <v>365</v>
      </c>
      <c r="CG2" s="72" t="s">
        <v>364</v>
      </c>
      <c r="CH2" s="72" t="s">
        <v>363</v>
      </c>
      <c r="CI2" s="72" t="s">
        <v>362</v>
      </c>
      <c r="CJ2" s="72" t="s">
        <v>103</v>
      </c>
      <c r="CK2" s="72" t="s">
        <v>361</v>
      </c>
      <c r="CL2" s="72" t="s">
        <v>383</v>
      </c>
      <c r="CM2" s="72" t="s">
        <v>382</v>
      </c>
      <c r="CN2" s="72" t="s">
        <v>378</v>
      </c>
      <c r="CO2" s="72" t="s">
        <v>377</v>
      </c>
      <c r="CP2" s="72" t="s">
        <v>376</v>
      </c>
      <c r="CQ2" s="72" t="s">
        <v>375</v>
      </c>
      <c r="CR2" s="72" t="s">
        <v>374</v>
      </c>
      <c r="CS2" s="72" t="s">
        <v>373</v>
      </c>
      <c r="CT2" s="72" t="s">
        <v>372</v>
      </c>
      <c r="CU2" s="72" t="s">
        <v>371</v>
      </c>
      <c r="CV2" s="72" t="s">
        <v>370</v>
      </c>
      <c r="CW2" s="72" t="s">
        <v>369</v>
      </c>
      <c r="CX2" s="72" t="s">
        <v>368</v>
      </c>
      <c r="CY2" s="72" t="s">
        <v>367</v>
      </c>
      <c r="CZ2" s="72" t="s">
        <v>366</v>
      </c>
      <c r="DA2" s="72" t="s">
        <v>140</v>
      </c>
      <c r="DB2" s="72" t="s">
        <v>365</v>
      </c>
      <c r="DC2" s="72" t="s">
        <v>380</v>
      </c>
      <c r="DD2" s="72" t="s">
        <v>363</v>
      </c>
      <c r="DE2" s="72" t="s">
        <v>362</v>
      </c>
      <c r="DF2" s="72" t="s">
        <v>103</v>
      </c>
      <c r="DG2" s="72" t="s">
        <v>361</v>
      </c>
      <c r="DH2" s="72" t="s">
        <v>360</v>
      </c>
      <c r="DI2" s="72" t="s">
        <v>381</v>
      </c>
      <c r="DJ2" s="72" t="s">
        <v>378</v>
      </c>
      <c r="DK2" s="72" t="s">
        <v>377</v>
      </c>
      <c r="DL2" s="72" t="s">
        <v>376</v>
      </c>
      <c r="DM2" s="72" t="s">
        <v>375</v>
      </c>
      <c r="DN2" s="72" t="s">
        <v>374</v>
      </c>
      <c r="DO2" s="72" t="s">
        <v>373</v>
      </c>
      <c r="DP2" s="72" t="s">
        <v>372</v>
      </c>
      <c r="DQ2" s="72" t="s">
        <v>371</v>
      </c>
      <c r="DR2" s="72" t="s">
        <v>370</v>
      </c>
      <c r="DS2" s="72" t="s">
        <v>369</v>
      </c>
      <c r="DT2" s="72" t="s">
        <v>368</v>
      </c>
      <c r="DU2" s="72" t="s">
        <v>367</v>
      </c>
      <c r="DV2" s="72" t="s">
        <v>366</v>
      </c>
      <c r="DW2" s="72" t="s">
        <v>140</v>
      </c>
      <c r="DX2" s="72" t="s">
        <v>365</v>
      </c>
      <c r="DY2" s="72" t="s">
        <v>380</v>
      </c>
      <c r="DZ2" s="72" t="s">
        <v>363</v>
      </c>
      <c r="EA2" s="72" t="s">
        <v>362</v>
      </c>
      <c r="EB2" s="72" t="s">
        <v>103</v>
      </c>
      <c r="EC2" s="72" t="s">
        <v>361</v>
      </c>
      <c r="ED2" s="72" t="s">
        <v>360</v>
      </c>
      <c r="EE2" s="50" t="s">
        <v>379</v>
      </c>
      <c r="EF2" s="72" t="s">
        <v>378</v>
      </c>
      <c r="EG2" s="72" t="s">
        <v>377</v>
      </c>
      <c r="EH2" s="72" t="s">
        <v>376</v>
      </c>
      <c r="EI2" s="72" t="s">
        <v>375</v>
      </c>
      <c r="EJ2" s="72" t="s">
        <v>374</v>
      </c>
      <c r="EK2" s="72" t="s">
        <v>373</v>
      </c>
      <c r="EL2" s="72" t="s">
        <v>372</v>
      </c>
      <c r="EM2" s="72" t="s">
        <v>371</v>
      </c>
      <c r="EN2" s="72" t="s">
        <v>370</v>
      </c>
      <c r="EO2" s="72" t="s">
        <v>369</v>
      </c>
      <c r="EP2" s="72" t="s">
        <v>368</v>
      </c>
      <c r="EQ2" s="72" t="s">
        <v>367</v>
      </c>
      <c r="ER2" s="72" t="s">
        <v>366</v>
      </c>
      <c r="ES2" s="72" t="s">
        <v>140</v>
      </c>
      <c r="ET2" s="72" t="s">
        <v>365</v>
      </c>
      <c r="EU2" s="72" t="s">
        <v>364</v>
      </c>
      <c r="EV2" s="72" t="s">
        <v>363</v>
      </c>
      <c r="EW2" s="72" t="s">
        <v>362</v>
      </c>
      <c r="EX2" s="72" t="s">
        <v>103</v>
      </c>
      <c r="EY2" s="72" t="s">
        <v>361</v>
      </c>
      <c r="EZ2" s="72" t="s">
        <v>360</v>
      </c>
      <c r="FA2" s="73" t="s">
        <v>359</v>
      </c>
      <c r="FB2" s="74" t="s">
        <v>358</v>
      </c>
      <c r="FC2" s="75" t="s">
        <v>357</v>
      </c>
      <c r="FD2" s="76" t="s">
        <v>356</v>
      </c>
      <c r="FE2" s="75" t="s">
        <v>355</v>
      </c>
      <c r="FF2" s="76" t="s">
        <v>354</v>
      </c>
      <c r="FG2" s="75" t="s">
        <v>353</v>
      </c>
      <c r="FH2" s="76" t="s">
        <v>352</v>
      </c>
      <c r="FI2" s="77" t="s">
        <v>351</v>
      </c>
      <c r="FJ2" s="76" t="s">
        <v>350</v>
      </c>
      <c r="FK2" s="75" t="s">
        <v>349</v>
      </c>
      <c r="FL2" s="76" t="s">
        <v>348</v>
      </c>
      <c r="FM2" s="80" t="s">
        <v>347</v>
      </c>
      <c r="FN2" s="76" t="s">
        <v>346</v>
      </c>
      <c r="FO2" s="75" t="s">
        <v>345</v>
      </c>
      <c r="FP2" s="76" t="s">
        <v>344</v>
      </c>
      <c r="FQ2" s="75" t="s">
        <v>343</v>
      </c>
      <c r="FR2" s="76" t="s">
        <v>342</v>
      </c>
      <c r="FS2" s="75" t="s">
        <v>341</v>
      </c>
      <c r="FT2" s="76" t="s">
        <v>340</v>
      </c>
      <c r="FU2" s="75" t="s">
        <v>339</v>
      </c>
      <c r="FV2" s="76" t="s">
        <v>338</v>
      </c>
      <c r="FW2" s="75" t="s">
        <v>337</v>
      </c>
      <c r="FX2" s="76" t="s">
        <v>336</v>
      </c>
      <c r="FY2" s="75" t="s">
        <v>335</v>
      </c>
      <c r="FZ2" s="76" t="s">
        <v>334</v>
      </c>
      <c r="GA2" s="75" t="s">
        <v>333</v>
      </c>
      <c r="GB2" s="76" t="s">
        <v>332</v>
      </c>
      <c r="GC2" s="75" t="s">
        <v>331</v>
      </c>
      <c r="GD2" s="76" t="s">
        <v>330</v>
      </c>
    </row>
    <row r="3" spans="1:199" ht="15.75">
      <c r="A3" s="14" t="s">
        <v>139</v>
      </c>
      <c r="B3" s="14" t="s">
        <v>138</v>
      </c>
      <c r="C3" s="14" t="s">
        <v>137</v>
      </c>
      <c r="D3" s="14" t="s">
        <v>329</v>
      </c>
      <c r="E3" s="14" t="s">
        <v>328</v>
      </c>
      <c r="F3" s="14" t="s">
        <v>327</v>
      </c>
      <c r="G3" s="14" t="s">
        <v>326</v>
      </c>
      <c r="H3" s="14" t="s">
        <v>325</v>
      </c>
      <c r="I3" s="14" t="s">
        <v>324</v>
      </c>
      <c r="J3" s="14" t="s">
        <v>323</v>
      </c>
      <c r="K3" s="14" t="s">
        <v>322</v>
      </c>
      <c r="L3" s="14" t="s">
        <v>321</v>
      </c>
      <c r="M3" s="14" t="s">
        <v>320</v>
      </c>
      <c r="N3" s="14" t="s">
        <v>319</v>
      </c>
      <c r="O3" s="14" t="s">
        <v>318</v>
      </c>
      <c r="P3" s="14" t="s">
        <v>317</v>
      </c>
      <c r="Q3" s="14" t="s">
        <v>316</v>
      </c>
      <c r="R3" s="14" t="s">
        <v>315</v>
      </c>
      <c r="S3" s="14" t="s">
        <v>136</v>
      </c>
      <c r="T3" s="14" t="s">
        <v>314</v>
      </c>
      <c r="U3" s="14" t="s">
        <v>313</v>
      </c>
      <c r="V3" s="14" t="s">
        <v>312</v>
      </c>
      <c r="W3" s="14" t="s">
        <v>311</v>
      </c>
      <c r="X3" s="14" t="s">
        <v>135</v>
      </c>
      <c r="Y3" s="14" t="s">
        <v>134</v>
      </c>
      <c r="Z3" s="14" t="s">
        <v>310</v>
      </c>
      <c r="AA3" s="14" t="s">
        <v>309</v>
      </c>
      <c r="AB3" s="14" t="s">
        <v>308</v>
      </c>
      <c r="AC3" s="14" t="s">
        <v>307</v>
      </c>
      <c r="AD3" s="14" t="s">
        <v>306</v>
      </c>
      <c r="AE3" s="14" t="s">
        <v>305</v>
      </c>
      <c r="AF3" s="14" t="s">
        <v>304</v>
      </c>
      <c r="AG3" s="14" t="s">
        <v>303</v>
      </c>
      <c r="AH3" s="14" t="s">
        <v>302</v>
      </c>
      <c r="AI3" s="14" t="s">
        <v>301</v>
      </c>
      <c r="AJ3" s="14" t="s">
        <v>300</v>
      </c>
      <c r="AK3" s="14" t="s">
        <v>299</v>
      </c>
      <c r="AL3" s="14" t="s">
        <v>298</v>
      </c>
      <c r="AM3" s="14" t="s">
        <v>297</v>
      </c>
      <c r="AN3" s="14" t="s">
        <v>296</v>
      </c>
      <c r="AO3" s="14" t="s">
        <v>133</v>
      </c>
      <c r="AP3" s="14" t="s">
        <v>295</v>
      </c>
      <c r="AQ3" s="14" t="s">
        <v>294</v>
      </c>
      <c r="AR3" s="14" t="s">
        <v>293</v>
      </c>
      <c r="AS3" s="14" t="s">
        <v>292</v>
      </c>
      <c r="AT3" s="14" t="s">
        <v>132</v>
      </c>
      <c r="AU3" s="49" t="s">
        <v>130</v>
      </c>
      <c r="AV3" s="14" t="s">
        <v>291</v>
      </c>
      <c r="AW3" s="14" t="s">
        <v>290</v>
      </c>
      <c r="AX3" s="14" t="s">
        <v>289</v>
      </c>
      <c r="AY3" s="14" t="s">
        <v>288</v>
      </c>
      <c r="AZ3" s="14" t="s">
        <v>287</v>
      </c>
      <c r="BA3" s="14" t="s">
        <v>286</v>
      </c>
      <c r="BB3" s="14" t="s">
        <v>285</v>
      </c>
      <c r="BC3" s="14" t="s">
        <v>284</v>
      </c>
      <c r="BD3" s="14" t="s">
        <v>283</v>
      </c>
      <c r="BE3" s="14" t="s">
        <v>282</v>
      </c>
      <c r="BF3" s="14" t="s">
        <v>281</v>
      </c>
      <c r="BG3" s="14" t="s">
        <v>280</v>
      </c>
      <c r="BH3" s="14" t="s">
        <v>279</v>
      </c>
      <c r="BI3" s="14" t="s">
        <v>278</v>
      </c>
      <c r="BJ3" s="14" t="s">
        <v>277</v>
      </c>
      <c r="BK3" s="14" t="s">
        <v>131</v>
      </c>
      <c r="BL3" s="14" t="s">
        <v>276</v>
      </c>
      <c r="BM3" s="14" t="s">
        <v>275</v>
      </c>
      <c r="BN3" s="14" t="s">
        <v>274</v>
      </c>
      <c r="BO3" s="14" t="s">
        <v>273</v>
      </c>
      <c r="BP3" s="14" t="s">
        <v>272</v>
      </c>
      <c r="BQ3" s="14" t="s">
        <v>129</v>
      </c>
      <c r="BR3" s="14" t="s">
        <v>271</v>
      </c>
      <c r="BS3" s="14" t="s">
        <v>270</v>
      </c>
      <c r="BT3" s="14" t="s">
        <v>269</v>
      </c>
      <c r="BU3" s="14" t="s">
        <v>268</v>
      </c>
      <c r="BV3" s="14" t="s">
        <v>267</v>
      </c>
      <c r="BW3" s="14" t="s">
        <v>266</v>
      </c>
      <c r="BX3" s="14" t="s">
        <v>265</v>
      </c>
      <c r="BY3" s="14" t="s">
        <v>264</v>
      </c>
      <c r="BZ3" s="14" t="s">
        <v>263</v>
      </c>
      <c r="CA3" s="14" t="s">
        <v>262</v>
      </c>
      <c r="CB3" s="14" t="s">
        <v>261</v>
      </c>
      <c r="CC3" s="14" t="s">
        <v>260</v>
      </c>
      <c r="CD3" s="14" t="s">
        <v>259</v>
      </c>
      <c r="CE3" s="14" t="s">
        <v>258</v>
      </c>
      <c r="CF3" s="14" t="s">
        <v>257</v>
      </c>
      <c r="CG3" s="14" t="s">
        <v>128</v>
      </c>
      <c r="CH3" s="14" t="s">
        <v>256</v>
      </c>
      <c r="CI3" s="14" t="s">
        <v>255</v>
      </c>
      <c r="CJ3" s="14" t="s">
        <v>254</v>
      </c>
      <c r="CK3" s="14" t="s">
        <v>253</v>
      </c>
      <c r="CL3" s="14" t="s">
        <v>127</v>
      </c>
      <c r="CM3" s="14" t="s">
        <v>126</v>
      </c>
      <c r="CN3" s="14" t="s">
        <v>252</v>
      </c>
      <c r="CO3" s="14" t="s">
        <v>251</v>
      </c>
      <c r="CP3" s="14" t="s">
        <v>250</v>
      </c>
      <c r="CQ3" s="14" t="s">
        <v>249</v>
      </c>
      <c r="CR3" s="14" t="s">
        <v>248</v>
      </c>
      <c r="CS3" s="14" t="s">
        <v>247</v>
      </c>
      <c r="CT3" s="14" t="s">
        <v>246</v>
      </c>
      <c r="CU3" s="14" t="s">
        <v>245</v>
      </c>
      <c r="CV3" s="14" t="s">
        <v>244</v>
      </c>
      <c r="CW3" s="14" t="s">
        <v>243</v>
      </c>
      <c r="CX3" s="14" t="s">
        <v>242</v>
      </c>
      <c r="CY3" s="14" t="s">
        <v>241</v>
      </c>
      <c r="CZ3" s="14" t="s">
        <v>240</v>
      </c>
      <c r="DA3" s="14" t="s">
        <v>239</v>
      </c>
      <c r="DB3" s="14" t="s">
        <v>238</v>
      </c>
      <c r="DC3" s="14" t="s">
        <v>125</v>
      </c>
      <c r="DD3" s="14" t="s">
        <v>237</v>
      </c>
      <c r="DE3" s="14" t="s">
        <v>236</v>
      </c>
      <c r="DF3" s="14" t="s">
        <v>235</v>
      </c>
      <c r="DG3" s="14" t="s">
        <v>234</v>
      </c>
      <c r="DH3" s="14" t="s">
        <v>124</v>
      </c>
      <c r="DI3" s="14" t="s">
        <v>123</v>
      </c>
      <c r="DJ3" s="14" t="s">
        <v>233</v>
      </c>
      <c r="DK3" s="14" t="s">
        <v>232</v>
      </c>
      <c r="DL3" s="14" t="s">
        <v>231</v>
      </c>
      <c r="DM3" s="14" t="s">
        <v>230</v>
      </c>
      <c r="DN3" s="14" t="s">
        <v>229</v>
      </c>
      <c r="DO3" s="14" t="s">
        <v>228</v>
      </c>
      <c r="DP3" s="14" t="s">
        <v>227</v>
      </c>
      <c r="DQ3" s="14" t="s">
        <v>226</v>
      </c>
      <c r="DR3" s="14" t="s">
        <v>225</v>
      </c>
      <c r="DS3" s="14" t="s">
        <v>224</v>
      </c>
      <c r="DT3" s="14" t="s">
        <v>223</v>
      </c>
      <c r="DU3" s="14" t="s">
        <v>222</v>
      </c>
      <c r="DV3" s="14" t="s">
        <v>221</v>
      </c>
      <c r="DW3" s="14" t="s">
        <v>220</v>
      </c>
      <c r="DX3" s="14" t="s">
        <v>219</v>
      </c>
      <c r="DY3" s="14" t="s">
        <v>122</v>
      </c>
      <c r="DZ3" s="14" t="s">
        <v>218</v>
      </c>
      <c r="EA3" s="14" t="s">
        <v>217</v>
      </c>
      <c r="EB3" s="14" t="s">
        <v>216</v>
      </c>
      <c r="EC3" s="14" t="s">
        <v>215</v>
      </c>
      <c r="ED3" s="14" t="s">
        <v>121</v>
      </c>
      <c r="EE3" s="14" t="s">
        <v>120</v>
      </c>
      <c r="EF3" s="14" t="s">
        <v>214</v>
      </c>
      <c r="EG3" s="14" t="s">
        <v>213</v>
      </c>
      <c r="EH3" s="14" t="s">
        <v>212</v>
      </c>
      <c r="EI3" s="14" t="s">
        <v>211</v>
      </c>
      <c r="EJ3" s="14" t="s">
        <v>210</v>
      </c>
      <c r="EK3" s="14" t="s">
        <v>209</v>
      </c>
      <c r="EL3" s="14" t="s">
        <v>208</v>
      </c>
      <c r="EM3" s="14" t="s">
        <v>207</v>
      </c>
      <c r="EN3" s="14" t="s">
        <v>206</v>
      </c>
      <c r="EO3" s="14" t="s">
        <v>205</v>
      </c>
      <c r="EP3" s="14" t="s">
        <v>204</v>
      </c>
      <c r="EQ3" s="14" t="s">
        <v>203</v>
      </c>
      <c r="ER3" s="14" t="s">
        <v>202</v>
      </c>
      <c r="ES3" s="14" t="s">
        <v>201</v>
      </c>
      <c r="ET3" s="14" t="s">
        <v>200</v>
      </c>
      <c r="EU3" s="14" t="s">
        <v>119</v>
      </c>
      <c r="EV3" s="14" t="s">
        <v>199</v>
      </c>
      <c r="EW3" s="14" t="s">
        <v>198</v>
      </c>
      <c r="EX3" s="14" t="s">
        <v>197</v>
      </c>
      <c r="EY3" s="14" t="s">
        <v>196</v>
      </c>
      <c r="EZ3" s="14" t="s">
        <v>118</v>
      </c>
      <c r="FA3" s="14" t="s">
        <v>117</v>
      </c>
      <c r="FB3" s="15" t="s">
        <v>195</v>
      </c>
      <c r="FC3" s="15" t="s">
        <v>194</v>
      </c>
      <c r="FD3" s="15" t="s">
        <v>193</v>
      </c>
      <c r="FE3" s="15" t="s">
        <v>192</v>
      </c>
      <c r="FF3" s="15" t="s">
        <v>191</v>
      </c>
      <c r="FG3" s="15" t="s">
        <v>190</v>
      </c>
      <c r="FH3" s="15" t="s">
        <v>189</v>
      </c>
      <c r="FI3" s="15" t="s">
        <v>188</v>
      </c>
      <c r="FJ3" s="15" t="s">
        <v>187</v>
      </c>
      <c r="FK3" s="15" t="s">
        <v>186</v>
      </c>
      <c r="FL3" s="15" t="s">
        <v>185</v>
      </c>
      <c r="FM3" s="15" t="s">
        <v>184</v>
      </c>
      <c r="FN3" s="15" t="s">
        <v>183</v>
      </c>
      <c r="FO3" s="15" t="s">
        <v>182</v>
      </c>
      <c r="FP3" s="15" t="s">
        <v>181</v>
      </c>
      <c r="FQ3" s="15" t="s">
        <v>180</v>
      </c>
      <c r="FR3" s="15" t="s">
        <v>179</v>
      </c>
      <c r="FS3" s="15" t="s">
        <v>178</v>
      </c>
      <c r="FT3" s="15" t="s">
        <v>177</v>
      </c>
      <c r="FU3" s="15" t="s">
        <v>176</v>
      </c>
      <c r="FV3" s="71" t="s">
        <v>175</v>
      </c>
      <c r="FW3" s="15" t="s">
        <v>174</v>
      </c>
      <c r="FX3" s="15" t="s">
        <v>173</v>
      </c>
      <c r="FY3" s="15" t="s">
        <v>172</v>
      </c>
      <c r="FZ3" s="15" t="s">
        <v>171</v>
      </c>
      <c r="GA3" s="15" t="s">
        <v>170</v>
      </c>
      <c r="GB3" s="15" t="s">
        <v>169</v>
      </c>
      <c r="GC3" s="15" t="s">
        <v>168</v>
      </c>
      <c r="GD3" s="15" t="s">
        <v>167</v>
      </c>
      <c r="GE3" s="14" t="s">
        <v>116</v>
      </c>
      <c r="GF3" s="14" t="s">
        <v>115</v>
      </c>
      <c r="GG3" s="14" t="s">
        <v>114</v>
      </c>
      <c r="GH3" s="14" t="s">
        <v>113</v>
      </c>
      <c r="GI3" s="14" t="s">
        <v>112</v>
      </c>
      <c r="GJ3" s="14" t="s">
        <v>111</v>
      </c>
      <c r="GK3" s="14" t="s">
        <v>110</v>
      </c>
      <c r="GL3" s="14" t="s">
        <v>109</v>
      </c>
      <c r="GM3" s="14" t="s">
        <v>108</v>
      </c>
      <c r="GN3" s="14" t="s">
        <v>107</v>
      </c>
      <c r="GO3" s="14" t="s">
        <v>106</v>
      </c>
      <c r="GP3" s="14" t="s">
        <v>105</v>
      </c>
      <c r="GQ3" s="14" t="s">
        <v>104</v>
      </c>
    </row>
    <row r="4" spans="1:199" ht="15.75">
      <c r="A4" s="14" t="s">
        <v>166</v>
      </c>
      <c r="B4" s="14" t="s">
        <v>94</v>
      </c>
      <c r="D4" s="64">
        <v>5603585</v>
      </c>
      <c r="E4" s="64">
        <v>390867</v>
      </c>
      <c r="F4" s="64">
        <v>10838398</v>
      </c>
      <c r="G4" s="64">
        <v>292943</v>
      </c>
      <c r="H4" s="65">
        <v>825194</v>
      </c>
      <c r="I4" s="65">
        <v>41823</v>
      </c>
      <c r="J4" s="65">
        <v>1348112</v>
      </c>
      <c r="K4" s="65">
        <v>65766</v>
      </c>
      <c r="L4" s="64">
        <v>1215978</v>
      </c>
      <c r="M4" s="64">
        <v>46513</v>
      </c>
      <c r="N4" s="64">
        <v>1549891</v>
      </c>
      <c r="O4" s="64">
        <v>63569</v>
      </c>
      <c r="P4" s="65">
        <v>338606</v>
      </c>
      <c r="Q4" s="65">
        <v>0</v>
      </c>
      <c r="R4" s="64">
        <v>50000</v>
      </c>
      <c r="S4" s="63">
        <v>5545452</v>
      </c>
      <c r="T4" s="64">
        <v>13181144</v>
      </c>
      <c r="U4" s="64">
        <v>1573466</v>
      </c>
      <c r="V4" s="64">
        <v>0</v>
      </c>
      <c r="W4" s="64">
        <v>0</v>
      </c>
      <c r="X4" s="63">
        <v>14754610</v>
      </c>
      <c r="Y4" s="62">
        <v>-9209158</v>
      </c>
      <c r="Z4" s="64">
        <v>4372542</v>
      </c>
      <c r="AA4" s="64">
        <v>253254</v>
      </c>
      <c r="AB4" s="64">
        <v>11980274</v>
      </c>
      <c r="AC4" s="64">
        <v>223322</v>
      </c>
      <c r="AD4" s="65">
        <v>646816</v>
      </c>
      <c r="AE4" s="65">
        <v>27098</v>
      </c>
      <c r="AF4" s="65">
        <v>1490415</v>
      </c>
      <c r="AG4" s="65">
        <v>55678</v>
      </c>
      <c r="AH4" s="64">
        <v>948842</v>
      </c>
      <c r="AI4" s="64">
        <v>30137</v>
      </c>
      <c r="AJ4" s="64">
        <v>1713179</v>
      </c>
      <c r="AK4" s="65">
        <v>48461</v>
      </c>
      <c r="AL4" s="65">
        <v>381566</v>
      </c>
      <c r="AM4" s="64">
        <v>0</v>
      </c>
      <c r="AN4" s="64">
        <v>50000</v>
      </c>
      <c r="AO4" s="63">
        <v>5392192</v>
      </c>
      <c r="AP4" s="64">
        <v>13736252</v>
      </c>
      <c r="AQ4" s="64">
        <v>3125189</v>
      </c>
      <c r="AR4" s="64">
        <v>0</v>
      </c>
      <c r="AS4" s="64">
        <v>0</v>
      </c>
      <c r="AT4" s="63">
        <v>16861441</v>
      </c>
      <c r="AU4" s="62">
        <v>-11469249</v>
      </c>
      <c r="AV4" s="64">
        <v>3169740</v>
      </c>
      <c r="AW4" s="64">
        <v>159507</v>
      </c>
      <c r="AX4" s="64">
        <v>13178499</v>
      </c>
      <c r="AY4" s="64">
        <v>152280</v>
      </c>
      <c r="AZ4" s="65">
        <v>472530</v>
      </c>
      <c r="BA4" s="65">
        <v>17067</v>
      </c>
      <c r="BB4" s="65">
        <v>1640186</v>
      </c>
      <c r="BC4" s="65">
        <v>45385</v>
      </c>
      <c r="BD4" s="64">
        <v>687834</v>
      </c>
      <c r="BE4" s="64">
        <v>18981</v>
      </c>
      <c r="BF4" s="64">
        <v>1884525</v>
      </c>
      <c r="BG4" s="64">
        <v>33045</v>
      </c>
      <c r="BH4" s="65">
        <v>400364</v>
      </c>
      <c r="BI4" s="65">
        <v>0</v>
      </c>
      <c r="BJ4" s="64">
        <v>50000</v>
      </c>
      <c r="BK4" s="63">
        <v>5249917</v>
      </c>
      <c r="BL4" s="64">
        <v>14214744</v>
      </c>
      <c r="BM4" s="64">
        <v>1252535</v>
      </c>
      <c r="BN4" s="64">
        <v>0</v>
      </c>
      <c r="BO4" s="64">
        <v>0</v>
      </c>
      <c r="BP4" s="63">
        <v>15467279</v>
      </c>
      <c r="BQ4" s="62">
        <v>-10217362</v>
      </c>
      <c r="BR4" s="64">
        <v>2336348</v>
      </c>
      <c r="BS4" s="64">
        <v>102196</v>
      </c>
      <c r="BT4" s="64">
        <v>14478874</v>
      </c>
      <c r="BU4" s="64">
        <v>80979</v>
      </c>
      <c r="BV4" s="65">
        <v>351772</v>
      </c>
      <c r="BW4" s="65">
        <v>10935</v>
      </c>
      <c r="BX4" s="65">
        <v>1802650</v>
      </c>
      <c r="BY4" s="65">
        <v>11904</v>
      </c>
      <c r="BZ4" s="64">
        <v>506988</v>
      </c>
      <c r="CA4" s="64">
        <v>12161</v>
      </c>
      <c r="CB4" s="64">
        <v>2070479</v>
      </c>
      <c r="CC4" s="64">
        <v>17572</v>
      </c>
      <c r="CD4" s="65">
        <v>400364</v>
      </c>
      <c r="CE4" s="65">
        <v>0</v>
      </c>
      <c r="CF4" s="64">
        <v>50000</v>
      </c>
      <c r="CG4" s="63">
        <v>5234825</v>
      </c>
      <c r="CH4" s="64">
        <v>14533555</v>
      </c>
      <c r="CI4" s="64">
        <v>1283612</v>
      </c>
      <c r="CJ4" s="64">
        <v>0</v>
      </c>
      <c r="CK4" s="64">
        <v>0</v>
      </c>
      <c r="CL4" s="63">
        <v>15817167</v>
      </c>
      <c r="CM4" s="62">
        <v>-10582342</v>
      </c>
      <c r="CN4" s="64">
        <v>1361507</v>
      </c>
      <c r="CO4" s="64">
        <v>48661</v>
      </c>
      <c r="CP4" s="64">
        <v>15928818</v>
      </c>
      <c r="CQ4" s="64">
        <v>46608</v>
      </c>
      <c r="CR4" s="65">
        <v>210517</v>
      </c>
      <c r="CS4" s="65">
        <v>5207</v>
      </c>
      <c r="CT4" s="65">
        <v>1983209</v>
      </c>
      <c r="CU4" s="65">
        <v>6851</v>
      </c>
      <c r="CV4" s="64">
        <v>295447</v>
      </c>
      <c r="CW4" s="64">
        <v>5791</v>
      </c>
      <c r="CX4" s="64">
        <v>2277821</v>
      </c>
      <c r="CY4" s="64">
        <v>10114</v>
      </c>
      <c r="CZ4" s="65">
        <v>400364</v>
      </c>
      <c r="DA4" s="65">
        <v>0</v>
      </c>
      <c r="DB4" s="64">
        <v>50000</v>
      </c>
      <c r="DC4" s="63">
        <v>5245321</v>
      </c>
      <c r="DD4" s="64">
        <v>14913849</v>
      </c>
      <c r="DE4" s="64">
        <v>2331625</v>
      </c>
      <c r="DF4" s="64">
        <v>0</v>
      </c>
      <c r="DG4" s="64">
        <v>0</v>
      </c>
      <c r="DH4" s="63">
        <v>17245474</v>
      </c>
      <c r="DI4" s="62">
        <v>-12000153</v>
      </c>
      <c r="DJ4" s="64">
        <v>607308</v>
      </c>
      <c r="DK4" s="64">
        <v>11203</v>
      </c>
      <c r="DL4" s="64">
        <v>17170554</v>
      </c>
      <c r="DM4" s="64">
        <v>14486</v>
      </c>
      <c r="DN4" s="65">
        <v>101234</v>
      </c>
      <c r="DO4" s="65">
        <v>1199</v>
      </c>
      <c r="DP4" s="65">
        <v>2137949</v>
      </c>
      <c r="DQ4" s="65">
        <v>2129</v>
      </c>
      <c r="DR4" s="64">
        <v>131786</v>
      </c>
      <c r="DS4" s="64">
        <v>1333</v>
      </c>
      <c r="DT4" s="64">
        <v>2455389</v>
      </c>
      <c r="DU4" s="64">
        <v>3143</v>
      </c>
      <c r="DV4" s="65">
        <v>400364</v>
      </c>
      <c r="DW4" s="65">
        <v>0</v>
      </c>
      <c r="DX4" s="64">
        <v>50000</v>
      </c>
      <c r="DY4" s="63">
        <v>5284526</v>
      </c>
      <c r="DZ4" s="64">
        <v>15286585</v>
      </c>
      <c r="EA4" s="64">
        <v>1317766</v>
      </c>
      <c r="EB4" s="64">
        <v>0</v>
      </c>
      <c r="EC4" s="64">
        <v>0</v>
      </c>
      <c r="ED4" s="63">
        <v>16604351</v>
      </c>
      <c r="EE4" s="62">
        <v>-11319825</v>
      </c>
      <c r="EF4" s="64">
        <v>0</v>
      </c>
      <c r="EG4" s="64">
        <v>0</v>
      </c>
      <c r="EH4" s="64">
        <v>18199556</v>
      </c>
      <c r="EI4" s="64">
        <v>0</v>
      </c>
      <c r="EJ4" s="65">
        <v>0</v>
      </c>
      <c r="EK4" s="65">
        <v>0</v>
      </c>
      <c r="EL4" s="65">
        <v>2266661</v>
      </c>
      <c r="EM4" s="65">
        <v>0</v>
      </c>
      <c r="EN4" s="64">
        <v>0</v>
      </c>
      <c r="EO4" s="64">
        <v>0</v>
      </c>
      <c r="EP4" s="64">
        <v>2602537</v>
      </c>
      <c r="EQ4" s="64">
        <v>0</v>
      </c>
      <c r="ER4" s="65">
        <v>400364</v>
      </c>
      <c r="ES4" s="65">
        <v>0</v>
      </c>
      <c r="ET4" s="64">
        <v>50000</v>
      </c>
      <c r="EU4" s="63">
        <v>5319562</v>
      </c>
      <c r="EV4" s="64">
        <v>15510897</v>
      </c>
      <c r="EW4" s="64">
        <v>115309</v>
      </c>
      <c r="EX4" s="64">
        <v>0</v>
      </c>
      <c r="EY4" s="64">
        <v>0</v>
      </c>
      <c r="EZ4" s="63">
        <v>15626206</v>
      </c>
      <c r="FA4" s="62">
        <v>-10306644</v>
      </c>
      <c r="FB4" s="57">
        <v>806</v>
      </c>
      <c r="FC4" s="57">
        <v>8</v>
      </c>
      <c r="FD4" s="57">
        <v>1</v>
      </c>
      <c r="FE4" s="57">
        <v>0</v>
      </c>
      <c r="FF4" s="57">
        <v>1</v>
      </c>
      <c r="FG4" s="57">
        <v>189</v>
      </c>
      <c r="FH4" s="70">
        <v>0</v>
      </c>
      <c r="FI4" s="70">
        <v>0</v>
      </c>
      <c r="FJ4" s="57">
        <v>9</v>
      </c>
      <c r="FK4" s="57">
        <v>0</v>
      </c>
      <c r="FL4" s="57">
        <v>4</v>
      </c>
      <c r="FM4" s="57">
        <v>45</v>
      </c>
      <c r="FN4" s="57">
        <v>0</v>
      </c>
      <c r="FO4" s="57">
        <v>1</v>
      </c>
      <c r="FP4" s="57">
        <v>280</v>
      </c>
      <c r="FQ4" s="57">
        <v>0</v>
      </c>
      <c r="FR4" s="57">
        <v>5</v>
      </c>
      <c r="FS4" s="57">
        <v>131</v>
      </c>
      <c r="FT4" s="57">
        <v>2</v>
      </c>
      <c r="FU4" s="57">
        <v>2</v>
      </c>
      <c r="FV4" s="57">
        <v>0</v>
      </c>
      <c r="FW4" s="57">
        <v>1</v>
      </c>
      <c r="FX4" s="57">
        <v>0</v>
      </c>
      <c r="FY4" s="57">
        <v>1</v>
      </c>
      <c r="FZ4" s="57">
        <v>1</v>
      </c>
      <c r="GA4" s="57">
        <v>0</v>
      </c>
      <c r="GB4" s="57">
        <v>1</v>
      </c>
      <c r="GC4" s="57">
        <v>1</v>
      </c>
      <c r="GD4" s="57">
        <v>0</v>
      </c>
      <c r="GE4" s="16">
        <v>42983.702743055554</v>
      </c>
      <c r="GF4" s="14" t="s">
        <v>13</v>
      </c>
      <c r="GG4" s="14" t="s">
        <v>165</v>
      </c>
      <c r="GH4" s="14" t="s">
        <v>164</v>
      </c>
      <c r="GI4" s="14" t="s">
        <v>93</v>
      </c>
      <c r="GJ4" s="14">
        <v>641</v>
      </c>
      <c r="GK4" s="14">
        <v>39</v>
      </c>
      <c r="GL4" s="14">
        <v>985</v>
      </c>
      <c r="GM4" s="14">
        <v>519327</v>
      </c>
      <c r="GN4" s="14">
        <v>912</v>
      </c>
      <c r="GO4" s="14">
        <v>438</v>
      </c>
      <c r="GQ4" s="14">
        <v>46239</v>
      </c>
    </row>
    <row r="5" spans="1:199" ht="15.75">
      <c r="A5" s="14" t="s">
        <v>166</v>
      </c>
      <c r="B5" s="14" t="s">
        <v>92</v>
      </c>
      <c r="D5" s="64">
        <v>2440202</v>
      </c>
      <c r="E5" s="64">
        <v>140347</v>
      </c>
      <c r="F5" s="64">
        <v>7225253</v>
      </c>
      <c r="G5" s="64">
        <v>61889</v>
      </c>
      <c r="H5" s="65">
        <v>358710</v>
      </c>
      <c r="I5" s="65">
        <v>13192</v>
      </c>
      <c r="J5" s="65">
        <v>722525</v>
      </c>
      <c r="K5" s="65">
        <v>18608</v>
      </c>
      <c r="L5" s="64">
        <v>529524</v>
      </c>
      <c r="M5" s="64">
        <v>16701</v>
      </c>
      <c r="N5" s="64">
        <v>1567880</v>
      </c>
      <c r="O5" s="64">
        <v>8850</v>
      </c>
      <c r="P5" s="65">
        <v>114600</v>
      </c>
      <c r="Q5" s="65">
        <v>0</v>
      </c>
      <c r="R5" s="64">
        <v>22587</v>
      </c>
      <c r="S5" s="63">
        <v>3373177</v>
      </c>
      <c r="T5" s="64">
        <v>6131872</v>
      </c>
      <c r="U5" s="64">
        <v>1777710</v>
      </c>
      <c r="V5" s="64">
        <v>0</v>
      </c>
      <c r="W5" s="64">
        <v>0</v>
      </c>
      <c r="X5" s="63">
        <v>7909582</v>
      </c>
      <c r="Y5" s="62">
        <v>-4536405</v>
      </c>
      <c r="Z5" s="64">
        <v>2413207</v>
      </c>
      <c r="AA5" s="64">
        <v>141400</v>
      </c>
      <c r="AB5" s="64">
        <v>7456193</v>
      </c>
      <c r="AC5" s="64">
        <v>62353</v>
      </c>
      <c r="AD5" s="65">
        <v>354741</v>
      </c>
      <c r="AE5" s="65">
        <v>13292</v>
      </c>
      <c r="AF5" s="65">
        <v>745619</v>
      </c>
      <c r="AG5" s="65">
        <v>18658</v>
      </c>
      <c r="AH5" s="64">
        <v>523666</v>
      </c>
      <c r="AI5" s="64">
        <v>16827</v>
      </c>
      <c r="AJ5" s="64">
        <v>1617994</v>
      </c>
      <c r="AK5" s="65">
        <v>8916</v>
      </c>
      <c r="AL5" s="65">
        <v>114600</v>
      </c>
      <c r="AM5" s="64">
        <v>0</v>
      </c>
      <c r="AN5" s="64">
        <v>0</v>
      </c>
      <c r="AO5" s="63">
        <v>3414313</v>
      </c>
      <c r="AP5" s="64">
        <v>6917456</v>
      </c>
      <c r="AQ5" s="64">
        <v>972562</v>
      </c>
      <c r="AR5" s="64">
        <v>0</v>
      </c>
      <c r="AS5" s="64">
        <v>0</v>
      </c>
      <c r="AT5" s="63">
        <v>7890018</v>
      </c>
      <c r="AU5" s="62">
        <v>-4475705</v>
      </c>
      <c r="AV5" s="64">
        <v>2412102</v>
      </c>
      <c r="AW5" s="64">
        <v>143531</v>
      </c>
      <c r="AX5" s="64">
        <v>7874625</v>
      </c>
      <c r="AY5" s="64">
        <v>63293</v>
      </c>
      <c r="AZ5" s="65">
        <v>354579</v>
      </c>
      <c r="BA5" s="65">
        <v>13492</v>
      </c>
      <c r="BB5" s="65">
        <v>787462</v>
      </c>
      <c r="BC5" s="65">
        <v>18762</v>
      </c>
      <c r="BD5" s="64">
        <v>523426</v>
      </c>
      <c r="BE5" s="64">
        <v>17080</v>
      </c>
      <c r="BF5" s="64">
        <v>1708794</v>
      </c>
      <c r="BG5" s="64">
        <v>9051</v>
      </c>
      <c r="BH5" s="65">
        <v>114600</v>
      </c>
      <c r="BI5" s="65">
        <v>0</v>
      </c>
      <c r="BJ5" s="64">
        <v>0</v>
      </c>
      <c r="BK5" s="63">
        <v>3547246</v>
      </c>
      <c r="BL5" s="64">
        <v>7192048</v>
      </c>
      <c r="BM5" s="64">
        <v>1382202</v>
      </c>
      <c r="BN5" s="64">
        <v>0</v>
      </c>
      <c r="BO5" s="64">
        <v>0</v>
      </c>
      <c r="BP5" s="63">
        <v>8574250</v>
      </c>
      <c r="BQ5" s="62">
        <v>-5027004</v>
      </c>
      <c r="BR5" s="64">
        <v>2435605</v>
      </c>
      <c r="BS5" s="64">
        <v>148440</v>
      </c>
      <c r="BT5" s="64">
        <v>8274652</v>
      </c>
      <c r="BU5" s="64">
        <v>65457</v>
      </c>
      <c r="BV5" s="65">
        <v>358034</v>
      </c>
      <c r="BW5" s="65">
        <v>13953</v>
      </c>
      <c r="BX5" s="65">
        <v>827465</v>
      </c>
      <c r="BY5" s="65">
        <v>19000</v>
      </c>
      <c r="BZ5" s="64">
        <v>528526</v>
      </c>
      <c r="CA5" s="64">
        <v>17664</v>
      </c>
      <c r="CB5" s="64">
        <v>1795599</v>
      </c>
      <c r="CC5" s="64">
        <v>9360</v>
      </c>
      <c r="CD5" s="65">
        <v>114600</v>
      </c>
      <c r="CE5" s="65">
        <v>0</v>
      </c>
      <c r="CF5" s="64">
        <v>0</v>
      </c>
      <c r="CG5" s="63">
        <v>3684201</v>
      </c>
      <c r="CH5" s="64">
        <v>7513664</v>
      </c>
      <c r="CI5" s="64">
        <v>586175</v>
      </c>
      <c r="CJ5" s="64">
        <v>0</v>
      </c>
      <c r="CK5" s="64">
        <v>0</v>
      </c>
      <c r="CL5" s="63">
        <v>8099839</v>
      </c>
      <c r="CM5" s="62">
        <v>-4415638</v>
      </c>
      <c r="CN5" s="64">
        <v>1792121</v>
      </c>
      <c r="CO5" s="64">
        <v>157708</v>
      </c>
      <c r="CP5" s="64">
        <v>9062076</v>
      </c>
      <c r="CQ5" s="64">
        <v>69544</v>
      </c>
      <c r="CR5" s="65">
        <v>263442</v>
      </c>
      <c r="CS5" s="65">
        <v>14824</v>
      </c>
      <c r="CT5" s="65">
        <v>906208</v>
      </c>
      <c r="CU5" s="65">
        <v>19449</v>
      </c>
      <c r="CV5" s="64">
        <v>388890</v>
      </c>
      <c r="CW5" s="64">
        <v>18767</v>
      </c>
      <c r="CX5" s="64">
        <v>1966470</v>
      </c>
      <c r="CY5" s="64">
        <v>9945</v>
      </c>
      <c r="CZ5" s="65">
        <v>114600</v>
      </c>
      <c r="DA5" s="65">
        <v>0</v>
      </c>
      <c r="DB5" s="64">
        <v>0</v>
      </c>
      <c r="DC5" s="63">
        <v>3702595</v>
      </c>
      <c r="DD5" s="64">
        <v>7733583</v>
      </c>
      <c r="DE5" s="64">
        <v>1237325</v>
      </c>
      <c r="DF5" s="64">
        <v>0</v>
      </c>
      <c r="DG5" s="64">
        <v>0</v>
      </c>
      <c r="DH5" s="63">
        <v>8970908</v>
      </c>
      <c r="DI5" s="62">
        <v>-5268313</v>
      </c>
      <c r="DJ5" s="64">
        <v>1872812</v>
      </c>
      <c r="DK5" s="64">
        <v>172167</v>
      </c>
      <c r="DL5" s="64">
        <v>10257622</v>
      </c>
      <c r="DM5" s="64">
        <v>75920</v>
      </c>
      <c r="DN5" s="65">
        <v>275303</v>
      </c>
      <c r="DO5" s="65">
        <v>16184</v>
      </c>
      <c r="DP5" s="65">
        <v>1025762</v>
      </c>
      <c r="DQ5" s="65">
        <v>20151</v>
      </c>
      <c r="DR5" s="64">
        <v>406400</v>
      </c>
      <c r="DS5" s="64">
        <v>20488</v>
      </c>
      <c r="DT5" s="64">
        <v>2225904</v>
      </c>
      <c r="DU5" s="64">
        <v>10857</v>
      </c>
      <c r="DV5" s="65">
        <v>114600</v>
      </c>
      <c r="DW5" s="65">
        <v>0</v>
      </c>
      <c r="DX5" s="64">
        <v>0</v>
      </c>
      <c r="DY5" s="63">
        <v>4115649</v>
      </c>
      <c r="DZ5" s="64">
        <v>8046990</v>
      </c>
      <c r="EA5" s="64">
        <v>1652865</v>
      </c>
      <c r="EB5" s="64">
        <v>0</v>
      </c>
      <c r="EC5" s="64">
        <v>0</v>
      </c>
      <c r="ED5" s="63">
        <v>9699855</v>
      </c>
      <c r="EE5" s="62">
        <v>-5584206</v>
      </c>
      <c r="EF5" s="64">
        <v>2056334</v>
      </c>
      <c r="EG5" s="64">
        <v>193168</v>
      </c>
      <c r="EH5" s="64">
        <v>11886718</v>
      </c>
      <c r="EI5" s="64">
        <v>85181</v>
      </c>
      <c r="EJ5" s="65">
        <v>302281</v>
      </c>
      <c r="EK5" s="65">
        <v>18158</v>
      </c>
      <c r="EL5" s="65">
        <v>1188672</v>
      </c>
      <c r="EM5" s="65">
        <v>21170</v>
      </c>
      <c r="EN5" s="64">
        <v>446225</v>
      </c>
      <c r="EO5" s="64">
        <v>22987</v>
      </c>
      <c r="EP5" s="64">
        <v>2579418</v>
      </c>
      <c r="EQ5" s="64">
        <v>12181</v>
      </c>
      <c r="ER5" s="65">
        <v>114600</v>
      </c>
      <c r="ES5" s="65">
        <v>0</v>
      </c>
      <c r="ET5" s="64">
        <v>0</v>
      </c>
      <c r="EU5" s="63">
        <v>4705692</v>
      </c>
      <c r="EV5" s="64">
        <v>8402280</v>
      </c>
      <c r="EW5" s="64">
        <v>140682</v>
      </c>
      <c r="EX5" s="64">
        <v>0</v>
      </c>
      <c r="EY5" s="64">
        <v>0</v>
      </c>
      <c r="EZ5" s="63">
        <v>8542962</v>
      </c>
      <c r="FA5" s="62">
        <v>-3837270</v>
      </c>
      <c r="FB5" s="57">
        <v>389</v>
      </c>
      <c r="FC5" s="57">
        <v>12</v>
      </c>
      <c r="FD5" s="57">
        <v>0</v>
      </c>
      <c r="FE5" s="57">
        <v>4</v>
      </c>
      <c r="FF5" s="57">
        <v>9</v>
      </c>
      <c r="FG5" s="57">
        <v>75</v>
      </c>
      <c r="FH5" s="57">
        <v>1</v>
      </c>
      <c r="FI5" s="57">
        <v>4</v>
      </c>
      <c r="FJ5" s="57">
        <v>2</v>
      </c>
      <c r="FK5" s="57">
        <v>0</v>
      </c>
      <c r="FL5" s="57">
        <v>0</v>
      </c>
      <c r="FM5" s="57">
        <v>13</v>
      </c>
      <c r="FN5" s="57">
        <v>4</v>
      </c>
      <c r="FO5" s="57">
        <v>9</v>
      </c>
      <c r="FP5" s="57">
        <v>187</v>
      </c>
      <c r="FQ5" s="57">
        <v>1</v>
      </c>
      <c r="FR5" s="57">
        <v>0</v>
      </c>
      <c r="FS5" s="57">
        <v>96</v>
      </c>
      <c r="FT5" s="57">
        <v>0</v>
      </c>
      <c r="FU5" s="57">
        <v>0</v>
      </c>
      <c r="FV5" s="57">
        <v>0</v>
      </c>
      <c r="FW5" s="57">
        <v>0</v>
      </c>
      <c r="FX5" s="57">
        <v>0</v>
      </c>
      <c r="FY5" s="57">
        <v>0</v>
      </c>
      <c r="FZ5" s="57">
        <v>0</v>
      </c>
      <c r="GA5" s="57">
        <v>0</v>
      </c>
      <c r="GB5" s="57">
        <v>0</v>
      </c>
      <c r="GC5" s="57">
        <v>1</v>
      </c>
      <c r="GD5" s="57">
        <v>0</v>
      </c>
      <c r="GE5" s="16">
        <v>42984.724039351851</v>
      </c>
      <c r="GF5" s="14" t="s">
        <v>13</v>
      </c>
      <c r="GG5" s="14" t="s">
        <v>165</v>
      </c>
      <c r="GH5" s="14" t="s">
        <v>164</v>
      </c>
      <c r="GI5" s="14" t="s">
        <v>91</v>
      </c>
      <c r="GJ5" s="14">
        <v>641</v>
      </c>
      <c r="GK5" s="14">
        <v>39</v>
      </c>
      <c r="GL5" s="14">
        <v>985</v>
      </c>
      <c r="GM5" s="14">
        <v>518599</v>
      </c>
      <c r="GN5" s="14">
        <v>912</v>
      </c>
      <c r="GO5" s="14">
        <v>439</v>
      </c>
      <c r="GQ5" s="14">
        <v>48752</v>
      </c>
    </row>
    <row r="6" spans="1:199" ht="15.75">
      <c r="A6" s="14" t="s">
        <v>166</v>
      </c>
      <c r="B6" s="14" t="s">
        <v>62</v>
      </c>
      <c r="D6" s="64">
        <v>3106622</v>
      </c>
      <c r="E6" s="64">
        <v>198403</v>
      </c>
      <c r="F6" s="64">
        <v>9122357</v>
      </c>
      <c r="G6" s="64">
        <v>100352</v>
      </c>
      <c r="H6" s="65">
        <v>462995</v>
      </c>
      <c r="I6" s="65">
        <v>20848</v>
      </c>
      <c r="J6" s="65">
        <v>1145037</v>
      </c>
      <c r="K6" s="65">
        <v>54250</v>
      </c>
      <c r="L6" s="64">
        <v>674137</v>
      </c>
      <c r="M6" s="64">
        <v>23610</v>
      </c>
      <c r="N6" s="64">
        <v>1304497</v>
      </c>
      <c r="O6" s="64">
        <v>21776</v>
      </c>
      <c r="P6" s="65">
        <v>183281</v>
      </c>
      <c r="Q6" s="65">
        <v>0</v>
      </c>
      <c r="R6" s="64">
        <v>133186</v>
      </c>
      <c r="S6" s="63">
        <v>4023617</v>
      </c>
      <c r="T6" s="64">
        <v>7581589</v>
      </c>
      <c r="U6" s="64">
        <v>2184000</v>
      </c>
      <c r="V6" s="64">
        <v>85475</v>
      </c>
      <c r="W6" s="64">
        <v>85947</v>
      </c>
      <c r="X6" s="63">
        <v>9937011</v>
      </c>
      <c r="Y6" s="62">
        <v>-5913394</v>
      </c>
      <c r="Z6" s="64">
        <v>2426115</v>
      </c>
      <c r="AA6" s="64">
        <v>179897</v>
      </c>
      <c r="AB6" s="64">
        <v>9797929</v>
      </c>
      <c r="AC6" s="64">
        <v>103991</v>
      </c>
      <c r="AD6" s="65">
        <v>361576</v>
      </c>
      <c r="AE6" s="65">
        <v>18904</v>
      </c>
      <c r="AF6" s="65">
        <v>1229834</v>
      </c>
      <c r="AG6" s="65">
        <v>54767</v>
      </c>
      <c r="AH6" s="64">
        <v>526467</v>
      </c>
      <c r="AI6" s="64">
        <v>21408</v>
      </c>
      <c r="AJ6" s="64">
        <v>1401104</v>
      </c>
      <c r="AK6" s="65">
        <v>22566</v>
      </c>
      <c r="AL6" s="65">
        <v>184142</v>
      </c>
      <c r="AM6" s="64">
        <v>0</v>
      </c>
      <c r="AN6" s="64">
        <v>136649</v>
      </c>
      <c r="AO6" s="63">
        <v>3957417</v>
      </c>
      <c r="AP6" s="64">
        <v>7485218</v>
      </c>
      <c r="AQ6" s="64">
        <v>2241000</v>
      </c>
      <c r="AR6" s="64">
        <v>87697</v>
      </c>
      <c r="AS6" s="64">
        <v>0</v>
      </c>
      <c r="AT6" s="63">
        <v>9813915</v>
      </c>
      <c r="AU6" s="62">
        <v>-5856498</v>
      </c>
      <c r="AV6" s="64">
        <v>1781895</v>
      </c>
      <c r="AW6" s="64">
        <v>132638</v>
      </c>
      <c r="AX6" s="64">
        <v>10558499</v>
      </c>
      <c r="AY6" s="64">
        <v>107341</v>
      </c>
      <c r="AZ6" s="65">
        <v>265564</v>
      </c>
      <c r="BA6" s="65">
        <v>13938</v>
      </c>
      <c r="BB6" s="65">
        <v>1325301</v>
      </c>
      <c r="BC6" s="65">
        <v>55242</v>
      </c>
      <c r="BD6" s="64">
        <v>386671</v>
      </c>
      <c r="BE6" s="64">
        <v>15784</v>
      </c>
      <c r="BF6" s="64">
        <v>1509865</v>
      </c>
      <c r="BG6" s="64">
        <v>23293</v>
      </c>
      <c r="BH6" s="65">
        <v>202621</v>
      </c>
      <c r="BI6" s="65">
        <v>0</v>
      </c>
      <c r="BJ6" s="64">
        <v>139655</v>
      </c>
      <c r="BK6" s="63">
        <v>3937934</v>
      </c>
      <c r="BL6" s="64">
        <v>7513632</v>
      </c>
      <c r="BM6" s="64">
        <v>1527000</v>
      </c>
      <c r="BN6" s="64">
        <v>89627</v>
      </c>
      <c r="BO6" s="64">
        <v>0</v>
      </c>
      <c r="BP6" s="63">
        <v>9130259</v>
      </c>
      <c r="BQ6" s="62">
        <v>-5192325</v>
      </c>
      <c r="BR6" s="64">
        <v>1107712</v>
      </c>
      <c r="BS6" s="64">
        <v>138673</v>
      </c>
      <c r="BT6" s="64">
        <v>11566050</v>
      </c>
      <c r="BU6" s="64">
        <v>112225</v>
      </c>
      <c r="BV6" s="65">
        <v>165088</v>
      </c>
      <c r="BW6" s="65">
        <v>14572</v>
      </c>
      <c r="BX6" s="65">
        <v>1451768</v>
      </c>
      <c r="BY6" s="65">
        <v>55936</v>
      </c>
      <c r="BZ6" s="64">
        <v>240374</v>
      </c>
      <c r="CA6" s="64">
        <v>16502</v>
      </c>
      <c r="CB6" s="64">
        <v>1653945</v>
      </c>
      <c r="CC6" s="64">
        <v>24353</v>
      </c>
      <c r="CD6" s="65">
        <v>201085</v>
      </c>
      <c r="CE6" s="65">
        <v>0</v>
      </c>
      <c r="CF6" s="64">
        <v>142448</v>
      </c>
      <c r="CG6" s="63">
        <v>3966071</v>
      </c>
      <c r="CH6" s="64">
        <v>7631067</v>
      </c>
      <c r="CI6" s="64">
        <v>779000</v>
      </c>
      <c r="CJ6" s="64">
        <v>91419</v>
      </c>
      <c r="CK6" s="64">
        <v>0</v>
      </c>
      <c r="CL6" s="63">
        <v>8501486</v>
      </c>
      <c r="CM6" s="62">
        <v>-4535415</v>
      </c>
      <c r="CN6" s="64">
        <v>744890</v>
      </c>
      <c r="CO6" s="64">
        <v>117231</v>
      </c>
      <c r="CP6" s="64">
        <v>12648046</v>
      </c>
      <c r="CQ6" s="64">
        <v>118591</v>
      </c>
      <c r="CR6" s="65">
        <v>111015</v>
      </c>
      <c r="CS6" s="65">
        <v>12319</v>
      </c>
      <c r="CT6" s="65">
        <v>1587580</v>
      </c>
      <c r="CU6" s="65">
        <v>56840</v>
      </c>
      <c r="CV6" s="64">
        <v>161641</v>
      </c>
      <c r="CW6" s="64">
        <v>13950</v>
      </c>
      <c r="CX6" s="64">
        <v>1808671</v>
      </c>
      <c r="CY6" s="64">
        <v>25734</v>
      </c>
      <c r="CZ6" s="65">
        <v>201085</v>
      </c>
      <c r="DA6" s="65">
        <v>0</v>
      </c>
      <c r="DB6" s="64">
        <v>145297</v>
      </c>
      <c r="DC6" s="63">
        <v>4124132</v>
      </c>
      <c r="DD6" s="64">
        <v>7716699</v>
      </c>
      <c r="DE6" s="64">
        <v>397000</v>
      </c>
      <c r="DF6" s="64">
        <v>93248</v>
      </c>
      <c r="DG6" s="64">
        <v>0</v>
      </c>
      <c r="DH6" s="63">
        <v>8206947</v>
      </c>
      <c r="DI6" s="62">
        <v>-4082815</v>
      </c>
      <c r="DJ6" s="64">
        <v>449795</v>
      </c>
      <c r="DK6" s="64">
        <v>123880</v>
      </c>
      <c r="DL6" s="64">
        <v>13538571</v>
      </c>
      <c r="DM6" s="64">
        <v>125317</v>
      </c>
      <c r="DN6" s="65">
        <v>67035</v>
      </c>
      <c r="DO6" s="65">
        <v>13018</v>
      </c>
      <c r="DP6" s="65">
        <v>1699359</v>
      </c>
      <c r="DQ6" s="65">
        <v>57795</v>
      </c>
      <c r="DR6" s="64">
        <v>97605</v>
      </c>
      <c r="DS6" s="64">
        <v>14742</v>
      </c>
      <c r="DT6" s="64">
        <v>1936016</v>
      </c>
      <c r="DU6" s="64">
        <v>27194</v>
      </c>
      <c r="DV6" s="65">
        <v>201085</v>
      </c>
      <c r="DW6" s="65">
        <v>0</v>
      </c>
      <c r="DX6" s="64">
        <v>148203</v>
      </c>
      <c r="DY6" s="63">
        <v>4262052</v>
      </c>
      <c r="DZ6" s="64">
        <v>7956444</v>
      </c>
      <c r="EA6" s="64">
        <v>1418000</v>
      </c>
      <c r="EB6" s="64">
        <v>95113</v>
      </c>
      <c r="EC6" s="64">
        <v>0</v>
      </c>
      <c r="ED6" s="63">
        <v>9469557</v>
      </c>
      <c r="EE6" s="62">
        <v>-5207505</v>
      </c>
      <c r="EF6" s="64">
        <v>237883</v>
      </c>
      <c r="EG6" s="64">
        <v>131033</v>
      </c>
      <c r="EH6" s="64">
        <v>14430163</v>
      </c>
      <c r="EI6" s="64">
        <v>99415</v>
      </c>
      <c r="EJ6" s="65">
        <v>35453</v>
      </c>
      <c r="EK6" s="65">
        <v>13769</v>
      </c>
      <c r="EL6" s="65">
        <v>1811271</v>
      </c>
      <c r="EM6" s="65">
        <v>54117</v>
      </c>
      <c r="EN6" s="64">
        <v>51621</v>
      </c>
      <c r="EO6" s="64">
        <v>15593</v>
      </c>
      <c r="EP6" s="64">
        <v>2063513</v>
      </c>
      <c r="EQ6" s="64">
        <v>21573</v>
      </c>
      <c r="ER6" s="65">
        <v>201085</v>
      </c>
      <c r="ES6" s="65">
        <v>0</v>
      </c>
      <c r="ET6" s="64">
        <v>151167</v>
      </c>
      <c r="EU6" s="63">
        <v>4419162</v>
      </c>
      <c r="EV6" s="64">
        <v>7956444</v>
      </c>
      <c r="EW6" s="64">
        <v>1653000</v>
      </c>
      <c r="EX6" s="64">
        <v>97015</v>
      </c>
      <c r="EY6" s="64">
        <v>0</v>
      </c>
      <c r="EZ6" s="63">
        <v>9706459</v>
      </c>
      <c r="FA6" s="62">
        <v>-5287297</v>
      </c>
      <c r="FB6" s="57">
        <v>439</v>
      </c>
      <c r="FC6" s="57">
        <v>28</v>
      </c>
      <c r="FD6" s="57">
        <v>0</v>
      </c>
      <c r="FE6" s="57">
        <v>1</v>
      </c>
      <c r="FF6" s="57">
        <v>62</v>
      </c>
      <c r="FG6" s="57">
        <v>80</v>
      </c>
      <c r="FH6" s="57">
        <v>2</v>
      </c>
      <c r="FI6" s="57">
        <v>58</v>
      </c>
      <c r="FJ6" s="57">
        <v>9</v>
      </c>
      <c r="FK6" s="57">
        <v>1</v>
      </c>
      <c r="FL6" s="57">
        <v>21</v>
      </c>
      <c r="FM6" s="57">
        <v>5</v>
      </c>
      <c r="FN6" s="57">
        <v>1</v>
      </c>
      <c r="FO6" s="57">
        <v>2</v>
      </c>
      <c r="FP6" s="57">
        <v>306</v>
      </c>
      <c r="FQ6" s="57">
        <v>1</v>
      </c>
      <c r="FR6" s="57">
        <v>2</v>
      </c>
      <c r="FS6" s="57">
        <v>31</v>
      </c>
      <c r="FT6" s="57">
        <v>2</v>
      </c>
      <c r="FU6" s="57">
        <v>1</v>
      </c>
      <c r="FV6" s="57">
        <v>1</v>
      </c>
      <c r="FW6" s="57">
        <v>0</v>
      </c>
      <c r="FX6" s="57">
        <v>0</v>
      </c>
      <c r="FY6" s="57">
        <v>0</v>
      </c>
      <c r="FZ6" s="57">
        <v>0</v>
      </c>
      <c r="GA6" s="57">
        <v>0</v>
      </c>
      <c r="GB6" s="57">
        <v>0</v>
      </c>
      <c r="GC6" s="57">
        <v>1</v>
      </c>
      <c r="GD6" s="57">
        <v>0</v>
      </c>
      <c r="GE6" s="16">
        <v>42978.507604166669</v>
      </c>
      <c r="GF6" s="14" t="s">
        <v>13</v>
      </c>
      <c r="GG6" s="14" t="s">
        <v>165</v>
      </c>
      <c r="GH6" s="14" t="s">
        <v>164</v>
      </c>
      <c r="GI6" s="14" t="s">
        <v>61</v>
      </c>
      <c r="GJ6" s="14">
        <v>641</v>
      </c>
      <c r="GK6" s="14">
        <v>39</v>
      </c>
      <c r="GL6" s="14">
        <v>985</v>
      </c>
      <c r="GM6" s="14">
        <v>518427</v>
      </c>
      <c r="GN6" s="14">
        <v>912</v>
      </c>
      <c r="GO6" s="14">
        <v>441</v>
      </c>
      <c r="GQ6" s="14">
        <v>45309</v>
      </c>
    </row>
    <row r="7" spans="1:199" ht="15.75">
      <c r="A7" s="14" t="s">
        <v>166</v>
      </c>
      <c r="B7" s="14" t="s">
        <v>38</v>
      </c>
      <c r="D7" s="64">
        <v>2583744</v>
      </c>
      <c r="E7" s="64">
        <v>31970</v>
      </c>
      <c r="F7" s="64">
        <v>7365337</v>
      </c>
      <c r="G7" s="64">
        <v>168324</v>
      </c>
      <c r="H7" s="65">
        <v>325072</v>
      </c>
      <c r="I7" s="65">
        <v>2995</v>
      </c>
      <c r="J7" s="65">
        <v>816370</v>
      </c>
      <c r="K7" s="65">
        <v>26359</v>
      </c>
      <c r="L7" s="64">
        <v>480066</v>
      </c>
      <c r="M7" s="64">
        <v>3416</v>
      </c>
      <c r="N7" s="64">
        <v>939077</v>
      </c>
      <c r="O7" s="64">
        <v>21053</v>
      </c>
      <c r="P7" s="65">
        <v>19863</v>
      </c>
      <c r="Q7" s="65">
        <v>0</v>
      </c>
      <c r="R7" s="64">
        <v>0</v>
      </c>
      <c r="S7" s="63">
        <v>2634271</v>
      </c>
      <c r="T7" s="64">
        <v>6680923</v>
      </c>
      <c r="U7" s="64">
        <v>1521966</v>
      </c>
      <c r="V7" s="64">
        <v>0</v>
      </c>
      <c r="W7" s="64">
        <v>0</v>
      </c>
      <c r="X7" s="63">
        <v>8202889</v>
      </c>
      <c r="Y7" s="62">
        <v>-5568618</v>
      </c>
      <c r="Z7" s="64">
        <v>1637385</v>
      </c>
      <c r="AA7" s="64">
        <v>25832</v>
      </c>
      <c r="AB7" s="64">
        <v>8088999</v>
      </c>
      <c r="AC7" s="64">
        <v>170007</v>
      </c>
      <c r="AD7" s="65">
        <v>206007</v>
      </c>
      <c r="AE7" s="65">
        <v>2420</v>
      </c>
      <c r="AF7" s="65">
        <v>896580</v>
      </c>
      <c r="AG7" s="65">
        <v>26623</v>
      </c>
      <c r="AH7" s="64">
        <v>304230</v>
      </c>
      <c r="AI7" s="64">
        <v>2760</v>
      </c>
      <c r="AJ7" s="64">
        <v>1031344</v>
      </c>
      <c r="AK7" s="65">
        <v>21264</v>
      </c>
      <c r="AL7" s="65">
        <v>0</v>
      </c>
      <c r="AM7" s="64">
        <v>0</v>
      </c>
      <c r="AN7" s="64">
        <v>0</v>
      </c>
      <c r="AO7" s="63">
        <v>2491228</v>
      </c>
      <c r="AP7" s="64">
        <v>6971372</v>
      </c>
      <c r="AQ7" s="64">
        <v>1601731</v>
      </c>
      <c r="AR7" s="64">
        <v>0</v>
      </c>
      <c r="AS7" s="64">
        <v>0</v>
      </c>
      <c r="AT7" s="63">
        <v>8573103</v>
      </c>
      <c r="AU7" s="62">
        <v>-6081875</v>
      </c>
      <c r="AV7" s="64">
        <v>775199</v>
      </c>
      <c r="AW7" s="64">
        <v>0</v>
      </c>
      <c r="AX7" s="64">
        <v>8680507</v>
      </c>
      <c r="AY7" s="64">
        <v>171707</v>
      </c>
      <c r="AZ7" s="65">
        <v>97531</v>
      </c>
      <c r="BA7" s="65">
        <v>0</v>
      </c>
      <c r="BB7" s="65">
        <v>962143</v>
      </c>
      <c r="BC7" s="65">
        <v>26889</v>
      </c>
      <c r="BD7" s="64">
        <v>144034</v>
      </c>
      <c r="BE7" s="64">
        <v>0</v>
      </c>
      <c r="BF7" s="64">
        <v>1106761</v>
      </c>
      <c r="BG7" s="64">
        <v>21477</v>
      </c>
      <c r="BH7" s="65">
        <v>0</v>
      </c>
      <c r="BI7" s="65">
        <v>0</v>
      </c>
      <c r="BJ7" s="64">
        <v>0</v>
      </c>
      <c r="BK7" s="63">
        <v>2358835</v>
      </c>
      <c r="BL7" s="64">
        <v>7107697</v>
      </c>
      <c r="BM7" s="64">
        <v>501177</v>
      </c>
      <c r="BN7" s="64">
        <v>0</v>
      </c>
      <c r="BO7" s="64">
        <v>0</v>
      </c>
      <c r="BP7" s="63">
        <v>7608874</v>
      </c>
      <c r="BQ7" s="62">
        <v>-5250039</v>
      </c>
      <c r="BR7" s="64">
        <v>158916</v>
      </c>
      <c r="BS7" s="64">
        <v>0</v>
      </c>
      <c r="BT7" s="64">
        <v>9271365</v>
      </c>
      <c r="BU7" s="64">
        <v>176000</v>
      </c>
      <c r="BV7" s="65">
        <v>19994</v>
      </c>
      <c r="BW7" s="65">
        <v>0</v>
      </c>
      <c r="BX7" s="65">
        <v>1027633</v>
      </c>
      <c r="BY7" s="65">
        <v>27561</v>
      </c>
      <c r="BZ7" s="64">
        <v>29527</v>
      </c>
      <c r="CA7" s="64">
        <v>0</v>
      </c>
      <c r="CB7" s="64">
        <v>1182095</v>
      </c>
      <c r="CC7" s="64">
        <v>22014</v>
      </c>
      <c r="CD7" s="65">
        <v>0</v>
      </c>
      <c r="CE7" s="65">
        <v>0</v>
      </c>
      <c r="CF7" s="64">
        <v>0</v>
      </c>
      <c r="CG7" s="63">
        <v>2308824</v>
      </c>
      <c r="CH7" s="64">
        <v>7354165</v>
      </c>
      <c r="CI7" s="64">
        <v>1862077</v>
      </c>
      <c r="CJ7" s="64">
        <v>0</v>
      </c>
      <c r="CK7" s="64">
        <v>0</v>
      </c>
      <c r="CL7" s="63">
        <v>9216242</v>
      </c>
      <c r="CM7" s="62">
        <v>-6907418</v>
      </c>
      <c r="CN7" s="64">
        <v>0</v>
      </c>
      <c r="CO7" s="64">
        <v>0</v>
      </c>
      <c r="CP7" s="64">
        <v>9398572</v>
      </c>
      <c r="CQ7" s="64">
        <v>182336</v>
      </c>
      <c r="CR7" s="65">
        <v>0</v>
      </c>
      <c r="CS7" s="65">
        <v>0</v>
      </c>
      <c r="CT7" s="65">
        <v>1041733</v>
      </c>
      <c r="CU7" s="65">
        <v>28553</v>
      </c>
      <c r="CV7" s="64">
        <v>0</v>
      </c>
      <c r="CW7" s="64">
        <v>0</v>
      </c>
      <c r="CX7" s="64">
        <v>1198314</v>
      </c>
      <c r="CY7" s="64">
        <v>22806</v>
      </c>
      <c r="CZ7" s="65">
        <v>0</v>
      </c>
      <c r="DA7" s="65">
        <v>0</v>
      </c>
      <c r="DB7" s="64">
        <v>0</v>
      </c>
      <c r="DC7" s="63">
        <v>2291406</v>
      </c>
      <c r="DD7" s="64">
        <v>7607649</v>
      </c>
      <c r="DE7" s="64">
        <v>1447774</v>
      </c>
      <c r="DF7" s="64">
        <v>0</v>
      </c>
      <c r="DG7" s="64">
        <v>0</v>
      </c>
      <c r="DH7" s="63">
        <v>9055423</v>
      </c>
      <c r="DI7" s="62">
        <v>-6764017</v>
      </c>
      <c r="DJ7" s="64">
        <v>0</v>
      </c>
      <c r="DK7" s="64">
        <v>0</v>
      </c>
      <c r="DL7" s="64">
        <v>9442673</v>
      </c>
      <c r="DM7" s="64">
        <v>188900</v>
      </c>
      <c r="DN7" s="65">
        <v>0</v>
      </c>
      <c r="DO7" s="65">
        <v>0</v>
      </c>
      <c r="DP7" s="65">
        <v>1046621</v>
      </c>
      <c r="DQ7" s="65">
        <v>29581</v>
      </c>
      <c r="DR7" s="64">
        <v>0</v>
      </c>
      <c r="DS7" s="64">
        <v>0</v>
      </c>
      <c r="DT7" s="64">
        <v>1203937</v>
      </c>
      <c r="DU7" s="64">
        <v>23627</v>
      </c>
      <c r="DV7" s="65">
        <v>0</v>
      </c>
      <c r="DW7" s="65">
        <v>0</v>
      </c>
      <c r="DX7" s="64">
        <v>0</v>
      </c>
      <c r="DY7" s="63">
        <v>2303766</v>
      </c>
      <c r="DZ7" s="64">
        <v>7940683</v>
      </c>
      <c r="EA7" s="64">
        <v>1842305</v>
      </c>
      <c r="EB7" s="64">
        <v>0</v>
      </c>
      <c r="EC7" s="64">
        <v>0</v>
      </c>
      <c r="ED7" s="63">
        <v>9782988</v>
      </c>
      <c r="EE7" s="62">
        <v>-7479222</v>
      </c>
      <c r="EF7" s="64">
        <v>0</v>
      </c>
      <c r="EG7" s="64">
        <v>0</v>
      </c>
      <c r="EH7" s="64">
        <v>9375959</v>
      </c>
      <c r="EI7" s="64">
        <v>195889</v>
      </c>
      <c r="EJ7" s="65">
        <v>0</v>
      </c>
      <c r="EK7" s="65">
        <v>0</v>
      </c>
      <c r="EL7" s="65">
        <v>1039226</v>
      </c>
      <c r="EM7" s="65">
        <v>30676</v>
      </c>
      <c r="EN7" s="64">
        <v>0</v>
      </c>
      <c r="EO7" s="64">
        <v>0</v>
      </c>
      <c r="EP7" s="64">
        <v>1195431</v>
      </c>
      <c r="EQ7" s="64">
        <v>24501</v>
      </c>
      <c r="ER7" s="65">
        <v>0</v>
      </c>
      <c r="ES7" s="65">
        <v>0</v>
      </c>
      <c r="ET7" s="64">
        <v>0</v>
      </c>
      <c r="EU7" s="63">
        <v>2289834</v>
      </c>
      <c r="EV7" s="64">
        <v>8117947</v>
      </c>
      <c r="EW7" s="64">
        <v>946597</v>
      </c>
      <c r="EX7" s="64">
        <v>0</v>
      </c>
      <c r="EY7" s="64">
        <v>0</v>
      </c>
      <c r="EZ7" s="63">
        <v>9064544</v>
      </c>
      <c r="FA7" s="62">
        <v>-6774710</v>
      </c>
      <c r="FB7" s="57">
        <v>403</v>
      </c>
      <c r="FC7" s="57">
        <v>29</v>
      </c>
      <c r="FD7" s="57">
        <v>0</v>
      </c>
      <c r="FE7" s="57">
        <v>0</v>
      </c>
      <c r="FF7" s="57">
        <v>50</v>
      </c>
      <c r="FG7" s="57">
        <v>69</v>
      </c>
      <c r="FH7" s="57">
        <v>0</v>
      </c>
      <c r="FI7" s="57">
        <v>81</v>
      </c>
      <c r="FJ7" s="57">
        <v>2</v>
      </c>
      <c r="FK7" s="57">
        <v>0</v>
      </c>
      <c r="FL7" s="57">
        <v>97</v>
      </c>
      <c r="FM7" s="57">
        <v>15</v>
      </c>
      <c r="FN7" s="57">
        <v>0</v>
      </c>
      <c r="FO7" s="57">
        <v>1</v>
      </c>
      <c r="FP7" s="57">
        <v>208</v>
      </c>
      <c r="FQ7" s="57">
        <v>0</v>
      </c>
      <c r="FR7" s="57">
        <v>0</v>
      </c>
      <c r="FS7" s="57">
        <v>101</v>
      </c>
      <c r="FT7" s="57">
        <v>0</v>
      </c>
      <c r="FU7" s="57">
        <v>0</v>
      </c>
      <c r="FV7" s="57">
        <v>0</v>
      </c>
      <c r="FW7" s="57">
        <v>0</v>
      </c>
      <c r="FX7" s="57">
        <v>0</v>
      </c>
      <c r="FY7" s="57">
        <v>0</v>
      </c>
      <c r="FZ7" s="57">
        <v>0</v>
      </c>
      <c r="GA7" s="57">
        <v>0</v>
      </c>
      <c r="GB7" s="57">
        <v>0</v>
      </c>
      <c r="GC7" s="57">
        <v>1</v>
      </c>
      <c r="GD7" s="57">
        <v>2</v>
      </c>
      <c r="GE7" s="16">
        <v>42986.40388888889</v>
      </c>
      <c r="GF7" s="14" t="s">
        <v>13</v>
      </c>
      <c r="GG7" s="14" t="s">
        <v>165</v>
      </c>
      <c r="GH7" s="14" t="s">
        <v>164</v>
      </c>
      <c r="GI7" s="14" t="s">
        <v>37</v>
      </c>
      <c r="GJ7" s="14">
        <v>641</v>
      </c>
      <c r="GK7" s="14">
        <v>39</v>
      </c>
      <c r="GL7" s="14">
        <v>985</v>
      </c>
      <c r="GM7" s="14">
        <v>518212</v>
      </c>
      <c r="GN7" s="14">
        <v>912</v>
      </c>
      <c r="GO7" s="14">
        <v>442</v>
      </c>
      <c r="GQ7" s="14">
        <v>51598</v>
      </c>
    </row>
    <row r="8" spans="1:199" ht="15.75">
      <c r="A8" s="14" t="s">
        <v>166</v>
      </c>
      <c r="B8" s="14" t="s">
        <v>48</v>
      </c>
      <c r="D8" s="64">
        <v>2264347</v>
      </c>
      <c r="E8" s="64">
        <v>82980</v>
      </c>
      <c r="F8" s="64">
        <v>7306557</v>
      </c>
      <c r="G8" s="64">
        <v>56823</v>
      </c>
      <c r="H8" s="65">
        <v>279855</v>
      </c>
      <c r="I8" s="65">
        <v>9006</v>
      </c>
      <c r="J8" s="65">
        <v>922752</v>
      </c>
      <c r="K8" s="65">
        <v>76167</v>
      </c>
      <c r="L8" s="64">
        <v>491363</v>
      </c>
      <c r="M8" s="64">
        <v>9875</v>
      </c>
      <c r="N8" s="64">
        <v>1044838</v>
      </c>
      <c r="O8" s="64">
        <v>12331</v>
      </c>
      <c r="P8" s="65">
        <v>153413</v>
      </c>
      <c r="Q8" s="65">
        <v>0</v>
      </c>
      <c r="R8" s="64">
        <v>0</v>
      </c>
      <c r="S8" s="63">
        <v>2999600</v>
      </c>
      <c r="T8" s="64">
        <v>6271631</v>
      </c>
      <c r="U8" s="64">
        <v>643856</v>
      </c>
      <c r="V8" s="64">
        <v>0</v>
      </c>
      <c r="W8" s="64">
        <v>0</v>
      </c>
      <c r="X8" s="63">
        <v>6915487</v>
      </c>
      <c r="Y8" s="62">
        <v>-3915887</v>
      </c>
      <c r="Z8" s="64">
        <v>2074081</v>
      </c>
      <c r="AA8" s="64">
        <v>83810</v>
      </c>
      <c r="AB8" s="64">
        <v>7495242</v>
      </c>
      <c r="AC8" s="64">
        <v>54361</v>
      </c>
      <c r="AD8" s="65">
        <v>244517</v>
      </c>
      <c r="AE8" s="65">
        <v>8644</v>
      </c>
      <c r="AF8" s="65">
        <v>914419</v>
      </c>
      <c r="AG8" s="65">
        <v>74557</v>
      </c>
      <c r="AH8" s="64">
        <v>441779</v>
      </c>
      <c r="AI8" s="64">
        <v>9219</v>
      </c>
      <c r="AJ8" s="64">
        <v>1071820</v>
      </c>
      <c r="AK8" s="65">
        <v>11796</v>
      </c>
      <c r="AL8" s="65">
        <v>128217</v>
      </c>
      <c r="AM8" s="64">
        <v>0</v>
      </c>
      <c r="AN8" s="64">
        <v>0</v>
      </c>
      <c r="AO8" s="63">
        <v>2904968</v>
      </c>
      <c r="AP8" s="64">
        <v>6624397</v>
      </c>
      <c r="AQ8" s="64">
        <v>1031360</v>
      </c>
      <c r="AR8" s="64">
        <v>0</v>
      </c>
      <c r="AS8" s="64">
        <v>0</v>
      </c>
      <c r="AT8" s="63">
        <v>7655757</v>
      </c>
      <c r="AU8" s="62">
        <v>-4750789</v>
      </c>
      <c r="AV8" s="64">
        <v>1802803</v>
      </c>
      <c r="AW8" s="64">
        <v>84648</v>
      </c>
      <c r="AX8" s="64">
        <v>7938230</v>
      </c>
      <c r="AY8" s="64">
        <v>51875</v>
      </c>
      <c r="AZ8" s="65">
        <v>197513</v>
      </c>
      <c r="BA8" s="65">
        <v>8731</v>
      </c>
      <c r="BB8" s="65">
        <v>968464</v>
      </c>
      <c r="BC8" s="65">
        <v>72930</v>
      </c>
      <c r="BD8" s="64">
        <v>383997</v>
      </c>
      <c r="BE8" s="64">
        <v>9311</v>
      </c>
      <c r="BF8" s="64">
        <v>1135167</v>
      </c>
      <c r="BG8" s="64">
        <v>11257</v>
      </c>
      <c r="BH8" s="65">
        <v>165250</v>
      </c>
      <c r="BI8" s="65">
        <v>0</v>
      </c>
      <c r="BJ8" s="64">
        <v>0</v>
      </c>
      <c r="BK8" s="63">
        <v>2952620</v>
      </c>
      <c r="BL8" s="64">
        <v>6951809</v>
      </c>
      <c r="BM8" s="64">
        <v>1238760</v>
      </c>
      <c r="BN8" s="64">
        <v>0</v>
      </c>
      <c r="BO8" s="64">
        <v>0</v>
      </c>
      <c r="BP8" s="63">
        <v>8190569</v>
      </c>
      <c r="BQ8" s="62">
        <v>-5237949</v>
      </c>
      <c r="BR8" s="64">
        <v>1508244</v>
      </c>
      <c r="BS8" s="64">
        <v>84675</v>
      </c>
      <c r="BT8" s="64">
        <v>8439608</v>
      </c>
      <c r="BU8" s="64">
        <v>50097</v>
      </c>
      <c r="BV8" s="65">
        <v>169489</v>
      </c>
      <c r="BW8" s="65">
        <v>8654</v>
      </c>
      <c r="BX8" s="65">
        <v>1029632</v>
      </c>
      <c r="BY8" s="65">
        <v>72346</v>
      </c>
      <c r="BZ8" s="64">
        <v>321256</v>
      </c>
      <c r="CA8" s="64">
        <v>9314</v>
      </c>
      <c r="CB8" s="64">
        <v>1206864</v>
      </c>
      <c r="CC8" s="64">
        <v>10871</v>
      </c>
      <c r="CD8" s="65">
        <v>170620</v>
      </c>
      <c r="CE8" s="65">
        <v>0</v>
      </c>
      <c r="CF8" s="64">
        <v>0</v>
      </c>
      <c r="CG8" s="63">
        <v>2999046</v>
      </c>
      <c r="CH8" s="64">
        <v>7221794</v>
      </c>
      <c r="CI8" s="64">
        <v>761510</v>
      </c>
      <c r="CJ8" s="64">
        <v>0</v>
      </c>
      <c r="CK8" s="64">
        <v>0</v>
      </c>
      <c r="CL8" s="63">
        <v>7983304</v>
      </c>
      <c r="CM8" s="62">
        <v>-4984258</v>
      </c>
      <c r="CN8" s="64">
        <v>976783</v>
      </c>
      <c r="CO8" s="64">
        <v>79416</v>
      </c>
      <c r="CP8" s="64">
        <v>8863792</v>
      </c>
      <c r="CQ8" s="64">
        <v>51900</v>
      </c>
      <c r="CR8" s="65">
        <v>129339</v>
      </c>
      <c r="CS8" s="65">
        <v>8116</v>
      </c>
      <c r="CT8" s="65">
        <v>1081383</v>
      </c>
      <c r="CU8" s="65">
        <v>74951</v>
      </c>
      <c r="CV8" s="64">
        <v>208055</v>
      </c>
      <c r="CW8" s="64">
        <v>8736</v>
      </c>
      <c r="CX8" s="64">
        <v>1267522</v>
      </c>
      <c r="CY8" s="64">
        <v>11262</v>
      </c>
      <c r="CZ8" s="65">
        <v>172600</v>
      </c>
      <c r="DA8" s="65">
        <v>0</v>
      </c>
      <c r="DB8" s="64">
        <v>0</v>
      </c>
      <c r="DC8" s="63">
        <v>2961964</v>
      </c>
      <c r="DD8" s="64">
        <v>7549523</v>
      </c>
      <c r="DE8" s="64">
        <v>504990</v>
      </c>
      <c r="DF8" s="64">
        <v>0</v>
      </c>
      <c r="DG8" s="64">
        <v>0</v>
      </c>
      <c r="DH8" s="63">
        <v>8054513</v>
      </c>
      <c r="DI8" s="62">
        <v>-5092549</v>
      </c>
      <c r="DJ8" s="64">
        <v>724836</v>
      </c>
      <c r="DK8" s="64">
        <v>69892</v>
      </c>
      <c r="DL8" s="64">
        <v>9471042</v>
      </c>
      <c r="DM8" s="64">
        <v>44444</v>
      </c>
      <c r="DN8" s="65">
        <v>130235</v>
      </c>
      <c r="DO8" s="65">
        <v>7143</v>
      </c>
      <c r="DP8" s="65">
        <v>1155467</v>
      </c>
      <c r="DQ8" s="65">
        <v>70349</v>
      </c>
      <c r="DR8" s="64">
        <v>154390</v>
      </c>
      <c r="DS8" s="64">
        <v>7688</v>
      </c>
      <c r="DT8" s="64">
        <v>1354359</v>
      </c>
      <c r="DU8" s="64">
        <v>9644</v>
      </c>
      <c r="DV8" s="65">
        <v>174650</v>
      </c>
      <c r="DW8" s="65">
        <v>0</v>
      </c>
      <c r="DX8" s="64">
        <v>0</v>
      </c>
      <c r="DY8" s="63">
        <v>3063925</v>
      </c>
      <c r="DZ8" s="64">
        <v>7814212</v>
      </c>
      <c r="EA8" s="64">
        <v>381610</v>
      </c>
      <c r="EB8" s="64">
        <v>0</v>
      </c>
      <c r="EC8" s="64">
        <v>0</v>
      </c>
      <c r="ED8" s="63">
        <v>8195822</v>
      </c>
      <c r="EE8" s="62">
        <v>-5131897</v>
      </c>
      <c r="EF8" s="64">
        <v>0</v>
      </c>
      <c r="EG8" s="64">
        <v>0</v>
      </c>
      <c r="EH8" s="64">
        <v>10037370</v>
      </c>
      <c r="EI8" s="64">
        <v>0</v>
      </c>
      <c r="EJ8" s="65">
        <v>0</v>
      </c>
      <c r="EK8" s="65">
        <v>0</v>
      </c>
      <c r="EL8" s="65">
        <v>1224559</v>
      </c>
      <c r="EM8" s="65">
        <v>0</v>
      </c>
      <c r="EN8" s="64">
        <v>0</v>
      </c>
      <c r="EO8" s="64">
        <v>0</v>
      </c>
      <c r="EP8" s="64">
        <v>1435344</v>
      </c>
      <c r="EQ8" s="64">
        <v>0</v>
      </c>
      <c r="ER8" s="65">
        <v>174650</v>
      </c>
      <c r="ES8" s="65">
        <v>0</v>
      </c>
      <c r="ET8" s="64">
        <v>0</v>
      </c>
      <c r="EU8" s="63">
        <v>2834553</v>
      </c>
      <c r="EV8" s="64">
        <v>8014811</v>
      </c>
      <c r="EW8" s="64">
        <v>38090</v>
      </c>
      <c r="EX8" s="64">
        <v>0</v>
      </c>
      <c r="EY8" s="64">
        <v>0</v>
      </c>
      <c r="EZ8" s="63">
        <v>8052901</v>
      </c>
      <c r="FA8" s="62">
        <v>-5218348</v>
      </c>
      <c r="FB8" s="57">
        <v>364</v>
      </c>
      <c r="FC8" s="57">
        <v>46</v>
      </c>
      <c r="FD8" s="57">
        <v>0</v>
      </c>
      <c r="FE8" s="57">
        <v>2</v>
      </c>
      <c r="FF8" s="57">
        <v>21</v>
      </c>
      <c r="FG8" s="57">
        <v>65</v>
      </c>
      <c r="FH8" s="57">
        <v>0</v>
      </c>
      <c r="FI8" s="57">
        <v>2</v>
      </c>
      <c r="FJ8" s="57">
        <v>0</v>
      </c>
      <c r="FK8" s="57">
        <v>5</v>
      </c>
      <c r="FL8" s="57">
        <v>195</v>
      </c>
      <c r="FM8" s="57">
        <v>1</v>
      </c>
      <c r="FN8" s="57">
        <v>1</v>
      </c>
      <c r="FO8" s="57">
        <v>4</v>
      </c>
      <c r="FP8" s="57">
        <v>169</v>
      </c>
      <c r="FQ8" s="57">
        <v>0</v>
      </c>
      <c r="FR8" s="57">
        <v>19</v>
      </c>
      <c r="FS8" s="57">
        <v>1</v>
      </c>
      <c r="FT8" s="57">
        <v>1</v>
      </c>
      <c r="FU8" s="57">
        <v>1</v>
      </c>
      <c r="FV8" s="57">
        <v>0</v>
      </c>
      <c r="FW8" s="57">
        <v>0</v>
      </c>
      <c r="FX8" s="57">
        <v>0</v>
      </c>
      <c r="FY8" s="57">
        <v>0</v>
      </c>
      <c r="FZ8" s="57">
        <v>0</v>
      </c>
      <c r="GA8" s="57">
        <v>0</v>
      </c>
      <c r="GB8" s="57">
        <v>0</v>
      </c>
      <c r="GC8" s="57">
        <v>0</v>
      </c>
      <c r="GD8" s="57">
        <v>0</v>
      </c>
      <c r="GE8" s="16">
        <v>42984.719965277778</v>
      </c>
      <c r="GF8" s="14" t="s">
        <v>13</v>
      </c>
      <c r="GG8" s="14" t="s">
        <v>165</v>
      </c>
      <c r="GH8" s="14" t="s">
        <v>164</v>
      </c>
      <c r="GI8" s="14" t="s">
        <v>47</v>
      </c>
      <c r="GJ8" s="14">
        <v>641</v>
      </c>
      <c r="GK8" s="14">
        <v>39</v>
      </c>
      <c r="GL8" s="14">
        <v>985</v>
      </c>
      <c r="GM8" s="14">
        <v>518657</v>
      </c>
      <c r="GN8" s="14">
        <v>912</v>
      </c>
      <c r="GO8" s="14">
        <v>443</v>
      </c>
      <c r="GQ8" s="14">
        <v>45894</v>
      </c>
    </row>
    <row r="9" spans="1:199" ht="15.75">
      <c r="A9" s="14" t="s">
        <v>166</v>
      </c>
      <c r="B9" s="14" t="s">
        <v>84</v>
      </c>
      <c r="D9" s="64">
        <v>3930045</v>
      </c>
      <c r="E9" s="64">
        <v>248004</v>
      </c>
      <c r="F9" s="64">
        <v>10764707</v>
      </c>
      <c r="G9" s="64">
        <v>374717</v>
      </c>
      <c r="H9" s="65">
        <v>580164</v>
      </c>
      <c r="I9" s="65">
        <v>26840</v>
      </c>
      <c r="J9" s="65">
        <v>1351980</v>
      </c>
      <c r="K9" s="65">
        <v>92314</v>
      </c>
      <c r="L9" s="64">
        <v>852820</v>
      </c>
      <c r="M9" s="64">
        <v>29512</v>
      </c>
      <c r="N9" s="64">
        <v>1539353</v>
      </c>
      <c r="O9" s="64">
        <v>81314</v>
      </c>
      <c r="P9" s="65">
        <v>80000</v>
      </c>
      <c r="Q9" s="65">
        <v>0</v>
      </c>
      <c r="R9" s="64">
        <v>251235</v>
      </c>
      <c r="S9" s="63">
        <v>4885532</v>
      </c>
      <c r="T9" s="64">
        <v>12406797</v>
      </c>
      <c r="U9" s="64">
        <v>2564086</v>
      </c>
      <c r="V9" s="64">
        <v>0</v>
      </c>
      <c r="W9" s="64">
        <v>0</v>
      </c>
      <c r="X9" s="63">
        <v>14970883</v>
      </c>
      <c r="Y9" s="62">
        <v>-10085351</v>
      </c>
      <c r="Z9" s="64">
        <v>2165097</v>
      </c>
      <c r="AA9" s="64">
        <v>219369</v>
      </c>
      <c r="AB9" s="64">
        <v>13107816</v>
      </c>
      <c r="AC9" s="64">
        <v>378464</v>
      </c>
      <c r="AD9" s="65">
        <v>320742</v>
      </c>
      <c r="AE9" s="65">
        <v>23717</v>
      </c>
      <c r="AF9" s="65">
        <v>1649404</v>
      </c>
      <c r="AG9" s="65">
        <v>92857</v>
      </c>
      <c r="AH9" s="64">
        <v>469826</v>
      </c>
      <c r="AI9" s="64">
        <v>26105</v>
      </c>
      <c r="AJ9" s="64">
        <v>1874418</v>
      </c>
      <c r="AK9" s="65">
        <v>82127</v>
      </c>
      <c r="AL9" s="65">
        <v>80000</v>
      </c>
      <c r="AM9" s="64">
        <v>0</v>
      </c>
      <c r="AN9" s="64">
        <v>0</v>
      </c>
      <c r="AO9" s="63">
        <v>4619196</v>
      </c>
      <c r="AP9" s="64">
        <v>13010039</v>
      </c>
      <c r="AQ9" s="64">
        <v>2538112</v>
      </c>
      <c r="AR9" s="64">
        <v>0</v>
      </c>
      <c r="AS9" s="64">
        <v>0</v>
      </c>
      <c r="AT9" s="63">
        <v>15548151</v>
      </c>
      <c r="AU9" s="62">
        <v>-10928955</v>
      </c>
      <c r="AV9" s="64">
        <v>1700804</v>
      </c>
      <c r="AW9" s="64">
        <v>200612</v>
      </c>
      <c r="AX9" s="64">
        <v>13772919</v>
      </c>
      <c r="AY9" s="64">
        <v>345298</v>
      </c>
      <c r="AZ9" s="65">
        <v>252515</v>
      </c>
      <c r="BA9" s="65">
        <v>21670</v>
      </c>
      <c r="BB9" s="65">
        <v>1733719</v>
      </c>
      <c r="BC9" s="65">
        <v>87974</v>
      </c>
      <c r="BD9" s="64">
        <v>369075</v>
      </c>
      <c r="BE9" s="64">
        <v>23873</v>
      </c>
      <c r="BF9" s="64">
        <v>1969527</v>
      </c>
      <c r="BG9" s="64">
        <v>74930</v>
      </c>
      <c r="BH9" s="65">
        <v>80000</v>
      </c>
      <c r="BI9" s="65">
        <v>0</v>
      </c>
      <c r="BJ9" s="64">
        <v>0</v>
      </c>
      <c r="BK9" s="63">
        <v>4613283</v>
      </c>
      <c r="BL9" s="64">
        <v>13476528</v>
      </c>
      <c r="BM9" s="64">
        <v>1894756</v>
      </c>
      <c r="BN9" s="64">
        <v>0</v>
      </c>
      <c r="BO9" s="64">
        <v>0</v>
      </c>
      <c r="BP9" s="63">
        <v>15371284</v>
      </c>
      <c r="BQ9" s="62">
        <v>-10758001</v>
      </c>
      <c r="BR9" s="64">
        <v>1162216</v>
      </c>
      <c r="BS9" s="64">
        <v>205627</v>
      </c>
      <c r="BT9" s="64">
        <v>14184181</v>
      </c>
      <c r="BU9" s="64">
        <v>332456</v>
      </c>
      <c r="BV9" s="65">
        <v>173405</v>
      </c>
      <c r="BW9" s="65">
        <v>22212</v>
      </c>
      <c r="BX9" s="65">
        <v>1785563</v>
      </c>
      <c r="BY9" s="65">
        <v>86066</v>
      </c>
      <c r="BZ9" s="64">
        <v>252201</v>
      </c>
      <c r="CA9" s="64">
        <v>24470</v>
      </c>
      <c r="CB9" s="64">
        <v>2028338</v>
      </c>
      <c r="CC9" s="64">
        <v>72143</v>
      </c>
      <c r="CD9" s="65">
        <v>80000</v>
      </c>
      <c r="CE9" s="65">
        <v>0</v>
      </c>
      <c r="CF9" s="64">
        <v>0</v>
      </c>
      <c r="CG9" s="63">
        <v>4524398</v>
      </c>
      <c r="CH9" s="64">
        <v>13948789</v>
      </c>
      <c r="CI9" s="64">
        <v>2056368</v>
      </c>
      <c r="CJ9" s="64">
        <v>0</v>
      </c>
      <c r="CK9" s="64">
        <v>0</v>
      </c>
      <c r="CL9" s="63">
        <v>16005157</v>
      </c>
      <c r="CM9" s="62">
        <v>-11480759</v>
      </c>
      <c r="CN9" s="64">
        <v>946044</v>
      </c>
      <c r="CO9" s="64">
        <v>190782</v>
      </c>
      <c r="CP9" s="64">
        <v>15016665</v>
      </c>
      <c r="CQ9" s="64">
        <v>294062</v>
      </c>
      <c r="CR9" s="65">
        <v>141720</v>
      </c>
      <c r="CS9" s="65">
        <v>20587</v>
      </c>
      <c r="CT9" s="65">
        <v>1890719</v>
      </c>
      <c r="CU9" s="65">
        <v>80393</v>
      </c>
      <c r="CV9" s="64">
        <v>205292</v>
      </c>
      <c r="CW9" s="64">
        <v>22703</v>
      </c>
      <c r="CX9" s="64">
        <v>2147383</v>
      </c>
      <c r="CY9" s="64">
        <v>63812</v>
      </c>
      <c r="CZ9" s="65">
        <v>80000</v>
      </c>
      <c r="DA9" s="65">
        <v>0</v>
      </c>
      <c r="DB9" s="64">
        <v>0</v>
      </c>
      <c r="DC9" s="63">
        <v>4652609</v>
      </c>
      <c r="DD9" s="64">
        <v>14475645</v>
      </c>
      <c r="DE9" s="64">
        <v>2367108</v>
      </c>
      <c r="DF9" s="64">
        <v>0</v>
      </c>
      <c r="DG9" s="64">
        <v>0</v>
      </c>
      <c r="DH9" s="63">
        <v>16842753</v>
      </c>
      <c r="DI9" s="62">
        <v>-12190144</v>
      </c>
      <c r="DJ9" s="64">
        <v>668251</v>
      </c>
      <c r="DK9" s="64">
        <v>197650</v>
      </c>
      <c r="DL9" s="64">
        <v>15765965</v>
      </c>
      <c r="DM9" s="64">
        <v>293124</v>
      </c>
      <c r="DN9" s="65">
        <v>100980</v>
      </c>
      <c r="DO9" s="65">
        <v>21328</v>
      </c>
      <c r="DP9" s="65">
        <v>1985290</v>
      </c>
      <c r="DQ9" s="65">
        <v>80225</v>
      </c>
      <c r="DR9" s="64">
        <v>145010</v>
      </c>
      <c r="DS9" s="64">
        <v>23520</v>
      </c>
      <c r="DT9" s="64">
        <v>2254533</v>
      </c>
      <c r="DU9" s="64">
        <v>63608</v>
      </c>
      <c r="DV9" s="65">
        <v>80000</v>
      </c>
      <c r="DW9" s="65">
        <v>0</v>
      </c>
      <c r="DX9" s="64">
        <v>0</v>
      </c>
      <c r="DY9" s="63">
        <v>4754494</v>
      </c>
      <c r="DZ9" s="64">
        <v>15079835</v>
      </c>
      <c r="EA9" s="64">
        <v>2820172</v>
      </c>
      <c r="EB9" s="64">
        <v>0</v>
      </c>
      <c r="EC9" s="64">
        <v>0</v>
      </c>
      <c r="ED9" s="63">
        <v>17900007</v>
      </c>
      <c r="EE9" s="62">
        <v>-13145513</v>
      </c>
      <c r="EF9" s="64">
        <v>646778</v>
      </c>
      <c r="EG9" s="64">
        <v>204963</v>
      </c>
      <c r="EH9" s="64">
        <v>16397108</v>
      </c>
      <c r="EI9" s="64">
        <v>292019</v>
      </c>
      <c r="EJ9" s="65">
        <v>97925</v>
      </c>
      <c r="EK9" s="65">
        <v>22117</v>
      </c>
      <c r="EL9" s="65">
        <v>2064817</v>
      </c>
      <c r="EM9" s="65">
        <v>80031</v>
      </c>
      <c r="EN9" s="64">
        <v>140351</v>
      </c>
      <c r="EO9" s="64">
        <v>24391</v>
      </c>
      <c r="EP9" s="64">
        <v>2344787</v>
      </c>
      <c r="EQ9" s="64">
        <v>63368</v>
      </c>
      <c r="ER9" s="65">
        <v>80000</v>
      </c>
      <c r="ES9" s="65">
        <v>0</v>
      </c>
      <c r="ET9" s="64">
        <v>0</v>
      </c>
      <c r="EU9" s="63">
        <v>4917787</v>
      </c>
      <c r="EV9" s="64">
        <v>15554665</v>
      </c>
      <c r="EW9" s="64">
        <v>1907295</v>
      </c>
      <c r="EX9" s="64">
        <v>0</v>
      </c>
      <c r="EY9" s="64">
        <v>0</v>
      </c>
      <c r="EZ9" s="63">
        <v>17461960</v>
      </c>
      <c r="FA9" s="62">
        <v>-12544173</v>
      </c>
      <c r="FB9" s="57">
        <v>780</v>
      </c>
      <c r="FC9" s="57">
        <v>25</v>
      </c>
      <c r="FD9" s="57">
        <v>3</v>
      </c>
      <c r="FE9" s="57">
        <v>4</v>
      </c>
      <c r="FF9" s="57">
        <v>65</v>
      </c>
      <c r="FG9" s="57">
        <v>103</v>
      </c>
      <c r="FH9" s="57">
        <v>33</v>
      </c>
      <c r="FI9" s="57">
        <v>20</v>
      </c>
      <c r="FJ9" s="57">
        <v>8</v>
      </c>
      <c r="FK9" s="57">
        <v>14</v>
      </c>
      <c r="FL9" s="57">
        <v>121</v>
      </c>
      <c r="FM9" s="57">
        <v>27</v>
      </c>
      <c r="FN9" s="57">
        <v>7</v>
      </c>
      <c r="FO9" s="57">
        <v>7</v>
      </c>
      <c r="FP9" s="57">
        <v>262</v>
      </c>
      <c r="FQ9" s="57">
        <v>1</v>
      </c>
      <c r="FR9" s="57">
        <v>43</v>
      </c>
      <c r="FS9" s="57">
        <v>217</v>
      </c>
      <c r="FT9" s="57">
        <v>0</v>
      </c>
      <c r="FU9" s="57">
        <v>0</v>
      </c>
      <c r="FV9" s="57">
        <v>0</v>
      </c>
      <c r="FW9" s="57">
        <v>0</v>
      </c>
      <c r="FX9" s="57">
        <v>0</v>
      </c>
      <c r="FY9" s="57">
        <v>0</v>
      </c>
      <c r="FZ9" s="57">
        <v>1</v>
      </c>
      <c r="GA9" s="57">
        <v>1</v>
      </c>
      <c r="GB9" s="57">
        <v>0</v>
      </c>
      <c r="GC9" s="57">
        <v>0</v>
      </c>
      <c r="GD9" s="57">
        <v>2</v>
      </c>
      <c r="GE9" s="16">
        <v>42984.651875000003</v>
      </c>
      <c r="GF9" s="14" t="s">
        <v>13</v>
      </c>
      <c r="GG9" s="14" t="s">
        <v>165</v>
      </c>
      <c r="GH9" s="14" t="s">
        <v>164</v>
      </c>
      <c r="GI9" s="14" t="s">
        <v>83</v>
      </c>
      <c r="GJ9" s="14">
        <v>641</v>
      </c>
      <c r="GK9" s="14">
        <v>39</v>
      </c>
      <c r="GL9" s="14">
        <v>985</v>
      </c>
      <c r="GM9" s="14">
        <v>518209</v>
      </c>
      <c r="GN9" s="14">
        <v>912</v>
      </c>
      <c r="GO9" s="14">
        <v>445</v>
      </c>
      <c r="GQ9" s="14">
        <v>44361</v>
      </c>
    </row>
    <row r="10" spans="1:199" ht="15.75">
      <c r="A10" s="14" t="s">
        <v>166</v>
      </c>
      <c r="B10" s="14" t="s">
        <v>60</v>
      </c>
      <c r="D10" s="64">
        <v>3959000</v>
      </c>
      <c r="E10" s="64">
        <v>0</v>
      </c>
      <c r="F10" s="64">
        <v>6508000</v>
      </c>
      <c r="G10" s="64">
        <v>27000</v>
      </c>
      <c r="H10" s="65">
        <v>581973</v>
      </c>
      <c r="I10" s="65">
        <v>0</v>
      </c>
      <c r="J10" s="65">
        <v>821960</v>
      </c>
      <c r="K10" s="65">
        <v>17192</v>
      </c>
      <c r="L10" s="64">
        <v>859103</v>
      </c>
      <c r="M10" s="64">
        <v>0</v>
      </c>
      <c r="N10" s="64">
        <v>930644</v>
      </c>
      <c r="O10" s="64">
        <v>5859</v>
      </c>
      <c r="P10" s="65">
        <v>20000</v>
      </c>
      <c r="Q10" s="65">
        <v>0</v>
      </c>
      <c r="R10" s="64">
        <v>65000</v>
      </c>
      <c r="S10" s="63">
        <v>3301731</v>
      </c>
      <c r="T10" s="64">
        <v>11940000</v>
      </c>
      <c r="U10" s="64">
        <v>2176319</v>
      </c>
      <c r="V10" s="64">
        <v>50000</v>
      </c>
      <c r="W10" s="64">
        <v>0</v>
      </c>
      <c r="X10" s="63">
        <v>14166319</v>
      </c>
      <c r="Y10" s="62">
        <v>-10864588</v>
      </c>
      <c r="Z10" s="64">
        <v>3080904</v>
      </c>
      <c r="AA10" s="64">
        <v>0</v>
      </c>
      <c r="AB10" s="64">
        <v>6900825</v>
      </c>
      <c r="AC10" s="64">
        <v>27270</v>
      </c>
      <c r="AD10" s="65">
        <v>406679</v>
      </c>
      <c r="AE10" s="65">
        <v>0</v>
      </c>
      <c r="AF10" s="65">
        <v>871574</v>
      </c>
      <c r="AG10" s="65">
        <v>17100</v>
      </c>
      <c r="AH10" s="64">
        <v>668556</v>
      </c>
      <c r="AI10" s="64">
        <v>0</v>
      </c>
      <c r="AJ10" s="64">
        <v>986818</v>
      </c>
      <c r="AK10" s="65">
        <v>5918</v>
      </c>
      <c r="AL10" s="65">
        <v>20000</v>
      </c>
      <c r="AM10" s="64">
        <v>0</v>
      </c>
      <c r="AN10" s="64">
        <v>50000</v>
      </c>
      <c r="AO10" s="63">
        <v>3026645</v>
      </c>
      <c r="AP10" s="64">
        <v>12898594</v>
      </c>
      <c r="AQ10" s="64">
        <v>3297422</v>
      </c>
      <c r="AR10" s="64">
        <v>50000</v>
      </c>
      <c r="AS10" s="64">
        <v>0</v>
      </c>
      <c r="AT10" s="63">
        <v>16246016</v>
      </c>
      <c r="AU10" s="62">
        <v>-13219371</v>
      </c>
      <c r="AV10" s="64">
        <v>1986240</v>
      </c>
      <c r="AW10" s="64">
        <v>0</v>
      </c>
      <c r="AX10" s="64">
        <v>7613878</v>
      </c>
      <c r="AY10" s="64">
        <v>27543</v>
      </c>
      <c r="AZ10" s="65">
        <v>262184</v>
      </c>
      <c r="BA10" s="65">
        <v>0</v>
      </c>
      <c r="BB10" s="65">
        <v>961633</v>
      </c>
      <c r="BC10" s="65">
        <v>17139</v>
      </c>
      <c r="BD10" s="64">
        <v>431014</v>
      </c>
      <c r="BE10" s="64">
        <v>0</v>
      </c>
      <c r="BF10" s="64">
        <v>1088785</v>
      </c>
      <c r="BG10" s="64">
        <v>5977</v>
      </c>
      <c r="BH10" s="65">
        <v>20000</v>
      </c>
      <c r="BI10" s="65">
        <v>0</v>
      </c>
      <c r="BJ10" s="64">
        <v>50000</v>
      </c>
      <c r="BK10" s="63">
        <v>2836732</v>
      </c>
      <c r="BL10" s="64">
        <v>13456837</v>
      </c>
      <c r="BM10" s="64">
        <v>1385263</v>
      </c>
      <c r="BN10" s="64">
        <v>50000</v>
      </c>
      <c r="BO10" s="64">
        <v>0</v>
      </c>
      <c r="BP10" s="63">
        <v>14892100</v>
      </c>
      <c r="BQ10" s="62">
        <v>-12055368</v>
      </c>
      <c r="BR10" s="64">
        <v>1357297</v>
      </c>
      <c r="BS10" s="64">
        <v>0</v>
      </c>
      <c r="BT10" s="64">
        <v>8229832</v>
      </c>
      <c r="BU10" s="64">
        <v>28231</v>
      </c>
      <c r="BV10" s="65">
        <v>179163</v>
      </c>
      <c r="BW10" s="65">
        <v>0</v>
      </c>
      <c r="BX10" s="65">
        <v>1039428</v>
      </c>
      <c r="BY10" s="65">
        <v>17238</v>
      </c>
      <c r="BZ10" s="64">
        <v>294533</v>
      </c>
      <c r="CA10" s="64">
        <v>0</v>
      </c>
      <c r="CB10" s="64">
        <v>1176866</v>
      </c>
      <c r="CC10" s="64">
        <v>6126</v>
      </c>
      <c r="CD10" s="65">
        <v>20000</v>
      </c>
      <c r="CE10" s="65">
        <v>0</v>
      </c>
      <c r="CF10" s="64">
        <v>50000</v>
      </c>
      <c r="CG10" s="63">
        <v>2783354</v>
      </c>
      <c r="CH10" s="64">
        <v>13935054</v>
      </c>
      <c r="CI10" s="64">
        <v>1049341</v>
      </c>
      <c r="CJ10" s="64">
        <v>50000</v>
      </c>
      <c r="CK10" s="64">
        <v>0</v>
      </c>
      <c r="CL10" s="63">
        <v>15034395</v>
      </c>
      <c r="CM10" s="62">
        <v>-12251041</v>
      </c>
      <c r="CN10" s="64">
        <v>632831</v>
      </c>
      <c r="CO10" s="64">
        <v>0</v>
      </c>
      <c r="CP10" s="64">
        <v>9158829</v>
      </c>
      <c r="CQ10" s="64">
        <v>29248</v>
      </c>
      <c r="CR10" s="65">
        <v>83534</v>
      </c>
      <c r="CS10" s="65">
        <v>0</v>
      </c>
      <c r="CT10" s="65">
        <v>1156760</v>
      </c>
      <c r="CU10" s="65">
        <v>17385</v>
      </c>
      <c r="CV10" s="64">
        <v>137324</v>
      </c>
      <c r="CW10" s="64">
        <v>0</v>
      </c>
      <c r="CX10" s="64">
        <v>1309713</v>
      </c>
      <c r="CY10" s="64">
        <v>6347</v>
      </c>
      <c r="CZ10" s="65">
        <v>20000</v>
      </c>
      <c r="DA10" s="65">
        <v>0</v>
      </c>
      <c r="DB10" s="64">
        <v>50000</v>
      </c>
      <c r="DC10" s="63">
        <v>2781063</v>
      </c>
      <c r="DD10" s="64">
        <v>14403455</v>
      </c>
      <c r="DE10" s="64">
        <v>948550</v>
      </c>
      <c r="DF10" s="64">
        <v>50000</v>
      </c>
      <c r="DG10" s="64">
        <v>0</v>
      </c>
      <c r="DH10" s="63">
        <v>15402005</v>
      </c>
      <c r="DI10" s="62">
        <v>-12620942</v>
      </c>
      <c r="DJ10" s="64">
        <v>36529</v>
      </c>
      <c r="DK10" s="64">
        <v>0</v>
      </c>
      <c r="DL10" s="64">
        <v>9524964</v>
      </c>
      <c r="DM10" s="64">
        <v>30301</v>
      </c>
      <c r="DN10" s="65">
        <v>4822</v>
      </c>
      <c r="DO10" s="65">
        <v>0</v>
      </c>
      <c r="DP10" s="65">
        <v>1203003</v>
      </c>
      <c r="DQ10" s="65">
        <v>17536</v>
      </c>
      <c r="DR10" s="64">
        <v>7927</v>
      </c>
      <c r="DS10" s="64">
        <v>0</v>
      </c>
      <c r="DT10" s="64">
        <v>1362070</v>
      </c>
      <c r="DU10" s="64">
        <v>6575</v>
      </c>
      <c r="DV10" s="65">
        <v>20000</v>
      </c>
      <c r="DW10" s="65">
        <v>0</v>
      </c>
      <c r="DX10" s="64">
        <v>50000</v>
      </c>
      <c r="DY10" s="63">
        <v>2671933</v>
      </c>
      <c r="DZ10" s="64">
        <v>14927124</v>
      </c>
      <c r="EA10" s="64">
        <v>1200467</v>
      </c>
      <c r="EB10" s="64">
        <v>50000</v>
      </c>
      <c r="EC10" s="64">
        <v>0</v>
      </c>
      <c r="ED10" s="63">
        <v>16177591</v>
      </c>
      <c r="EE10" s="62">
        <v>-13505658</v>
      </c>
      <c r="EF10" s="64">
        <v>0</v>
      </c>
      <c r="EG10" s="64">
        <v>0</v>
      </c>
      <c r="EH10" s="64">
        <v>9877387</v>
      </c>
      <c r="EI10" s="64">
        <v>30330</v>
      </c>
      <c r="EJ10" s="65">
        <v>0</v>
      </c>
      <c r="EK10" s="65">
        <v>0</v>
      </c>
      <c r="EL10" s="65">
        <v>1247514</v>
      </c>
      <c r="EM10" s="65">
        <v>17540</v>
      </c>
      <c r="EN10" s="64">
        <v>0</v>
      </c>
      <c r="EO10" s="64">
        <v>0</v>
      </c>
      <c r="EP10" s="64">
        <v>1412466</v>
      </c>
      <c r="EQ10" s="64">
        <v>6582</v>
      </c>
      <c r="ER10" s="65">
        <v>20000</v>
      </c>
      <c r="ES10" s="65">
        <v>0</v>
      </c>
      <c r="ET10" s="64">
        <v>50000</v>
      </c>
      <c r="EU10" s="63">
        <v>2754102</v>
      </c>
      <c r="EV10" s="64">
        <v>15522466</v>
      </c>
      <c r="EW10" s="64">
        <v>1509153</v>
      </c>
      <c r="EX10" s="64">
        <v>50000</v>
      </c>
      <c r="EY10" s="64">
        <v>0</v>
      </c>
      <c r="EZ10" s="63">
        <v>17081619</v>
      </c>
      <c r="FA10" s="62">
        <v>-14327517</v>
      </c>
      <c r="FB10" s="57">
        <v>659</v>
      </c>
      <c r="FC10" s="57">
        <v>10</v>
      </c>
      <c r="FD10" s="57">
        <v>0</v>
      </c>
      <c r="FE10" s="57">
        <v>0</v>
      </c>
      <c r="FF10" s="57">
        <v>70</v>
      </c>
      <c r="FG10" s="57">
        <v>104</v>
      </c>
      <c r="FH10" s="57">
        <v>0</v>
      </c>
      <c r="FI10" s="57">
        <v>33</v>
      </c>
      <c r="FJ10" s="57">
        <v>0</v>
      </c>
      <c r="FK10" s="57">
        <v>0</v>
      </c>
      <c r="FL10" s="57">
        <v>18</v>
      </c>
      <c r="FM10" s="57">
        <v>0</v>
      </c>
      <c r="FN10" s="57">
        <v>1</v>
      </c>
      <c r="FO10" s="57">
        <v>5</v>
      </c>
      <c r="FP10" s="57">
        <v>91</v>
      </c>
      <c r="FQ10" s="57">
        <v>0</v>
      </c>
      <c r="FR10" s="57">
        <v>1</v>
      </c>
      <c r="FS10" s="57">
        <v>33</v>
      </c>
      <c r="FT10" s="57">
        <v>0</v>
      </c>
      <c r="FU10" s="57">
        <v>0</v>
      </c>
      <c r="FV10" s="57">
        <v>0</v>
      </c>
      <c r="FW10" s="57">
        <v>0</v>
      </c>
      <c r="FX10" s="57">
        <v>0</v>
      </c>
      <c r="FY10" s="57">
        <v>0</v>
      </c>
      <c r="FZ10" s="57">
        <v>0</v>
      </c>
      <c r="GA10" s="57">
        <v>0</v>
      </c>
      <c r="GB10" s="57">
        <v>0</v>
      </c>
      <c r="GC10" s="57">
        <v>0</v>
      </c>
      <c r="GD10" s="57">
        <v>0</v>
      </c>
      <c r="GE10" s="16">
        <v>42982.444479166668</v>
      </c>
      <c r="GF10" s="14" t="s">
        <v>13</v>
      </c>
      <c r="GG10" s="14" t="s">
        <v>165</v>
      </c>
      <c r="GH10" s="14" t="s">
        <v>164</v>
      </c>
      <c r="GI10" s="14" t="s">
        <v>59</v>
      </c>
      <c r="GJ10" s="14">
        <v>641</v>
      </c>
      <c r="GK10" s="14">
        <v>39</v>
      </c>
      <c r="GL10" s="14">
        <v>985</v>
      </c>
      <c r="GM10" s="14">
        <v>519352</v>
      </c>
      <c r="GN10" s="14">
        <v>912</v>
      </c>
      <c r="GO10" s="14">
        <v>447</v>
      </c>
      <c r="GQ10" s="14">
        <v>40560</v>
      </c>
    </row>
    <row r="11" spans="1:199" ht="15.75">
      <c r="A11" s="14" t="s">
        <v>166</v>
      </c>
      <c r="B11" s="14" t="s">
        <v>98</v>
      </c>
      <c r="D11" s="64">
        <v>2136420</v>
      </c>
      <c r="E11" s="64">
        <v>662840</v>
      </c>
      <c r="F11" s="64">
        <v>6089749</v>
      </c>
      <c r="G11" s="64">
        <v>270619</v>
      </c>
      <c r="H11" s="65">
        <v>252098</v>
      </c>
      <c r="I11" s="65">
        <v>59656</v>
      </c>
      <c r="J11" s="65">
        <v>724680</v>
      </c>
      <c r="K11" s="65">
        <v>32474</v>
      </c>
      <c r="L11" s="64">
        <v>455057</v>
      </c>
      <c r="M11" s="64">
        <v>72912</v>
      </c>
      <c r="N11" s="64">
        <v>870834</v>
      </c>
      <c r="O11" s="64">
        <v>58724</v>
      </c>
      <c r="P11" s="65">
        <v>80000</v>
      </c>
      <c r="Q11" s="65">
        <v>0</v>
      </c>
      <c r="R11" s="64">
        <v>20000</v>
      </c>
      <c r="S11" s="63">
        <v>2626435</v>
      </c>
      <c r="T11" s="64">
        <v>4426210</v>
      </c>
      <c r="U11" s="64">
        <v>900000</v>
      </c>
      <c r="V11" s="64">
        <v>0</v>
      </c>
      <c r="W11" s="64">
        <v>0</v>
      </c>
      <c r="X11" s="63">
        <v>5326210</v>
      </c>
      <c r="Y11" s="62">
        <v>-2699775</v>
      </c>
      <c r="Z11" s="64">
        <v>2046784</v>
      </c>
      <c r="AA11" s="64">
        <v>669468</v>
      </c>
      <c r="AB11" s="64">
        <v>6335647</v>
      </c>
      <c r="AC11" s="64">
        <v>256726</v>
      </c>
      <c r="AD11" s="65">
        <v>241521</v>
      </c>
      <c r="AE11" s="65">
        <v>60252</v>
      </c>
      <c r="AF11" s="65">
        <v>753942</v>
      </c>
      <c r="AG11" s="65">
        <v>30807</v>
      </c>
      <c r="AH11" s="64">
        <v>435965</v>
      </c>
      <c r="AI11" s="64">
        <v>73642</v>
      </c>
      <c r="AJ11" s="64">
        <v>905997</v>
      </c>
      <c r="AK11" s="65">
        <v>55709</v>
      </c>
      <c r="AL11" s="65">
        <v>80000</v>
      </c>
      <c r="AM11" s="64">
        <v>0</v>
      </c>
      <c r="AN11" s="64">
        <v>20000</v>
      </c>
      <c r="AO11" s="63">
        <v>2657835</v>
      </c>
      <c r="AP11" s="64">
        <v>4541292</v>
      </c>
      <c r="AQ11" s="64">
        <v>450000</v>
      </c>
      <c r="AR11" s="64">
        <v>0</v>
      </c>
      <c r="AS11" s="64">
        <v>0</v>
      </c>
      <c r="AT11" s="63">
        <v>4991292</v>
      </c>
      <c r="AU11" s="62">
        <v>-2333457</v>
      </c>
      <c r="AV11" s="64">
        <v>1956252</v>
      </c>
      <c r="AW11" s="64">
        <v>676163</v>
      </c>
      <c r="AX11" s="64">
        <v>6584003</v>
      </c>
      <c r="AY11" s="64">
        <v>242693</v>
      </c>
      <c r="AZ11" s="65">
        <v>230838</v>
      </c>
      <c r="BA11" s="65">
        <v>60855</v>
      </c>
      <c r="BB11" s="65">
        <v>783496</v>
      </c>
      <c r="BC11" s="65">
        <v>29123</v>
      </c>
      <c r="BD11" s="64">
        <v>416682</v>
      </c>
      <c r="BE11" s="64">
        <v>74378</v>
      </c>
      <c r="BF11" s="64">
        <v>941512</v>
      </c>
      <c r="BG11" s="64">
        <v>52664</v>
      </c>
      <c r="BH11" s="65">
        <v>80000</v>
      </c>
      <c r="BI11" s="65">
        <v>0</v>
      </c>
      <c r="BJ11" s="64">
        <v>20000</v>
      </c>
      <c r="BK11" s="63">
        <v>2689548</v>
      </c>
      <c r="BL11" s="64">
        <v>4641200</v>
      </c>
      <c r="BM11" s="64">
        <v>450000</v>
      </c>
      <c r="BN11" s="64">
        <v>0</v>
      </c>
      <c r="BO11" s="64">
        <v>0</v>
      </c>
      <c r="BP11" s="63">
        <v>5091200</v>
      </c>
      <c r="BQ11" s="62">
        <v>-2401652</v>
      </c>
      <c r="BR11" s="64">
        <v>1894158</v>
      </c>
      <c r="BS11" s="64">
        <v>693067</v>
      </c>
      <c r="BT11" s="64">
        <v>6933603</v>
      </c>
      <c r="BU11" s="64">
        <v>232160</v>
      </c>
      <c r="BV11" s="65">
        <v>223511</v>
      </c>
      <c r="BW11" s="65">
        <v>62376</v>
      </c>
      <c r="BX11" s="65">
        <v>825099</v>
      </c>
      <c r="BY11" s="65">
        <v>27859</v>
      </c>
      <c r="BZ11" s="64">
        <v>403456</v>
      </c>
      <c r="CA11" s="64">
        <v>76237</v>
      </c>
      <c r="CB11" s="64">
        <v>991505</v>
      </c>
      <c r="CC11" s="64">
        <v>50379</v>
      </c>
      <c r="CD11" s="65">
        <v>80000</v>
      </c>
      <c r="CE11" s="65">
        <v>0</v>
      </c>
      <c r="CF11" s="64">
        <v>20000</v>
      </c>
      <c r="CG11" s="63">
        <v>2760422</v>
      </c>
      <c r="CH11" s="64">
        <v>4734024</v>
      </c>
      <c r="CI11" s="64">
        <v>450000</v>
      </c>
      <c r="CJ11" s="64">
        <v>0</v>
      </c>
      <c r="CK11" s="64">
        <v>0</v>
      </c>
      <c r="CL11" s="63">
        <v>5184024</v>
      </c>
      <c r="CM11" s="62">
        <v>-2423602</v>
      </c>
      <c r="CN11" s="64">
        <v>1851348</v>
      </c>
      <c r="CO11" s="64">
        <v>718018</v>
      </c>
      <c r="CP11" s="64">
        <v>7368213</v>
      </c>
      <c r="CQ11" s="64">
        <v>223918</v>
      </c>
      <c r="CR11" s="65">
        <v>218459</v>
      </c>
      <c r="CS11" s="65">
        <v>64622</v>
      </c>
      <c r="CT11" s="65">
        <v>876817</v>
      </c>
      <c r="CU11" s="65">
        <v>26870</v>
      </c>
      <c r="CV11" s="64">
        <v>394337</v>
      </c>
      <c r="CW11" s="64">
        <v>78982</v>
      </c>
      <c r="CX11" s="64">
        <v>1053654</v>
      </c>
      <c r="CY11" s="64">
        <v>48590</v>
      </c>
      <c r="CZ11" s="65">
        <v>80000</v>
      </c>
      <c r="DA11" s="65">
        <v>0</v>
      </c>
      <c r="DB11" s="64">
        <v>20000</v>
      </c>
      <c r="DC11" s="63">
        <v>2862331</v>
      </c>
      <c r="DD11" s="64">
        <v>4828705</v>
      </c>
      <c r="DE11" s="64">
        <v>450000</v>
      </c>
      <c r="DF11" s="64">
        <v>0</v>
      </c>
      <c r="DG11" s="64">
        <v>0</v>
      </c>
      <c r="DH11" s="63">
        <v>5278705</v>
      </c>
      <c r="DI11" s="62">
        <v>-2416374</v>
      </c>
      <c r="DJ11" s="64">
        <v>1806996</v>
      </c>
      <c r="DK11" s="64">
        <v>743866</v>
      </c>
      <c r="DL11" s="64">
        <v>7818468</v>
      </c>
      <c r="DM11" s="64">
        <v>215379</v>
      </c>
      <c r="DN11" s="65">
        <v>213226</v>
      </c>
      <c r="DO11" s="65">
        <v>66948</v>
      </c>
      <c r="DP11" s="65">
        <v>930398</v>
      </c>
      <c r="DQ11" s="65">
        <v>25845</v>
      </c>
      <c r="DR11" s="64">
        <v>384890</v>
      </c>
      <c r="DS11" s="64">
        <v>81825</v>
      </c>
      <c r="DT11" s="64">
        <v>1118041</v>
      </c>
      <c r="DU11" s="64">
        <v>46737</v>
      </c>
      <c r="DV11" s="65">
        <v>80000</v>
      </c>
      <c r="DW11" s="65">
        <v>0</v>
      </c>
      <c r="DX11" s="64">
        <v>20000</v>
      </c>
      <c r="DY11" s="63">
        <v>2967910</v>
      </c>
      <c r="DZ11" s="64">
        <v>4925279</v>
      </c>
      <c r="EA11" s="64">
        <v>450000</v>
      </c>
      <c r="EB11" s="64">
        <v>0</v>
      </c>
      <c r="EC11" s="64">
        <v>0</v>
      </c>
      <c r="ED11" s="63">
        <v>5375279</v>
      </c>
      <c r="EE11" s="62">
        <v>-2407369</v>
      </c>
      <c r="EF11" s="64">
        <v>1762855</v>
      </c>
      <c r="EG11" s="64">
        <v>771389</v>
      </c>
      <c r="EH11" s="64">
        <v>8292752</v>
      </c>
      <c r="EI11" s="64">
        <v>206748</v>
      </c>
      <c r="EJ11" s="65">
        <v>208017</v>
      </c>
      <c r="EK11" s="65">
        <v>69425</v>
      </c>
      <c r="EL11" s="65">
        <v>986837</v>
      </c>
      <c r="EM11" s="65">
        <v>24810</v>
      </c>
      <c r="EN11" s="64">
        <v>375488</v>
      </c>
      <c r="EO11" s="64">
        <v>84853</v>
      </c>
      <c r="EP11" s="64">
        <v>1185864</v>
      </c>
      <c r="EQ11" s="64">
        <v>44864</v>
      </c>
      <c r="ER11" s="65">
        <v>80000</v>
      </c>
      <c r="ES11" s="65">
        <v>0</v>
      </c>
      <c r="ET11" s="64">
        <v>20000</v>
      </c>
      <c r="EU11" s="63">
        <v>3080158</v>
      </c>
      <c r="EV11" s="64">
        <v>5023784</v>
      </c>
      <c r="EW11" s="64">
        <v>450000</v>
      </c>
      <c r="EX11" s="64">
        <v>0</v>
      </c>
      <c r="EY11" s="64">
        <v>0</v>
      </c>
      <c r="EZ11" s="63">
        <v>5473784</v>
      </c>
      <c r="FA11" s="62">
        <v>-2393626</v>
      </c>
      <c r="FB11" s="57">
        <v>284</v>
      </c>
      <c r="FC11" s="57">
        <v>52</v>
      </c>
      <c r="FD11" s="57">
        <v>0</v>
      </c>
      <c r="FE11" s="57">
        <v>0</v>
      </c>
      <c r="FF11" s="57">
        <v>14</v>
      </c>
      <c r="FG11" s="57">
        <v>50</v>
      </c>
      <c r="FH11" s="57">
        <v>6</v>
      </c>
      <c r="FI11" s="57">
        <v>2</v>
      </c>
      <c r="FJ11" s="57">
        <v>1</v>
      </c>
      <c r="FK11" s="57">
        <v>11</v>
      </c>
      <c r="FL11" s="57">
        <v>148</v>
      </c>
      <c r="FM11" s="57">
        <v>43</v>
      </c>
      <c r="FN11" s="57">
        <v>1</v>
      </c>
      <c r="FO11" s="57">
        <v>0</v>
      </c>
      <c r="FP11" s="57">
        <v>215</v>
      </c>
      <c r="FQ11" s="57">
        <v>3</v>
      </c>
      <c r="FR11" s="57">
        <v>20</v>
      </c>
      <c r="FS11" s="57">
        <v>237</v>
      </c>
      <c r="FT11" s="57">
        <v>0</v>
      </c>
      <c r="FU11" s="57">
        <v>0</v>
      </c>
      <c r="FV11" s="57">
        <v>0</v>
      </c>
      <c r="FW11" s="57">
        <v>0</v>
      </c>
      <c r="FX11" s="57">
        <v>0</v>
      </c>
      <c r="FY11" s="57">
        <v>0</v>
      </c>
      <c r="FZ11" s="57">
        <v>0</v>
      </c>
      <c r="GA11" s="57">
        <v>0</v>
      </c>
      <c r="GB11" s="57">
        <v>0</v>
      </c>
      <c r="GC11" s="57">
        <v>2</v>
      </c>
      <c r="GD11" s="57">
        <v>0</v>
      </c>
      <c r="GE11" s="16">
        <v>42989.732002314813</v>
      </c>
      <c r="GF11" s="14" t="s">
        <v>13</v>
      </c>
      <c r="GG11" s="14" t="s">
        <v>165</v>
      </c>
      <c r="GH11" s="14" t="s">
        <v>164</v>
      </c>
      <c r="GI11" s="14" t="s">
        <v>97</v>
      </c>
      <c r="GJ11" s="14">
        <v>641</v>
      </c>
      <c r="GK11" s="14">
        <v>39</v>
      </c>
      <c r="GL11" s="14">
        <v>985</v>
      </c>
      <c r="GM11" s="14">
        <v>519358</v>
      </c>
      <c r="GN11" s="14">
        <v>912</v>
      </c>
      <c r="GO11" s="14">
        <v>685</v>
      </c>
      <c r="GQ11" s="14">
        <v>55045</v>
      </c>
    </row>
    <row r="12" spans="1:199" ht="15.75">
      <c r="A12" s="14" t="s">
        <v>166</v>
      </c>
      <c r="B12" s="14" t="s">
        <v>58</v>
      </c>
      <c r="D12" s="64">
        <v>3054000</v>
      </c>
      <c r="E12" s="64">
        <v>170000</v>
      </c>
      <c r="F12" s="64">
        <v>5223000</v>
      </c>
      <c r="G12" s="64">
        <v>248000</v>
      </c>
      <c r="H12" s="65">
        <v>447000</v>
      </c>
      <c r="I12" s="65">
        <v>18000</v>
      </c>
      <c r="J12" s="65">
        <v>641000</v>
      </c>
      <c r="K12" s="65">
        <v>36000</v>
      </c>
      <c r="L12" s="64">
        <v>663000</v>
      </c>
      <c r="M12" s="64">
        <v>20000</v>
      </c>
      <c r="N12" s="64">
        <v>747000</v>
      </c>
      <c r="O12" s="64">
        <v>54000</v>
      </c>
      <c r="P12" s="65">
        <v>0</v>
      </c>
      <c r="Q12" s="65">
        <v>0</v>
      </c>
      <c r="R12" s="64">
        <v>0</v>
      </c>
      <c r="S12" s="63">
        <v>2626000</v>
      </c>
      <c r="T12" s="64">
        <v>6310000</v>
      </c>
      <c r="U12" s="64">
        <v>1499000</v>
      </c>
      <c r="V12" s="64">
        <v>0</v>
      </c>
      <c r="W12" s="64">
        <v>0</v>
      </c>
      <c r="X12" s="63">
        <v>7809000</v>
      </c>
      <c r="Y12" s="62">
        <v>-5183000</v>
      </c>
      <c r="Z12" s="64">
        <v>2588000</v>
      </c>
      <c r="AA12" s="64">
        <v>131000</v>
      </c>
      <c r="AB12" s="64">
        <v>5968000</v>
      </c>
      <c r="AC12" s="64">
        <v>226000</v>
      </c>
      <c r="AD12" s="65">
        <v>378000</v>
      </c>
      <c r="AE12" s="65">
        <v>13000</v>
      </c>
      <c r="AF12" s="65">
        <v>729000</v>
      </c>
      <c r="AG12" s="65">
        <v>33000</v>
      </c>
      <c r="AH12" s="64">
        <v>562000</v>
      </c>
      <c r="AI12" s="64">
        <v>16000</v>
      </c>
      <c r="AJ12" s="64">
        <v>853000</v>
      </c>
      <c r="AK12" s="65">
        <v>49000</v>
      </c>
      <c r="AL12" s="65">
        <v>0</v>
      </c>
      <c r="AM12" s="64">
        <v>0</v>
      </c>
      <c r="AN12" s="64">
        <v>0</v>
      </c>
      <c r="AO12" s="63">
        <v>2633000</v>
      </c>
      <c r="AP12" s="64">
        <v>6569000</v>
      </c>
      <c r="AQ12" s="64">
        <v>1283000</v>
      </c>
      <c r="AR12" s="64">
        <v>0</v>
      </c>
      <c r="AS12" s="64">
        <v>0</v>
      </c>
      <c r="AT12" s="63">
        <v>7852000</v>
      </c>
      <c r="AU12" s="62">
        <v>-5219000</v>
      </c>
      <c r="AV12" s="64">
        <v>1955000</v>
      </c>
      <c r="AW12" s="64">
        <v>130000</v>
      </c>
      <c r="AX12" s="64">
        <v>6683000</v>
      </c>
      <c r="AY12" s="64">
        <v>229000</v>
      </c>
      <c r="AZ12" s="65">
        <v>290000</v>
      </c>
      <c r="BA12" s="65">
        <v>13000</v>
      </c>
      <c r="BB12" s="65">
        <v>814000</v>
      </c>
      <c r="BC12" s="65">
        <v>33000</v>
      </c>
      <c r="BD12" s="64">
        <v>424000</v>
      </c>
      <c r="BE12" s="64">
        <v>15000</v>
      </c>
      <c r="BF12" s="64">
        <v>956000</v>
      </c>
      <c r="BG12" s="64">
        <v>50000</v>
      </c>
      <c r="BH12" s="65">
        <v>0</v>
      </c>
      <c r="BI12" s="65">
        <v>0</v>
      </c>
      <c r="BJ12" s="64">
        <v>0</v>
      </c>
      <c r="BK12" s="63">
        <v>2595000</v>
      </c>
      <c r="BL12" s="64">
        <v>6783000</v>
      </c>
      <c r="BM12" s="64">
        <v>836000</v>
      </c>
      <c r="BN12" s="64">
        <v>0</v>
      </c>
      <c r="BO12" s="64">
        <v>0</v>
      </c>
      <c r="BP12" s="63">
        <v>7619000</v>
      </c>
      <c r="BQ12" s="62">
        <v>-5024000</v>
      </c>
      <c r="BR12" s="64">
        <v>1350000</v>
      </c>
      <c r="BS12" s="64">
        <v>96000</v>
      </c>
      <c r="BT12" s="64">
        <v>7423000</v>
      </c>
      <c r="BU12" s="64">
        <v>212000</v>
      </c>
      <c r="BV12" s="65">
        <v>207000</v>
      </c>
      <c r="BW12" s="65">
        <v>9000</v>
      </c>
      <c r="BX12" s="65">
        <v>902000</v>
      </c>
      <c r="BY12" s="65">
        <v>30000</v>
      </c>
      <c r="BZ12" s="64">
        <v>293000</v>
      </c>
      <c r="CA12" s="64">
        <v>11000</v>
      </c>
      <c r="CB12" s="64">
        <v>1063000</v>
      </c>
      <c r="CC12" s="64">
        <v>46000</v>
      </c>
      <c r="CD12" s="65">
        <v>0</v>
      </c>
      <c r="CE12" s="65">
        <v>0</v>
      </c>
      <c r="CF12" s="64">
        <v>0</v>
      </c>
      <c r="CG12" s="63">
        <v>2561000</v>
      </c>
      <c r="CH12" s="64">
        <v>7039000</v>
      </c>
      <c r="CI12" s="64">
        <v>1605000</v>
      </c>
      <c r="CJ12" s="64">
        <v>0</v>
      </c>
      <c r="CK12" s="64">
        <v>0</v>
      </c>
      <c r="CL12" s="63">
        <v>8644000</v>
      </c>
      <c r="CM12" s="62">
        <v>-6083000</v>
      </c>
      <c r="CN12" s="64">
        <v>613000</v>
      </c>
      <c r="CO12" s="64">
        <v>72000</v>
      </c>
      <c r="CP12" s="64">
        <v>7985000</v>
      </c>
      <c r="CQ12" s="64">
        <v>210000</v>
      </c>
      <c r="CR12" s="65">
        <v>99000</v>
      </c>
      <c r="CS12" s="65">
        <v>7000</v>
      </c>
      <c r="CT12" s="65">
        <v>962000</v>
      </c>
      <c r="CU12" s="65">
        <v>30000</v>
      </c>
      <c r="CV12" s="64">
        <v>133000</v>
      </c>
      <c r="CW12" s="64">
        <v>9000</v>
      </c>
      <c r="CX12" s="64">
        <v>1142000</v>
      </c>
      <c r="CY12" s="64">
        <v>46000</v>
      </c>
      <c r="CZ12" s="65">
        <v>0</v>
      </c>
      <c r="DA12" s="65">
        <v>0</v>
      </c>
      <c r="DB12" s="64">
        <v>0</v>
      </c>
      <c r="DC12" s="63">
        <v>2428000</v>
      </c>
      <c r="DD12" s="64">
        <v>7237000</v>
      </c>
      <c r="DE12" s="64">
        <v>759000</v>
      </c>
      <c r="DF12" s="64">
        <v>0</v>
      </c>
      <c r="DG12" s="64">
        <v>0</v>
      </c>
      <c r="DH12" s="63">
        <v>7996000</v>
      </c>
      <c r="DI12" s="62">
        <v>-5568000</v>
      </c>
      <c r="DJ12" s="64">
        <v>0</v>
      </c>
      <c r="DK12" s="64">
        <v>0</v>
      </c>
      <c r="DL12" s="64">
        <v>9079</v>
      </c>
      <c r="DM12" s="64">
        <v>0</v>
      </c>
      <c r="DN12" s="65">
        <v>0</v>
      </c>
      <c r="DO12" s="65">
        <v>0</v>
      </c>
      <c r="DP12" s="65">
        <v>1104000</v>
      </c>
      <c r="DQ12" s="65">
        <v>0</v>
      </c>
      <c r="DR12" s="64">
        <v>0</v>
      </c>
      <c r="DS12" s="64">
        <v>0</v>
      </c>
      <c r="DT12" s="64">
        <v>1298000</v>
      </c>
      <c r="DU12" s="64">
        <v>0</v>
      </c>
      <c r="DV12" s="65">
        <v>0</v>
      </c>
      <c r="DW12" s="65">
        <v>0</v>
      </c>
      <c r="DX12" s="64">
        <v>0</v>
      </c>
      <c r="DY12" s="63">
        <v>2402000</v>
      </c>
      <c r="DZ12" s="64">
        <v>7475000</v>
      </c>
      <c r="EA12" s="64">
        <v>1257000</v>
      </c>
      <c r="EB12" s="64">
        <v>0</v>
      </c>
      <c r="EC12" s="64">
        <v>0</v>
      </c>
      <c r="ED12" s="63">
        <v>8732000</v>
      </c>
      <c r="EE12" s="62">
        <v>-6330000</v>
      </c>
      <c r="EF12" s="64">
        <v>0</v>
      </c>
      <c r="EG12" s="64">
        <v>0</v>
      </c>
      <c r="EH12" s="64">
        <v>9527000</v>
      </c>
      <c r="EI12" s="64">
        <v>0</v>
      </c>
      <c r="EJ12" s="65">
        <v>0</v>
      </c>
      <c r="EK12" s="65">
        <v>0</v>
      </c>
      <c r="EL12" s="65">
        <v>1157000</v>
      </c>
      <c r="EM12" s="65">
        <v>0</v>
      </c>
      <c r="EN12" s="64">
        <v>0</v>
      </c>
      <c r="EO12" s="64">
        <v>0</v>
      </c>
      <c r="EP12" s="64">
        <v>1362000</v>
      </c>
      <c r="EQ12" s="64">
        <v>0</v>
      </c>
      <c r="ER12" s="65">
        <v>0</v>
      </c>
      <c r="ES12" s="65">
        <v>0</v>
      </c>
      <c r="ET12" s="64">
        <v>0</v>
      </c>
      <c r="EU12" s="63">
        <v>2519000</v>
      </c>
      <c r="EV12" s="64">
        <v>7633000</v>
      </c>
      <c r="EW12" s="64">
        <v>102000</v>
      </c>
      <c r="EX12" s="64">
        <v>0</v>
      </c>
      <c r="EY12" s="64">
        <v>0</v>
      </c>
      <c r="EZ12" s="63">
        <v>7735000</v>
      </c>
      <c r="FA12" s="62">
        <v>-5216000</v>
      </c>
      <c r="FB12" s="57">
        <v>323</v>
      </c>
      <c r="FC12" s="57">
        <v>78</v>
      </c>
      <c r="FD12" s="57">
        <v>2</v>
      </c>
      <c r="FE12" s="57">
        <v>18</v>
      </c>
      <c r="FF12" s="57">
        <v>17</v>
      </c>
      <c r="FG12" s="57">
        <v>86</v>
      </c>
      <c r="FH12" s="57">
        <v>32</v>
      </c>
      <c r="FI12" s="57">
        <v>22</v>
      </c>
      <c r="FJ12" s="57">
        <v>10</v>
      </c>
      <c r="FK12" s="57">
        <v>38</v>
      </c>
      <c r="FL12" s="57">
        <v>42</v>
      </c>
      <c r="FM12" s="57">
        <v>65</v>
      </c>
      <c r="FN12" s="57">
        <v>14</v>
      </c>
      <c r="FO12" s="57">
        <v>0</v>
      </c>
      <c r="FP12" s="57">
        <v>111</v>
      </c>
      <c r="FQ12" s="57">
        <v>11</v>
      </c>
      <c r="FR12" s="57">
        <v>0</v>
      </c>
      <c r="FS12" s="57">
        <v>229</v>
      </c>
      <c r="FT12" s="57">
        <v>0</v>
      </c>
      <c r="FU12" s="57">
        <v>0</v>
      </c>
      <c r="FV12" s="57">
        <v>0</v>
      </c>
      <c r="FW12" s="57">
        <v>1</v>
      </c>
      <c r="FX12" s="57">
        <v>1</v>
      </c>
      <c r="FY12" s="57">
        <v>0</v>
      </c>
      <c r="FZ12" s="57">
        <v>0</v>
      </c>
      <c r="GA12" s="57">
        <v>0</v>
      </c>
      <c r="GB12" s="57">
        <v>0</v>
      </c>
      <c r="GC12" s="57">
        <v>0</v>
      </c>
      <c r="GD12" s="57">
        <v>0</v>
      </c>
      <c r="GE12" s="16">
        <v>42982.744317129633</v>
      </c>
      <c r="GF12" s="14" t="s">
        <v>13</v>
      </c>
      <c r="GG12" s="14" t="s">
        <v>165</v>
      </c>
      <c r="GH12" s="14" t="s">
        <v>164</v>
      </c>
      <c r="GI12" s="14" t="s">
        <v>57</v>
      </c>
      <c r="GJ12" s="14">
        <v>641</v>
      </c>
      <c r="GK12" s="14">
        <v>39</v>
      </c>
      <c r="GL12" s="14">
        <v>985</v>
      </c>
      <c r="GM12" s="14">
        <v>518749</v>
      </c>
      <c r="GN12" s="14">
        <v>912</v>
      </c>
      <c r="GO12" s="14">
        <v>686</v>
      </c>
      <c r="GQ12" s="14">
        <v>48667</v>
      </c>
    </row>
    <row r="13" spans="1:199" ht="15.75">
      <c r="A13" s="14" t="s">
        <v>166</v>
      </c>
      <c r="B13" s="14" t="s">
        <v>88</v>
      </c>
      <c r="D13" s="64">
        <v>3270000</v>
      </c>
      <c r="E13" s="64">
        <v>130000</v>
      </c>
      <c r="F13" s="64">
        <v>10000000</v>
      </c>
      <c r="G13" s="64">
        <v>200000</v>
      </c>
      <c r="H13" s="65">
        <v>650000</v>
      </c>
      <c r="I13" s="65">
        <v>20000</v>
      </c>
      <c r="J13" s="65">
        <v>1120000</v>
      </c>
      <c r="K13" s="65">
        <v>39000</v>
      </c>
      <c r="L13" s="64">
        <v>710000</v>
      </c>
      <c r="M13" s="64">
        <v>15000</v>
      </c>
      <c r="N13" s="64">
        <v>1430000</v>
      </c>
      <c r="O13" s="64">
        <v>44000</v>
      </c>
      <c r="P13" s="65">
        <v>270000</v>
      </c>
      <c r="Q13" s="65">
        <v>0</v>
      </c>
      <c r="R13" s="64">
        <v>0</v>
      </c>
      <c r="S13" s="63">
        <v>4298000</v>
      </c>
      <c r="T13" s="64">
        <v>10760000</v>
      </c>
      <c r="U13" s="64">
        <v>1100000</v>
      </c>
      <c r="V13" s="64">
        <v>0</v>
      </c>
      <c r="W13" s="64">
        <v>100000</v>
      </c>
      <c r="X13" s="63">
        <v>11960000</v>
      </c>
      <c r="Y13" s="62">
        <v>-7662000</v>
      </c>
      <c r="Z13" s="64">
        <v>2710000</v>
      </c>
      <c r="AA13" s="64">
        <v>130000</v>
      </c>
      <c r="AB13" s="64">
        <v>10510000</v>
      </c>
      <c r="AC13" s="64">
        <v>180000</v>
      </c>
      <c r="AD13" s="65">
        <v>538000</v>
      </c>
      <c r="AE13" s="65">
        <v>20000</v>
      </c>
      <c r="AF13" s="65">
        <v>1177000</v>
      </c>
      <c r="AG13" s="65">
        <v>35000</v>
      </c>
      <c r="AH13" s="64">
        <v>588000</v>
      </c>
      <c r="AI13" s="64">
        <v>15000</v>
      </c>
      <c r="AJ13" s="64">
        <v>1503000</v>
      </c>
      <c r="AK13" s="65">
        <v>39000</v>
      </c>
      <c r="AL13" s="65">
        <v>300000</v>
      </c>
      <c r="AM13" s="64">
        <v>0</v>
      </c>
      <c r="AN13" s="64">
        <v>0</v>
      </c>
      <c r="AO13" s="63">
        <v>4215000</v>
      </c>
      <c r="AP13" s="64">
        <v>11020000</v>
      </c>
      <c r="AQ13" s="64">
        <v>1800000</v>
      </c>
      <c r="AR13" s="64">
        <v>0</v>
      </c>
      <c r="AS13" s="64">
        <v>100000</v>
      </c>
      <c r="AT13" s="63">
        <v>12920000</v>
      </c>
      <c r="AU13" s="62">
        <v>-8705000</v>
      </c>
      <c r="AV13" s="64">
        <v>1700000</v>
      </c>
      <c r="AW13" s="64">
        <v>120000</v>
      </c>
      <c r="AX13" s="64">
        <v>11790000</v>
      </c>
      <c r="AY13" s="64">
        <v>150000</v>
      </c>
      <c r="AZ13" s="65">
        <v>338000</v>
      </c>
      <c r="BA13" s="65">
        <v>19000</v>
      </c>
      <c r="BB13" s="65">
        <v>1321000</v>
      </c>
      <c r="BC13" s="65">
        <v>29000</v>
      </c>
      <c r="BD13" s="64">
        <v>369000</v>
      </c>
      <c r="BE13" s="64">
        <v>14000</v>
      </c>
      <c r="BF13" s="64">
        <v>1686000</v>
      </c>
      <c r="BG13" s="64">
        <v>33000</v>
      </c>
      <c r="BH13" s="65">
        <v>330000</v>
      </c>
      <c r="BI13" s="65">
        <v>0</v>
      </c>
      <c r="BJ13" s="64">
        <v>0</v>
      </c>
      <c r="BK13" s="63">
        <v>4139000</v>
      </c>
      <c r="BL13" s="64">
        <v>11300000</v>
      </c>
      <c r="BM13" s="64">
        <v>1700000</v>
      </c>
      <c r="BN13" s="64">
        <v>0</v>
      </c>
      <c r="BO13" s="64">
        <v>250000</v>
      </c>
      <c r="BP13" s="63">
        <v>13250000</v>
      </c>
      <c r="BQ13" s="62">
        <v>-9111000</v>
      </c>
      <c r="BR13" s="64">
        <v>950000</v>
      </c>
      <c r="BS13" s="64">
        <v>110000</v>
      </c>
      <c r="BT13" s="64">
        <v>12660000</v>
      </c>
      <c r="BU13" s="64">
        <v>120000</v>
      </c>
      <c r="BV13" s="65">
        <v>189000</v>
      </c>
      <c r="BW13" s="65">
        <v>17000</v>
      </c>
      <c r="BX13" s="65">
        <v>1418000</v>
      </c>
      <c r="BY13" s="65">
        <v>23000</v>
      </c>
      <c r="BZ13" s="64">
        <v>206000</v>
      </c>
      <c r="CA13" s="64">
        <v>13000</v>
      </c>
      <c r="CB13" s="64">
        <v>1810000</v>
      </c>
      <c r="CC13" s="64">
        <v>26000</v>
      </c>
      <c r="CD13" s="65">
        <v>340000</v>
      </c>
      <c r="CE13" s="65">
        <v>0</v>
      </c>
      <c r="CF13" s="64">
        <v>0</v>
      </c>
      <c r="CG13" s="63">
        <v>4042000</v>
      </c>
      <c r="CH13" s="64">
        <v>11500000</v>
      </c>
      <c r="CI13" s="64">
        <v>900000</v>
      </c>
      <c r="CJ13" s="64">
        <v>0</v>
      </c>
      <c r="CK13" s="64">
        <v>100000</v>
      </c>
      <c r="CL13" s="63">
        <v>12500000</v>
      </c>
      <c r="CM13" s="62">
        <v>-8458000</v>
      </c>
      <c r="CN13" s="64">
        <v>520000</v>
      </c>
      <c r="CO13" s="64">
        <v>50000</v>
      </c>
      <c r="CP13" s="64">
        <v>14240000</v>
      </c>
      <c r="CQ13" s="64">
        <v>100000</v>
      </c>
      <c r="CR13" s="65">
        <v>103000</v>
      </c>
      <c r="CS13" s="65">
        <v>8000</v>
      </c>
      <c r="CT13" s="65">
        <v>1595000</v>
      </c>
      <c r="CU13" s="65">
        <v>20000</v>
      </c>
      <c r="CV13" s="64">
        <v>113000</v>
      </c>
      <c r="CW13" s="64">
        <v>6000</v>
      </c>
      <c r="CX13" s="64">
        <v>2036000</v>
      </c>
      <c r="CY13" s="64">
        <v>22000</v>
      </c>
      <c r="CZ13" s="65">
        <v>340000</v>
      </c>
      <c r="DA13" s="65">
        <v>0</v>
      </c>
      <c r="DB13" s="64">
        <v>0</v>
      </c>
      <c r="DC13" s="63">
        <v>4243000</v>
      </c>
      <c r="DD13" s="64">
        <v>11600000</v>
      </c>
      <c r="DE13" s="64">
        <v>400000</v>
      </c>
      <c r="DF13" s="64">
        <v>0</v>
      </c>
      <c r="DG13" s="64">
        <v>100000</v>
      </c>
      <c r="DH13" s="63">
        <v>12100000</v>
      </c>
      <c r="DI13" s="62">
        <v>-7857000</v>
      </c>
      <c r="DJ13" s="64">
        <v>260000</v>
      </c>
      <c r="DK13" s="64">
        <v>20000</v>
      </c>
      <c r="DL13" s="64">
        <v>15060000</v>
      </c>
      <c r="DM13" s="64">
        <v>80000</v>
      </c>
      <c r="DN13" s="65">
        <v>51000</v>
      </c>
      <c r="DO13" s="65">
        <v>3000</v>
      </c>
      <c r="DP13" s="65">
        <v>1685000</v>
      </c>
      <c r="DQ13" s="65">
        <v>15000</v>
      </c>
      <c r="DR13" s="64">
        <v>56000</v>
      </c>
      <c r="DS13" s="64">
        <v>2000</v>
      </c>
      <c r="DT13" s="64">
        <v>2155000</v>
      </c>
      <c r="DU13" s="64">
        <v>17000</v>
      </c>
      <c r="DV13" s="65">
        <v>350000</v>
      </c>
      <c r="DW13" s="65">
        <v>0</v>
      </c>
      <c r="DX13" s="64">
        <v>0</v>
      </c>
      <c r="DY13" s="63">
        <v>4334000</v>
      </c>
      <c r="DZ13" s="64">
        <v>11690000</v>
      </c>
      <c r="EA13" s="64">
        <v>800000</v>
      </c>
      <c r="EB13" s="64">
        <v>0</v>
      </c>
      <c r="EC13" s="64">
        <v>100000</v>
      </c>
      <c r="ED13" s="63">
        <v>12590000</v>
      </c>
      <c r="EE13" s="62">
        <v>-8256000</v>
      </c>
      <c r="EF13" s="64">
        <v>0</v>
      </c>
      <c r="EG13" s="64">
        <v>0</v>
      </c>
      <c r="EH13" s="64">
        <v>16540000</v>
      </c>
      <c r="EI13" s="64">
        <v>60000</v>
      </c>
      <c r="EJ13" s="65">
        <v>0</v>
      </c>
      <c r="EK13" s="65">
        <v>0</v>
      </c>
      <c r="EL13" s="65">
        <v>1852000</v>
      </c>
      <c r="EM13" s="65">
        <v>12000</v>
      </c>
      <c r="EN13" s="64">
        <v>0</v>
      </c>
      <c r="EO13" s="64">
        <v>0</v>
      </c>
      <c r="EP13" s="64">
        <v>2365000</v>
      </c>
      <c r="EQ13" s="64">
        <v>13000</v>
      </c>
      <c r="ER13" s="65">
        <v>350000</v>
      </c>
      <c r="ES13" s="65">
        <v>0</v>
      </c>
      <c r="ET13" s="64">
        <v>0</v>
      </c>
      <c r="EU13" s="63">
        <v>4592000</v>
      </c>
      <c r="EV13" s="64">
        <v>11800000</v>
      </c>
      <c r="EW13" s="64">
        <v>700000</v>
      </c>
      <c r="EX13" s="64">
        <v>0</v>
      </c>
      <c r="EY13" s="64">
        <v>100000</v>
      </c>
      <c r="EZ13" s="63">
        <v>12600000</v>
      </c>
      <c r="FA13" s="62">
        <v>-8008000</v>
      </c>
      <c r="FB13" s="57">
        <v>659</v>
      </c>
      <c r="FC13" s="57">
        <v>64</v>
      </c>
      <c r="FD13" s="57">
        <v>3</v>
      </c>
      <c r="FE13" s="57">
        <v>0</v>
      </c>
      <c r="FF13" s="57">
        <v>39</v>
      </c>
      <c r="FG13" s="57">
        <v>89</v>
      </c>
      <c r="FH13" s="57">
        <v>0</v>
      </c>
      <c r="FI13" s="57">
        <v>17</v>
      </c>
      <c r="FJ13" s="57">
        <v>2</v>
      </c>
      <c r="FK13" s="57">
        <v>0</v>
      </c>
      <c r="FL13" s="57">
        <v>190</v>
      </c>
      <c r="FM13" s="57">
        <v>35</v>
      </c>
      <c r="FN13" s="57">
        <v>0</v>
      </c>
      <c r="FO13" s="57">
        <v>3</v>
      </c>
      <c r="FP13" s="57">
        <v>244</v>
      </c>
      <c r="FQ13" s="57">
        <v>0</v>
      </c>
      <c r="FR13" s="57">
        <v>27</v>
      </c>
      <c r="FS13" s="57">
        <v>227</v>
      </c>
      <c r="FT13" s="57">
        <v>0</v>
      </c>
      <c r="FU13" s="57">
        <v>0</v>
      </c>
      <c r="FV13" s="57">
        <v>0</v>
      </c>
      <c r="FW13" s="57">
        <v>0</v>
      </c>
      <c r="FX13" s="57">
        <v>0</v>
      </c>
      <c r="FY13" s="57">
        <v>0</v>
      </c>
      <c r="FZ13" s="57">
        <v>1</v>
      </c>
      <c r="GA13" s="57">
        <v>1</v>
      </c>
      <c r="GB13" s="57">
        <v>0</v>
      </c>
      <c r="GC13" s="57">
        <v>0</v>
      </c>
      <c r="GD13" s="57">
        <v>0</v>
      </c>
      <c r="GE13" s="16">
        <v>42986.690752314818</v>
      </c>
      <c r="GF13" s="14" t="s">
        <v>13</v>
      </c>
      <c r="GG13" s="14" t="s">
        <v>165</v>
      </c>
      <c r="GH13" s="14" t="s">
        <v>164</v>
      </c>
      <c r="GI13" s="14" t="s">
        <v>87</v>
      </c>
      <c r="GJ13" s="14">
        <v>641</v>
      </c>
      <c r="GK13" s="14">
        <v>39</v>
      </c>
      <c r="GL13" s="14">
        <v>985</v>
      </c>
      <c r="GM13" s="14">
        <v>519348</v>
      </c>
      <c r="GN13" s="14">
        <v>912</v>
      </c>
      <c r="GO13" s="14">
        <v>450</v>
      </c>
      <c r="GQ13" s="14">
        <v>48088</v>
      </c>
    </row>
    <row r="14" spans="1:199" ht="15.75">
      <c r="A14" s="14" t="s">
        <v>166</v>
      </c>
      <c r="B14" s="14" t="s">
        <v>50</v>
      </c>
      <c r="D14" s="64">
        <v>7157109</v>
      </c>
      <c r="E14" s="64">
        <v>1012640</v>
      </c>
      <c r="F14" s="64">
        <v>19135268</v>
      </c>
      <c r="G14" s="64">
        <v>961612</v>
      </c>
      <c r="H14" s="65">
        <v>1033960</v>
      </c>
      <c r="I14" s="65">
        <v>102038</v>
      </c>
      <c r="J14" s="65">
        <v>2405629</v>
      </c>
      <c r="K14" s="65">
        <v>147437</v>
      </c>
      <c r="L14" s="64">
        <v>1553094</v>
      </c>
      <c r="M14" s="64">
        <v>111390</v>
      </c>
      <c r="N14" s="64">
        <v>2736343</v>
      </c>
      <c r="O14" s="64">
        <v>208670</v>
      </c>
      <c r="P14" s="65">
        <v>422970</v>
      </c>
      <c r="Q14" s="65">
        <v>0</v>
      </c>
      <c r="R14" s="64">
        <v>0</v>
      </c>
      <c r="S14" s="63">
        <v>8721531</v>
      </c>
      <c r="T14" s="64">
        <v>17766358</v>
      </c>
      <c r="U14" s="64">
        <v>3595399</v>
      </c>
      <c r="V14" s="64">
        <v>8367</v>
      </c>
      <c r="W14" s="64">
        <v>0</v>
      </c>
      <c r="X14" s="63">
        <v>21370124</v>
      </c>
      <c r="Y14" s="62">
        <v>-12648593</v>
      </c>
      <c r="Z14" s="64">
        <v>5535752</v>
      </c>
      <c r="AA14" s="64">
        <v>953024</v>
      </c>
      <c r="AB14" s="64">
        <v>20892117</v>
      </c>
      <c r="AC14" s="64">
        <v>984126</v>
      </c>
      <c r="AD14" s="65">
        <v>799729</v>
      </c>
      <c r="AE14" s="65">
        <v>96031</v>
      </c>
      <c r="AF14" s="65">
        <v>2626495</v>
      </c>
      <c r="AG14" s="65">
        <v>150889</v>
      </c>
      <c r="AH14" s="64">
        <v>1201258</v>
      </c>
      <c r="AI14" s="64">
        <v>104833</v>
      </c>
      <c r="AJ14" s="64">
        <v>2987573</v>
      </c>
      <c r="AK14" s="65">
        <v>213555</v>
      </c>
      <c r="AL14" s="65">
        <v>293090</v>
      </c>
      <c r="AM14" s="64">
        <v>0</v>
      </c>
      <c r="AN14" s="64">
        <v>0</v>
      </c>
      <c r="AO14" s="63">
        <v>8473453</v>
      </c>
      <c r="AP14" s="64">
        <v>18452866</v>
      </c>
      <c r="AQ14" s="64">
        <v>3520890</v>
      </c>
      <c r="AR14" s="64">
        <v>0</v>
      </c>
      <c r="AS14" s="64">
        <v>0</v>
      </c>
      <c r="AT14" s="63">
        <v>21973756</v>
      </c>
      <c r="AU14" s="62">
        <v>-13500303</v>
      </c>
      <c r="AV14" s="64">
        <v>3993261</v>
      </c>
      <c r="AW14" s="64">
        <v>898497</v>
      </c>
      <c r="AX14" s="64">
        <v>22578111</v>
      </c>
      <c r="AY14" s="64">
        <v>977578</v>
      </c>
      <c r="AZ14" s="65">
        <v>576891</v>
      </c>
      <c r="BA14" s="65">
        <v>90537</v>
      </c>
      <c r="BB14" s="65">
        <v>2838453</v>
      </c>
      <c r="BC14" s="65">
        <v>149885</v>
      </c>
      <c r="BD14" s="64">
        <v>866538</v>
      </c>
      <c r="BE14" s="64">
        <v>98835</v>
      </c>
      <c r="BF14" s="64">
        <v>3228669</v>
      </c>
      <c r="BG14" s="64">
        <v>212135</v>
      </c>
      <c r="BH14" s="65">
        <v>123875</v>
      </c>
      <c r="BI14" s="65">
        <v>0</v>
      </c>
      <c r="BJ14" s="64">
        <v>0</v>
      </c>
      <c r="BK14" s="63">
        <v>8185818</v>
      </c>
      <c r="BL14" s="64">
        <v>19400868</v>
      </c>
      <c r="BM14" s="64">
        <v>3503597</v>
      </c>
      <c r="BN14" s="64">
        <v>0</v>
      </c>
      <c r="BO14" s="64">
        <v>0</v>
      </c>
      <c r="BP14" s="63">
        <v>22904465</v>
      </c>
      <c r="BQ14" s="62">
        <v>-14718647</v>
      </c>
      <c r="BR14" s="64">
        <v>2237407</v>
      </c>
      <c r="BS14" s="64">
        <v>879972</v>
      </c>
      <c r="BT14" s="64">
        <v>24730532</v>
      </c>
      <c r="BU14" s="64">
        <v>955396</v>
      </c>
      <c r="BV14" s="65">
        <v>323230</v>
      </c>
      <c r="BW14" s="65">
        <v>88670</v>
      </c>
      <c r="BX14" s="65">
        <v>3109050</v>
      </c>
      <c r="BY14" s="65">
        <v>146484</v>
      </c>
      <c r="BZ14" s="64">
        <v>485517</v>
      </c>
      <c r="CA14" s="64">
        <v>96797</v>
      </c>
      <c r="CB14" s="64">
        <v>3536466</v>
      </c>
      <c r="CC14" s="64">
        <v>207321</v>
      </c>
      <c r="CD14" s="65">
        <v>123875</v>
      </c>
      <c r="CE14" s="65">
        <v>0</v>
      </c>
      <c r="CF14" s="64">
        <v>0</v>
      </c>
      <c r="CG14" s="63">
        <v>8117410</v>
      </c>
      <c r="CH14" s="64">
        <v>20405547</v>
      </c>
      <c r="CI14" s="64">
        <v>3400063</v>
      </c>
      <c r="CJ14" s="64">
        <v>0</v>
      </c>
      <c r="CK14" s="64">
        <v>0</v>
      </c>
      <c r="CL14" s="63">
        <v>23805610</v>
      </c>
      <c r="CM14" s="62">
        <v>-15688200</v>
      </c>
      <c r="CN14" s="64">
        <v>853102</v>
      </c>
      <c r="CO14" s="64">
        <v>882801</v>
      </c>
      <c r="CP14" s="64">
        <v>27042433</v>
      </c>
      <c r="CQ14" s="64">
        <v>939144</v>
      </c>
      <c r="CR14" s="65">
        <v>123245</v>
      </c>
      <c r="CS14" s="65">
        <v>88955</v>
      </c>
      <c r="CT14" s="65">
        <v>3399695</v>
      </c>
      <c r="CU14" s="65">
        <v>143992</v>
      </c>
      <c r="CV14" s="64">
        <v>185123</v>
      </c>
      <c r="CW14" s="64">
        <v>97108</v>
      </c>
      <c r="CX14" s="64">
        <v>3867068</v>
      </c>
      <c r="CY14" s="64">
        <v>203794</v>
      </c>
      <c r="CZ14" s="65">
        <v>123875</v>
      </c>
      <c r="DA14" s="65">
        <v>0</v>
      </c>
      <c r="DB14" s="64">
        <v>0</v>
      </c>
      <c r="DC14" s="63">
        <v>8232855</v>
      </c>
      <c r="DD14" s="64">
        <v>21345180</v>
      </c>
      <c r="DE14" s="64">
        <v>2638358</v>
      </c>
      <c r="DF14" s="64">
        <v>0</v>
      </c>
      <c r="DG14" s="64">
        <v>0</v>
      </c>
      <c r="DH14" s="63">
        <v>23983538</v>
      </c>
      <c r="DI14" s="62">
        <v>-15750683</v>
      </c>
      <c r="DJ14" s="64">
        <v>0</v>
      </c>
      <c r="DK14" s="64">
        <v>932873</v>
      </c>
      <c r="DL14" s="64">
        <v>27999417</v>
      </c>
      <c r="DM14" s="64">
        <v>992412</v>
      </c>
      <c r="DN14" s="65">
        <v>0</v>
      </c>
      <c r="DO14" s="65">
        <v>94001</v>
      </c>
      <c r="DP14" s="65">
        <v>3646723</v>
      </c>
      <c r="DQ14" s="65">
        <v>152159</v>
      </c>
      <c r="DR14" s="64">
        <v>0</v>
      </c>
      <c r="DS14" s="64">
        <v>102616</v>
      </c>
      <c r="DT14" s="64">
        <v>4003917</v>
      </c>
      <c r="DU14" s="64">
        <v>215353</v>
      </c>
      <c r="DV14" s="65">
        <v>123875</v>
      </c>
      <c r="DW14" s="65">
        <v>0</v>
      </c>
      <c r="DX14" s="64">
        <v>0</v>
      </c>
      <c r="DY14" s="63">
        <v>8338644</v>
      </c>
      <c r="DZ14" s="64">
        <v>22170994</v>
      </c>
      <c r="EA14" s="64">
        <v>1965017</v>
      </c>
      <c r="EB14" s="64">
        <v>0</v>
      </c>
      <c r="EC14" s="64">
        <v>0</v>
      </c>
      <c r="ED14" s="63">
        <v>24136011</v>
      </c>
      <c r="EE14" s="62">
        <v>-15797367</v>
      </c>
      <c r="EF14" s="64">
        <v>0</v>
      </c>
      <c r="EG14" s="64">
        <v>986737</v>
      </c>
      <c r="EH14" s="64">
        <v>29616103</v>
      </c>
      <c r="EI14" s="64">
        <v>1049714</v>
      </c>
      <c r="EJ14" s="65">
        <v>0</v>
      </c>
      <c r="EK14" s="65">
        <v>99428</v>
      </c>
      <c r="EL14" s="65">
        <v>3857284</v>
      </c>
      <c r="EM14" s="65">
        <v>160945</v>
      </c>
      <c r="EN14" s="64">
        <v>0</v>
      </c>
      <c r="EO14" s="64">
        <v>108541</v>
      </c>
      <c r="EP14" s="64">
        <v>4235103</v>
      </c>
      <c r="EQ14" s="64">
        <v>227788</v>
      </c>
      <c r="ER14" s="65">
        <v>123875</v>
      </c>
      <c r="ES14" s="65">
        <v>0</v>
      </c>
      <c r="ET14" s="64">
        <v>0</v>
      </c>
      <c r="EU14" s="63">
        <v>8812964</v>
      </c>
      <c r="EV14" s="64">
        <v>23268743</v>
      </c>
      <c r="EW14" s="64">
        <v>5428686</v>
      </c>
      <c r="EX14" s="64">
        <v>0</v>
      </c>
      <c r="EY14" s="64">
        <v>0</v>
      </c>
      <c r="EZ14" s="63">
        <v>28697429</v>
      </c>
      <c r="FA14" s="62">
        <v>-19884465</v>
      </c>
      <c r="FB14" s="57">
        <v>942</v>
      </c>
      <c r="FC14" s="57">
        <v>214</v>
      </c>
      <c r="FD14" s="57">
        <v>3</v>
      </c>
      <c r="FE14" s="57">
        <v>20</v>
      </c>
      <c r="FF14" s="57">
        <v>64</v>
      </c>
      <c r="FG14" s="57">
        <v>210</v>
      </c>
      <c r="FH14" s="57">
        <v>0</v>
      </c>
      <c r="FI14" s="57">
        <v>45</v>
      </c>
      <c r="FJ14" s="57">
        <v>11</v>
      </c>
      <c r="FK14" s="57">
        <v>0</v>
      </c>
      <c r="FL14" s="57">
        <v>561</v>
      </c>
      <c r="FM14" s="57">
        <v>155</v>
      </c>
      <c r="FN14" s="57">
        <v>0</v>
      </c>
      <c r="FO14" s="57">
        <v>4</v>
      </c>
      <c r="FP14" s="57">
        <v>312</v>
      </c>
      <c r="FQ14" s="57">
        <v>0</v>
      </c>
      <c r="FR14" s="57">
        <v>64</v>
      </c>
      <c r="FS14" s="57">
        <v>868</v>
      </c>
      <c r="FT14" s="57">
        <v>7</v>
      </c>
      <c r="FU14" s="57">
        <v>7</v>
      </c>
      <c r="FV14" s="57">
        <v>0</v>
      </c>
      <c r="FW14" s="57">
        <v>3</v>
      </c>
      <c r="FX14" s="57">
        <v>3</v>
      </c>
      <c r="FY14" s="57">
        <v>0</v>
      </c>
      <c r="FZ14" s="57">
        <v>1</v>
      </c>
      <c r="GA14" s="57">
        <v>0</v>
      </c>
      <c r="GB14" s="57">
        <v>1</v>
      </c>
      <c r="GC14" s="57">
        <v>0</v>
      </c>
      <c r="GD14" s="57">
        <v>1</v>
      </c>
      <c r="GE14" s="16">
        <v>42979.665185185186</v>
      </c>
      <c r="GF14" s="14" t="s">
        <v>13</v>
      </c>
      <c r="GG14" s="14" t="s">
        <v>165</v>
      </c>
      <c r="GH14" s="14" t="s">
        <v>164</v>
      </c>
      <c r="GI14" s="14" t="s">
        <v>49</v>
      </c>
      <c r="GJ14" s="14">
        <v>641</v>
      </c>
      <c r="GK14" s="14">
        <v>39</v>
      </c>
      <c r="GL14" s="14">
        <v>985</v>
      </c>
      <c r="GM14" s="14">
        <v>519114</v>
      </c>
      <c r="GN14" s="14">
        <v>912</v>
      </c>
      <c r="GO14" s="14">
        <v>453</v>
      </c>
      <c r="GQ14" s="14">
        <v>55653</v>
      </c>
    </row>
    <row r="15" spans="1:199" ht="15.75">
      <c r="A15" s="14" t="s">
        <v>166</v>
      </c>
      <c r="B15" s="14" t="s">
        <v>14</v>
      </c>
      <c r="D15" s="64">
        <v>5208053</v>
      </c>
      <c r="E15" s="64">
        <v>900965</v>
      </c>
      <c r="F15" s="64">
        <v>12457697</v>
      </c>
      <c r="G15" s="64">
        <v>560886</v>
      </c>
      <c r="H15" s="65">
        <v>749118</v>
      </c>
      <c r="I15" s="65">
        <v>78009</v>
      </c>
      <c r="J15" s="65">
        <v>1576303</v>
      </c>
      <c r="K15" s="65">
        <v>240270</v>
      </c>
      <c r="L15" s="64">
        <v>1130148</v>
      </c>
      <c r="M15" s="64">
        <v>107215</v>
      </c>
      <c r="N15" s="64">
        <v>1781451</v>
      </c>
      <c r="O15" s="64">
        <v>121712</v>
      </c>
      <c r="P15" s="65">
        <v>151629</v>
      </c>
      <c r="Q15" s="65">
        <v>0</v>
      </c>
      <c r="R15" s="64">
        <v>20000</v>
      </c>
      <c r="S15" s="63">
        <v>5955855</v>
      </c>
      <c r="T15" s="64">
        <v>11773215</v>
      </c>
      <c r="U15" s="64">
        <v>1475000</v>
      </c>
      <c r="V15" s="64">
        <v>0</v>
      </c>
      <c r="W15" s="64">
        <v>0</v>
      </c>
      <c r="X15" s="63">
        <v>13248215</v>
      </c>
      <c r="Y15" s="62">
        <v>-7292360</v>
      </c>
      <c r="Z15" s="64">
        <v>4829360</v>
      </c>
      <c r="AA15" s="64">
        <v>1074200</v>
      </c>
      <c r="AB15" s="64">
        <v>12817047</v>
      </c>
      <c r="AC15" s="64">
        <v>598271</v>
      </c>
      <c r="AD15" s="65">
        <v>694647</v>
      </c>
      <c r="AE15" s="65">
        <v>93009</v>
      </c>
      <c r="AF15" s="65">
        <v>1621772</v>
      </c>
      <c r="AG15" s="65">
        <v>256285</v>
      </c>
      <c r="AH15" s="64">
        <v>1047971</v>
      </c>
      <c r="AI15" s="64">
        <v>127830</v>
      </c>
      <c r="AJ15" s="64">
        <v>1832838</v>
      </c>
      <c r="AK15" s="65">
        <v>129825</v>
      </c>
      <c r="AL15" s="65">
        <v>50500</v>
      </c>
      <c r="AM15" s="64">
        <v>0</v>
      </c>
      <c r="AN15" s="64">
        <v>0</v>
      </c>
      <c r="AO15" s="63">
        <v>5854677</v>
      </c>
      <c r="AP15" s="64">
        <v>12289990</v>
      </c>
      <c r="AQ15" s="64">
        <v>2121000</v>
      </c>
      <c r="AR15" s="64">
        <v>0</v>
      </c>
      <c r="AS15" s="64">
        <v>0</v>
      </c>
      <c r="AT15" s="63">
        <v>14410990</v>
      </c>
      <c r="AU15" s="62">
        <v>-8556313</v>
      </c>
      <c r="AV15" s="64">
        <v>4140976</v>
      </c>
      <c r="AW15" s="64">
        <v>1061566</v>
      </c>
      <c r="AX15" s="64">
        <v>13747054</v>
      </c>
      <c r="AY15" s="64">
        <v>562469</v>
      </c>
      <c r="AZ15" s="65">
        <v>595631</v>
      </c>
      <c r="BA15" s="65">
        <v>91915</v>
      </c>
      <c r="BB15" s="65">
        <v>1739448</v>
      </c>
      <c r="BC15" s="65">
        <v>240948</v>
      </c>
      <c r="BD15" s="64">
        <v>898592</v>
      </c>
      <c r="BE15" s="64">
        <v>126326</v>
      </c>
      <c r="BF15" s="64">
        <v>1965829</v>
      </c>
      <c r="BG15" s="64">
        <v>122056</v>
      </c>
      <c r="BH15" s="65">
        <v>50500</v>
      </c>
      <c r="BI15" s="65">
        <v>0</v>
      </c>
      <c r="BJ15" s="64">
        <v>0</v>
      </c>
      <c r="BK15" s="63">
        <v>5831245</v>
      </c>
      <c r="BL15" s="64">
        <v>12860814</v>
      </c>
      <c r="BM15" s="64">
        <v>3034798</v>
      </c>
      <c r="BN15" s="64">
        <v>0</v>
      </c>
      <c r="BO15" s="64">
        <v>0</v>
      </c>
      <c r="BP15" s="63">
        <v>15895612</v>
      </c>
      <c r="BQ15" s="62">
        <v>-10064367</v>
      </c>
      <c r="BR15" s="64">
        <v>3586251</v>
      </c>
      <c r="BS15" s="64">
        <v>1049662</v>
      </c>
      <c r="BT15" s="64">
        <v>14818409</v>
      </c>
      <c r="BU15" s="64">
        <v>545545</v>
      </c>
      <c r="BV15" s="65">
        <v>515841</v>
      </c>
      <c r="BW15" s="65">
        <v>90884</v>
      </c>
      <c r="BX15" s="65">
        <v>1875010</v>
      </c>
      <c r="BY15" s="65">
        <v>233698</v>
      </c>
      <c r="BZ15" s="64">
        <v>778217</v>
      </c>
      <c r="CA15" s="64">
        <v>124910</v>
      </c>
      <c r="CB15" s="64">
        <v>2119033</v>
      </c>
      <c r="CC15" s="64">
        <v>118383</v>
      </c>
      <c r="CD15" s="65">
        <v>50500</v>
      </c>
      <c r="CE15" s="65">
        <v>0</v>
      </c>
      <c r="CF15" s="64">
        <v>0</v>
      </c>
      <c r="CG15" s="63">
        <v>5906476</v>
      </c>
      <c r="CH15" s="64">
        <v>13549189</v>
      </c>
      <c r="CI15" s="64">
        <v>4156270</v>
      </c>
      <c r="CJ15" s="64">
        <v>0</v>
      </c>
      <c r="CK15" s="64">
        <v>0</v>
      </c>
      <c r="CL15" s="63">
        <v>17705459</v>
      </c>
      <c r="CM15" s="62">
        <v>-11798983</v>
      </c>
      <c r="CN15" s="64">
        <v>3067661</v>
      </c>
      <c r="CO15" s="64">
        <v>1058430</v>
      </c>
      <c r="CP15" s="64">
        <v>16085290</v>
      </c>
      <c r="CQ15" s="64">
        <v>508481</v>
      </c>
      <c r="CR15" s="65">
        <v>441247</v>
      </c>
      <c r="CS15" s="65">
        <v>91643</v>
      </c>
      <c r="CT15" s="65">
        <v>2035311</v>
      </c>
      <c r="CU15" s="65">
        <v>217821</v>
      </c>
      <c r="CV15" s="64">
        <v>665683</v>
      </c>
      <c r="CW15" s="64">
        <v>125953</v>
      </c>
      <c r="CX15" s="64">
        <v>2300197</v>
      </c>
      <c r="CY15" s="64">
        <v>110340</v>
      </c>
      <c r="CZ15" s="65">
        <v>50500</v>
      </c>
      <c r="DA15" s="65">
        <v>0</v>
      </c>
      <c r="DB15" s="64">
        <v>0</v>
      </c>
      <c r="DC15" s="63">
        <v>6038695</v>
      </c>
      <c r="DD15" s="64">
        <v>14332195</v>
      </c>
      <c r="DE15" s="64">
        <v>3899679</v>
      </c>
      <c r="DF15" s="64">
        <v>0</v>
      </c>
      <c r="DG15" s="64">
        <v>0</v>
      </c>
      <c r="DH15" s="63">
        <v>18231874</v>
      </c>
      <c r="DI15" s="62">
        <v>-12193179</v>
      </c>
      <c r="DJ15" s="64">
        <v>2506218</v>
      </c>
      <c r="DK15" s="64">
        <v>0</v>
      </c>
      <c r="DL15" s="64">
        <v>18490731</v>
      </c>
      <c r="DM15" s="64">
        <v>468829</v>
      </c>
      <c r="DN15" s="65">
        <v>360490</v>
      </c>
      <c r="DO15" s="65">
        <v>0</v>
      </c>
      <c r="DP15" s="65">
        <v>2339678</v>
      </c>
      <c r="DQ15" s="65">
        <v>200835</v>
      </c>
      <c r="DR15" s="64">
        <v>543849</v>
      </c>
      <c r="DS15" s="64">
        <v>0</v>
      </c>
      <c r="DT15" s="64">
        <v>2644175</v>
      </c>
      <c r="DU15" s="64">
        <v>101736</v>
      </c>
      <c r="DV15" s="65">
        <v>50500</v>
      </c>
      <c r="DW15" s="65">
        <v>0</v>
      </c>
      <c r="DX15" s="64">
        <v>0</v>
      </c>
      <c r="DY15" s="63">
        <v>6241263</v>
      </c>
      <c r="DZ15" s="64">
        <v>15033072</v>
      </c>
      <c r="EA15" s="64">
        <v>2216426</v>
      </c>
      <c r="EB15" s="64">
        <v>0</v>
      </c>
      <c r="EC15" s="64">
        <v>0</v>
      </c>
      <c r="ED15" s="63">
        <v>17249498</v>
      </c>
      <c r="EE15" s="62">
        <v>-11008235</v>
      </c>
      <c r="EF15" s="64">
        <v>1902210</v>
      </c>
      <c r="EG15" s="64">
        <v>0</v>
      </c>
      <c r="EH15" s="64">
        <v>20357802</v>
      </c>
      <c r="EI15" s="64">
        <v>0</v>
      </c>
      <c r="EJ15" s="65">
        <v>273611</v>
      </c>
      <c r="EK15" s="65">
        <v>0</v>
      </c>
      <c r="EL15" s="65">
        <v>2575923</v>
      </c>
      <c r="EM15" s="65">
        <v>0</v>
      </c>
      <c r="EN15" s="64">
        <v>412780</v>
      </c>
      <c r="EO15" s="64">
        <v>0</v>
      </c>
      <c r="EP15" s="64">
        <v>2911166</v>
      </c>
      <c r="EQ15" s="64">
        <v>0</v>
      </c>
      <c r="ER15" s="65">
        <v>50500</v>
      </c>
      <c r="ES15" s="65">
        <v>0</v>
      </c>
      <c r="ET15" s="64">
        <v>0</v>
      </c>
      <c r="EU15" s="63">
        <v>6223980</v>
      </c>
      <c r="EV15" s="64">
        <v>15659135</v>
      </c>
      <c r="EW15" s="64">
        <v>2589375</v>
      </c>
      <c r="EX15" s="64">
        <v>0</v>
      </c>
      <c r="EY15" s="64">
        <v>0</v>
      </c>
      <c r="EZ15" s="63">
        <v>18248510</v>
      </c>
      <c r="FA15" s="62">
        <v>-12024530</v>
      </c>
      <c r="FB15" s="57">
        <v>610</v>
      </c>
      <c r="FC15" s="57">
        <v>100</v>
      </c>
      <c r="FD15" s="57">
        <v>4</v>
      </c>
      <c r="FE15" s="57">
        <v>0</v>
      </c>
      <c r="FF15" s="57">
        <v>75</v>
      </c>
      <c r="FG15" s="57">
        <v>145</v>
      </c>
      <c r="FH15" s="57">
        <v>7</v>
      </c>
      <c r="FI15" s="57">
        <v>305</v>
      </c>
      <c r="FJ15" s="57">
        <v>2</v>
      </c>
      <c r="FK15" s="57">
        <v>12</v>
      </c>
      <c r="FL15" s="57">
        <v>223</v>
      </c>
      <c r="FM15" s="57">
        <v>118</v>
      </c>
      <c r="FN15" s="57">
        <v>5</v>
      </c>
      <c r="FO15" s="57">
        <v>36</v>
      </c>
      <c r="FP15" s="57">
        <v>257</v>
      </c>
      <c r="FQ15" s="57">
        <v>0</v>
      </c>
      <c r="FR15" s="57">
        <v>5</v>
      </c>
      <c r="FS15" s="57">
        <v>458</v>
      </c>
      <c r="FT15" s="57">
        <v>1</v>
      </c>
      <c r="FU15" s="57">
        <v>1</v>
      </c>
      <c r="FV15" s="57">
        <v>0</v>
      </c>
      <c r="FW15" s="57">
        <v>0</v>
      </c>
      <c r="FX15" s="57">
        <v>0</v>
      </c>
      <c r="FY15" s="57">
        <v>0</v>
      </c>
      <c r="FZ15" s="57">
        <v>3</v>
      </c>
      <c r="GA15" s="57">
        <v>3</v>
      </c>
      <c r="GB15" s="57">
        <v>0</v>
      </c>
      <c r="GC15" s="57">
        <v>0</v>
      </c>
      <c r="GD15" s="57">
        <v>0</v>
      </c>
      <c r="GE15" s="16">
        <v>42984.728414351855</v>
      </c>
      <c r="GF15" s="14" t="s">
        <v>13</v>
      </c>
      <c r="GG15" s="14" t="s">
        <v>165</v>
      </c>
      <c r="GH15" s="14" t="s">
        <v>164</v>
      </c>
      <c r="GI15" s="14" t="s">
        <v>12</v>
      </c>
      <c r="GJ15" s="14">
        <v>641</v>
      </c>
      <c r="GK15" s="14">
        <v>39</v>
      </c>
      <c r="GL15" s="14">
        <v>985</v>
      </c>
      <c r="GM15" s="14">
        <v>518432</v>
      </c>
      <c r="GN15" s="14">
        <v>912</v>
      </c>
      <c r="GO15" s="14">
        <v>5540</v>
      </c>
      <c r="GQ15" s="14">
        <v>44598</v>
      </c>
    </row>
    <row r="16" spans="1:199" ht="15.75">
      <c r="A16" s="14" t="s">
        <v>166</v>
      </c>
      <c r="B16" s="14" t="s">
        <v>52</v>
      </c>
      <c r="D16" s="64">
        <v>2976454</v>
      </c>
      <c r="E16" s="64">
        <v>25414</v>
      </c>
      <c r="F16" s="64">
        <v>8813163</v>
      </c>
      <c r="G16" s="64">
        <v>106558</v>
      </c>
      <c r="H16" s="65">
        <v>431586</v>
      </c>
      <c r="I16" s="65">
        <v>2745</v>
      </c>
      <c r="J16" s="65">
        <v>1119272</v>
      </c>
      <c r="K16" s="65">
        <v>15664</v>
      </c>
      <c r="L16" s="64">
        <v>645891</v>
      </c>
      <c r="M16" s="64">
        <v>3024</v>
      </c>
      <c r="N16" s="64">
        <v>1260282</v>
      </c>
      <c r="O16" s="64">
        <v>23123</v>
      </c>
      <c r="P16" s="65">
        <v>204375</v>
      </c>
      <c r="Q16" s="65">
        <v>9000</v>
      </c>
      <c r="R16" s="64">
        <v>59898</v>
      </c>
      <c r="S16" s="63">
        <v>3774860</v>
      </c>
      <c r="T16" s="64">
        <v>8705024</v>
      </c>
      <c r="U16" s="64">
        <v>2778520</v>
      </c>
      <c r="V16" s="64">
        <v>0</v>
      </c>
      <c r="W16" s="64">
        <v>0</v>
      </c>
      <c r="X16" s="63">
        <v>11483544</v>
      </c>
      <c r="Y16" s="62">
        <v>-7708684</v>
      </c>
      <c r="Z16" s="64">
        <v>1762720</v>
      </c>
      <c r="AA16" s="64">
        <v>19612</v>
      </c>
      <c r="AB16" s="64">
        <v>10159733</v>
      </c>
      <c r="AC16" s="64">
        <v>72094</v>
      </c>
      <c r="AD16" s="65">
        <v>255594</v>
      </c>
      <c r="AE16" s="65">
        <v>2118</v>
      </c>
      <c r="AF16" s="65">
        <v>1310606</v>
      </c>
      <c r="AG16" s="65">
        <v>10598</v>
      </c>
      <c r="AH16" s="64">
        <v>382510</v>
      </c>
      <c r="AI16" s="64">
        <v>2334</v>
      </c>
      <c r="AJ16" s="64">
        <v>1452842</v>
      </c>
      <c r="AK16" s="65">
        <v>15644</v>
      </c>
      <c r="AL16" s="65">
        <v>205598</v>
      </c>
      <c r="AM16" s="64">
        <v>9000</v>
      </c>
      <c r="AN16" s="64">
        <v>12000</v>
      </c>
      <c r="AO16" s="63">
        <v>3658844</v>
      </c>
      <c r="AP16" s="64">
        <v>9184571</v>
      </c>
      <c r="AQ16" s="64">
        <v>1783125</v>
      </c>
      <c r="AR16" s="64">
        <v>0</v>
      </c>
      <c r="AS16" s="64">
        <v>0</v>
      </c>
      <c r="AT16" s="63">
        <v>10967696</v>
      </c>
      <c r="AU16" s="62">
        <v>-7308852</v>
      </c>
      <c r="AV16" s="64">
        <v>770300</v>
      </c>
      <c r="AW16" s="64">
        <v>19759</v>
      </c>
      <c r="AX16" s="64">
        <v>11103089</v>
      </c>
      <c r="AY16" s="64">
        <v>52260</v>
      </c>
      <c r="AZ16" s="65">
        <v>111694</v>
      </c>
      <c r="BA16" s="65">
        <v>2134</v>
      </c>
      <c r="BB16" s="65">
        <v>1432298</v>
      </c>
      <c r="BC16" s="65">
        <v>7682</v>
      </c>
      <c r="BD16" s="64">
        <v>167155</v>
      </c>
      <c r="BE16" s="64">
        <v>2351</v>
      </c>
      <c r="BF16" s="64">
        <v>1587742</v>
      </c>
      <c r="BG16" s="64">
        <v>11340</v>
      </c>
      <c r="BH16" s="65">
        <v>105174</v>
      </c>
      <c r="BI16" s="65">
        <v>9000</v>
      </c>
      <c r="BJ16" s="64">
        <v>12000</v>
      </c>
      <c r="BK16" s="63">
        <v>3448570</v>
      </c>
      <c r="BL16" s="64">
        <v>9788034</v>
      </c>
      <c r="BM16" s="64">
        <v>2914536</v>
      </c>
      <c r="BN16" s="64">
        <v>0</v>
      </c>
      <c r="BO16" s="64">
        <v>0</v>
      </c>
      <c r="BP16" s="63">
        <v>12702570</v>
      </c>
      <c r="BQ16" s="62">
        <v>-9254000</v>
      </c>
      <c r="BR16" s="64">
        <v>267992</v>
      </c>
      <c r="BS16" s="64">
        <v>12798</v>
      </c>
      <c r="BT16" s="64">
        <v>11889723</v>
      </c>
      <c r="BU16" s="64">
        <v>24159</v>
      </c>
      <c r="BV16" s="65">
        <v>38859</v>
      </c>
      <c r="BW16" s="65">
        <v>1382</v>
      </c>
      <c r="BX16" s="65">
        <v>1533774</v>
      </c>
      <c r="BY16" s="65">
        <v>3547</v>
      </c>
      <c r="BZ16" s="64">
        <v>58154</v>
      </c>
      <c r="CA16" s="64">
        <v>1523</v>
      </c>
      <c r="CB16" s="64">
        <v>1700230</v>
      </c>
      <c r="CC16" s="64">
        <v>5236</v>
      </c>
      <c r="CD16" s="65">
        <v>122212</v>
      </c>
      <c r="CE16" s="65">
        <v>9000</v>
      </c>
      <c r="CF16" s="64">
        <v>12000</v>
      </c>
      <c r="CG16" s="63">
        <v>3485917</v>
      </c>
      <c r="CH16" s="64">
        <v>10238306</v>
      </c>
      <c r="CI16" s="64">
        <v>1849958</v>
      </c>
      <c r="CJ16" s="64">
        <v>0</v>
      </c>
      <c r="CK16" s="64">
        <v>0</v>
      </c>
      <c r="CL16" s="63">
        <v>12088264</v>
      </c>
      <c r="CM16" s="62">
        <v>-8602347</v>
      </c>
      <c r="CN16" s="64">
        <v>118569</v>
      </c>
      <c r="CO16" s="64">
        <v>0</v>
      </c>
      <c r="CP16" s="64">
        <v>12766672</v>
      </c>
      <c r="CQ16" s="64">
        <v>15288</v>
      </c>
      <c r="CR16" s="65">
        <v>17193</v>
      </c>
      <c r="CS16" s="65">
        <v>0</v>
      </c>
      <c r="CT16" s="65">
        <v>1646901</v>
      </c>
      <c r="CU16" s="65">
        <v>2247</v>
      </c>
      <c r="CV16" s="64">
        <v>25729</v>
      </c>
      <c r="CW16" s="64">
        <v>0</v>
      </c>
      <c r="CX16" s="64">
        <v>1825634</v>
      </c>
      <c r="CY16" s="64">
        <v>3317</v>
      </c>
      <c r="CZ16" s="65">
        <v>124951</v>
      </c>
      <c r="DA16" s="65">
        <v>9000</v>
      </c>
      <c r="DB16" s="64">
        <v>12000</v>
      </c>
      <c r="DC16" s="63">
        <v>3666972</v>
      </c>
      <c r="DD16" s="64">
        <v>10721209</v>
      </c>
      <c r="DE16" s="64">
        <v>2025439</v>
      </c>
      <c r="DF16" s="64">
        <v>0</v>
      </c>
      <c r="DG16" s="64">
        <v>0</v>
      </c>
      <c r="DH16" s="63">
        <v>12746648</v>
      </c>
      <c r="DI16" s="62">
        <v>-9079676</v>
      </c>
      <c r="DJ16" s="64">
        <v>0</v>
      </c>
      <c r="DK16" s="64">
        <v>0</v>
      </c>
      <c r="DL16" s="64">
        <v>13158204</v>
      </c>
      <c r="DM16" s="64">
        <v>0</v>
      </c>
      <c r="DN16" s="65">
        <v>0</v>
      </c>
      <c r="DO16" s="65">
        <v>0</v>
      </c>
      <c r="DP16" s="65">
        <v>1697408</v>
      </c>
      <c r="DQ16" s="65">
        <v>0</v>
      </c>
      <c r="DR16" s="64">
        <v>0</v>
      </c>
      <c r="DS16" s="64">
        <v>0</v>
      </c>
      <c r="DT16" s="64">
        <v>1881623</v>
      </c>
      <c r="DU16" s="64">
        <v>0</v>
      </c>
      <c r="DV16" s="65">
        <v>128740</v>
      </c>
      <c r="DW16" s="65">
        <v>9000</v>
      </c>
      <c r="DX16" s="64">
        <v>12000</v>
      </c>
      <c r="DY16" s="63">
        <v>3728771</v>
      </c>
      <c r="DZ16" s="64">
        <v>11237488</v>
      </c>
      <c r="EA16" s="64">
        <v>2179409</v>
      </c>
      <c r="EB16" s="64">
        <v>0</v>
      </c>
      <c r="EC16" s="64">
        <v>0</v>
      </c>
      <c r="ED16" s="63">
        <v>13416897</v>
      </c>
      <c r="EE16" s="62">
        <v>-9688126</v>
      </c>
      <c r="EF16" s="64">
        <v>0</v>
      </c>
      <c r="EG16" s="64">
        <v>0</v>
      </c>
      <c r="EH16" s="64">
        <v>13593873</v>
      </c>
      <c r="EI16" s="64">
        <v>0</v>
      </c>
      <c r="EJ16" s="65">
        <v>0</v>
      </c>
      <c r="EK16" s="65">
        <v>0</v>
      </c>
      <c r="EL16" s="65">
        <v>1753610</v>
      </c>
      <c r="EM16" s="65">
        <v>0</v>
      </c>
      <c r="EN16" s="64">
        <v>0</v>
      </c>
      <c r="EO16" s="64">
        <v>0</v>
      </c>
      <c r="EP16" s="64">
        <v>1943924</v>
      </c>
      <c r="EQ16" s="64">
        <v>0</v>
      </c>
      <c r="ER16" s="65">
        <v>133296</v>
      </c>
      <c r="ES16" s="65">
        <v>9000</v>
      </c>
      <c r="ET16" s="64">
        <v>12000</v>
      </c>
      <c r="EU16" s="63">
        <v>3851830</v>
      </c>
      <c r="EV16" s="64">
        <v>11779584</v>
      </c>
      <c r="EW16" s="64">
        <v>2261144</v>
      </c>
      <c r="EX16" s="64">
        <v>0</v>
      </c>
      <c r="EY16" s="64">
        <v>0</v>
      </c>
      <c r="EZ16" s="63">
        <v>14040728</v>
      </c>
      <c r="FA16" s="62">
        <v>-10188898</v>
      </c>
      <c r="FB16" s="57">
        <v>551</v>
      </c>
      <c r="FC16" s="57">
        <v>24</v>
      </c>
      <c r="FD16" s="57">
        <v>2</v>
      </c>
      <c r="FE16" s="57">
        <v>5</v>
      </c>
      <c r="FF16" s="57">
        <v>23</v>
      </c>
      <c r="FG16" s="57">
        <v>98</v>
      </c>
      <c r="FH16" s="57">
        <v>2</v>
      </c>
      <c r="FI16" s="57">
        <v>5</v>
      </c>
      <c r="FJ16" s="57">
        <v>0</v>
      </c>
      <c r="FK16" s="57">
        <v>14</v>
      </c>
      <c r="FL16" s="57">
        <v>93</v>
      </c>
      <c r="FM16" s="57">
        <v>18</v>
      </c>
      <c r="FN16" s="57">
        <v>3</v>
      </c>
      <c r="FO16" s="57">
        <v>1</v>
      </c>
      <c r="FP16" s="57">
        <v>199</v>
      </c>
      <c r="FQ16" s="57">
        <v>2</v>
      </c>
      <c r="FR16" s="57">
        <v>23</v>
      </c>
      <c r="FS16" s="57">
        <v>137</v>
      </c>
      <c r="FT16" s="57">
        <v>2</v>
      </c>
      <c r="FU16" s="57">
        <v>1</v>
      </c>
      <c r="FV16" s="57">
        <v>1</v>
      </c>
      <c r="FW16" s="57">
        <v>2</v>
      </c>
      <c r="FX16" s="57">
        <v>2</v>
      </c>
      <c r="FY16" s="57">
        <v>0</v>
      </c>
      <c r="FZ16" s="57">
        <v>2</v>
      </c>
      <c r="GA16" s="57">
        <v>1</v>
      </c>
      <c r="GB16" s="57">
        <v>1</v>
      </c>
      <c r="GC16" s="57">
        <v>1</v>
      </c>
      <c r="GD16" s="57">
        <v>0</v>
      </c>
      <c r="GE16" s="16">
        <v>42984.467523148145</v>
      </c>
      <c r="GF16" s="14" t="s">
        <v>13</v>
      </c>
      <c r="GG16" s="14" t="s">
        <v>165</v>
      </c>
      <c r="GH16" s="14" t="s">
        <v>164</v>
      </c>
      <c r="GI16" s="14" t="s">
        <v>51</v>
      </c>
      <c r="GJ16" s="14">
        <v>641</v>
      </c>
      <c r="GK16" s="14">
        <v>39</v>
      </c>
      <c r="GL16" s="14">
        <v>985</v>
      </c>
      <c r="GM16" s="14">
        <v>518066</v>
      </c>
      <c r="GN16" s="14">
        <v>912</v>
      </c>
      <c r="GO16" s="14">
        <v>456</v>
      </c>
      <c r="GQ16" s="14">
        <v>51617</v>
      </c>
    </row>
    <row r="17" spans="1:199" ht="15.75">
      <c r="A17" s="14" t="s">
        <v>166</v>
      </c>
      <c r="B17" s="14" t="s">
        <v>70</v>
      </c>
      <c r="D17" s="64">
        <v>4151520</v>
      </c>
      <c r="E17" s="64">
        <v>434417</v>
      </c>
      <c r="F17" s="64">
        <v>8881454</v>
      </c>
      <c r="G17" s="64">
        <v>0</v>
      </c>
      <c r="H17" s="65">
        <v>612844</v>
      </c>
      <c r="I17" s="65">
        <v>47528</v>
      </c>
      <c r="J17" s="65">
        <v>1107441</v>
      </c>
      <c r="K17" s="65">
        <v>0</v>
      </c>
      <c r="L17" s="64">
        <v>900880</v>
      </c>
      <c r="M17" s="64">
        <v>51696</v>
      </c>
      <c r="N17" s="64">
        <v>1270048</v>
      </c>
      <c r="O17" s="64">
        <v>0</v>
      </c>
      <c r="P17" s="65">
        <v>100601</v>
      </c>
      <c r="Q17" s="65">
        <v>0</v>
      </c>
      <c r="R17" s="64">
        <v>0</v>
      </c>
      <c r="S17" s="63">
        <v>4091038</v>
      </c>
      <c r="T17" s="64">
        <v>8861360</v>
      </c>
      <c r="U17" s="64">
        <v>1340325</v>
      </c>
      <c r="V17" s="64">
        <v>0</v>
      </c>
      <c r="W17" s="64">
        <v>0</v>
      </c>
      <c r="X17" s="63">
        <v>10201685</v>
      </c>
      <c r="Y17" s="62">
        <v>-6110647</v>
      </c>
      <c r="Z17" s="64">
        <v>3064893</v>
      </c>
      <c r="AA17" s="64">
        <v>438761</v>
      </c>
      <c r="AB17" s="64">
        <v>10044826</v>
      </c>
      <c r="AC17" s="64">
        <v>0</v>
      </c>
      <c r="AD17" s="65">
        <v>452437</v>
      </c>
      <c r="AE17" s="65">
        <v>48003</v>
      </c>
      <c r="AF17" s="65">
        <v>1252504</v>
      </c>
      <c r="AG17" s="65">
        <v>0</v>
      </c>
      <c r="AH17" s="64">
        <v>665082</v>
      </c>
      <c r="AI17" s="64">
        <v>52213</v>
      </c>
      <c r="AJ17" s="64">
        <v>1436410</v>
      </c>
      <c r="AK17" s="65">
        <v>0</v>
      </c>
      <c r="AL17" s="65">
        <v>50556</v>
      </c>
      <c r="AM17" s="64">
        <v>0</v>
      </c>
      <c r="AN17" s="64">
        <v>0</v>
      </c>
      <c r="AO17" s="63">
        <v>3957205</v>
      </c>
      <c r="AP17" s="64">
        <v>9061729</v>
      </c>
      <c r="AQ17" s="64">
        <v>1362060</v>
      </c>
      <c r="AR17" s="64">
        <v>0</v>
      </c>
      <c r="AS17" s="64">
        <v>0</v>
      </c>
      <c r="AT17" s="63">
        <v>10423789</v>
      </c>
      <c r="AU17" s="62">
        <v>-6466584</v>
      </c>
      <c r="AV17" s="64">
        <v>2112723</v>
      </c>
      <c r="AW17" s="64">
        <v>443149</v>
      </c>
      <c r="AX17" s="64">
        <v>10837166</v>
      </c>
      <c r="AY17" s="64">
        <v>0</v>
      </c>
      <c r="AZ17" s="65">
        <v>311878</v>
      </c>
      <c r="BA17" s="65">
        <v>48483</v>
      </c>
      <c r="BB17" s="65">
        <v>1351302</v>
      </c>
      <c r="BC17" s="65">
        <v>0</v>
      </c>
      <c r="BD17" s="64">
        <v>458461</v>
      </c>
      <c r="BE17" s="64">
        <v>52735</v>
      </c>
      <c r="BF17" s="64">
        <v>1549715</v>
      </c>
      <c r="BG17" s="64">
        <v>0</v>
      </c>
      <c r="BH17" s="65">
        <v>61093</v>
      </c>
      <c r="BI17" s="65">
        <v>0</v>
      </c>
      <c r="BJ17" s="64">
        <v>0</v>
      </c>
      <c r="BK17" s="63">
        <v>3833667</v>
      </c>
      <c r="BL17" s="64">
        <v>9252026</v>
      </c>
      <c r="BM17" s="64">
        <v>988425</v>
      </c>
      <c r="BN17" s="64">
        <v>0</v>
      </c>
      <c r="BO17" s="64">
        <v>0</v>
      </c>
      <c r="BP17" s="63">
        <v>10240451</v>
      </c>
      <c r="BQ17" s="62">
        <v>-6406784</v>
      </c>
      <c r="BR17" s="64">
        <v>1484115</v>
      </c>
      <c r="BS17" s="64">
        <v>459989</v>
      </c>
      <c r="BT17" s="64">
        <v>12016142</v>
      </c>
      <c r="BU17" s="64">
        <v>0</v>
      </c>
      <c r="BV17" s="65">
        <v>219084</v>
      </c>
      <c r="BW17" s="65">
        <v>50326</v>
      </c>
      <c r="BX17" s="65">
        <v>1498310</v>
      </c>
      <c r="BY17" s="65">
        <v>0</v>
      </c>
      <c r="BZ17" s="64">
        <v>322053</v>
      </c>
      <c r="CA17" s="64">
        <v>54739</v>
      </c>
      <c r="CB17" s="64">
        <v>1718308</v>
      </c>
      <c r="CC17" s="64">
        <v>0</v>
      </c>
      <c r="CD17" s="65">
        <v>62850</v>
      </c>
      <c r="CE17" s="65">
        <v>0</v>
      </c>
      <c r="CF17" s="64">
        <v>0</v>
      </c>
      <c r="CG17" s="63">
        <v>3925670</v>
      </c>
      <c r="CH17" s="64">
        <v>9437066</v>
      </c>
      <c r="CI17" s="64">
        <v>1003950</v>
      </c>
      <c r="CJ17" s="64">
        <v>0</v>
      </c>
      <c r="CK17" s="64">
        <v>0</v>
      </c>
      <c r="CL17" s="63">
        <v>10441016</v>
      </c>
      <c r="CM17" s="62">
        <v>-6515346</v>
      </c>
      <c r="CN17" s="64">
        <v>834944</v>
      </c>
      <c r="CO17" s="64">
        <v>477468</v>
      </c>
      <c r="CP17" s="64">
        <v>13008633</v>
      </c>
      <c r="CQ17" s="64">
        <v>0</v>
      </c>
      <c r="CR17" s="65">
        <v>123254</v>
      </c>
      <c r="CS17" s="65">
        <v>52238</v>
      </c>
      <c r="CT17" s="65">
        <v>1622065</v>
      </c>
      <c r="CU17" s="65">
        <v>0</v>
      </c>
      <c r="CV17" s="64">
        <v>181183</v>
      </c>
      <c r="CW17" s="64">
        <v>56819</v>
      </c>
      <c r="CX17" s="64">
        <v>1860234</v>
      </c>
      <c r="CY17" s="64">
        <v>0</v>
      </c>
      <c r="CZ17" s="65">
        <v>64954</v>
      </c>
      <c r="DA17" s="65">
        <v>0</v>
      </c>
      <c r="DB17" s="64">
        <v>0</v>
      </c>
      <c r="DC17" s="63">
        <v>3960747</v>
      </c>
      <c r="DD17" s="64">
        <v>9563824</v>
      </c>
      <c r="DE17" s="64">
        <v>614790</v>
      </c>
      <c r="DF17" s="64">
        <v>0</v>
      </c>
      <c r="DG17" s="64">
        <v>0</v>
      </c>
      <c r="DH17" s="63">
        <v>10178614</v>
      </c>
      <c r="DI17" s="62">
        <v>-6217867</v>
      </c>
      <c r="DJ17" s="64">
        <v>486173</v>
      </c>
      <c r="DK17" s="64">
        <v>495612</v>
      </c>
      <c r="DL17" s="64">
        <v>13868496</v>
      </c>
      <c r="DM17" s="64">
        <v>0</v>
      </c>
      <c r="DN17" s="65">
        <v>71768</v>
      </c>
      <c r="DO17" s="65">
        <v>54223</v>
      </c>
      <c r="DP17" s="65">
        <v>1729282</v>
      </c>
      <c r="DQ17" s="65">
        <v>0</v>
      </c>
      <c r="DR17" s="64">
        <v>105500</v>
      </c>
      <c r="DS17" s="64">
        <v>58978</v>
      </c>
      <c r="DT17" s="64">
        <v>1983195</v>
      </c>
      <c r="DU17" s="64">
        <v>0</v>
      </c>
      <c r="DV17" s="65">
        <v>67423</v>
      </c>
      <c r="DW17" s="65">
        <v>0</v>
      </c>
      <c r="DX17" s="64">
        <v>0</v>
      </c>
      <c r="DY17" s="63">
        <v>4070369</v>
      </c>
      <c r="DZ17" s="64">
        <v>9755100</v>
      </c>
      <c r="EA17" s="64">
        <v>1045350</v>
      </c>
      <c r="EB17" s="64">
        <v>0</v>
      </c>
      <c r="EC17" s="64">
        <v>0</v>
      </c>
      <c r="ED17" s="63">
        <v>10800450</v>
      </c>
      <c r="EE17" s="62">
        <v>-6730081</v>
      </c>
      <c r="EF17" s="64">
        <v>518243</v>
      </c>
      <c r="EG17" s="64">
        <v>513950</v>
      </c>
      <c r="EH17" s="64">
        <v>14760690</v>
      </c>
      <c r="EI17" s="64">
        <v>0</v>
      </c>
      <c r="EJ17" s="65">
        <v>76503</v>
      </c>
      <c r="EK17" s="65">
        <v>56229</v>
      </c>
      <c r="EL17" s="65">
        <v>1840531</v>
      </c>
      <c r="EM17" s="65">
        <v>0</v>
      </c>
      <c r="EN17" s="64">
        <v>112459</v>
      </c>
      <c r="EO17" s="64">
        <v>61160</v>
      </c>
      <c r="EP17" s="64">
        <v>2110779</v>
      </c>
      <c r="EQ17" s="64">
        <v>0</v>
      </c>
      <c r="ER17" s="65">
        <v>69939</v>
      </c>
      <c r="ES17" s="65">
        <v>0</v>
      </c>
      <c r="ET17" s="64">
        <v>0</v>
      </c>
      <c r="EU17" s="63">
        <v>4327600</v>
      </c>
      <c r="EV17" s="64">
        <v>9966326</v>
      </c>
      <c r="EW17" s="64">
        <v>1172655</v>
      </c>
      <c r="EX17" s="64">
        <v>0</v>
      </c>
      <c r="EY17" s="64">
        <v>0</v>
      </c>
      <c r="EZ17" s="63">
        <v>11138981</v>
      </c>
      <c r="FA17" s="62">
        <v>-6811381</v>
      </c>
      <c r="FB17" s="57">
        <v>567</v>
      </c>
      <c r="FC17" s="57">
        <v>34</v>
      </c>
      <c r="FD17" s="57">
        <v>0</v>
      </c>
      <c r="FE17" s="57">
        <v>0</v>
      </c>
      <c r="FF17" s="57">
        <v>73</v>
      </c>
      <c r="FG17" s="57">
        <v>122</v>
      </c>
      <c r="FH17" s="57">
        <v>0</v>
      </c>
      <c r="FI17" s="57">
        <v>54</v>
      </c>
      <c r="FJ17" s="57">
        <v>7</v>
      </c>
      <c r="FK17" s="57">
        <v>0</v>
      </c>
      <c r="FL17" s="57">
        <v>166</v>
      </c>
      <c r="FM17" s="57">
        <v>11</v>
      </c>
      <c r="FN17" s="57">
        <v>0</v>
      </c>
      <c r="FO17" s="57">
        <v>25</v>
      </c>
      <c r="FP17" s="57">
        <v>222</v>
      </c>
      <c r="FQ17" s="57">
        <v>0</v>
      </c>
      <c r="FR17" s="57">
        <v>0</v>
      </c>
      <c r="FS17" s="57">
        <v>143</v>
      </c>
      <c r="FT17" s="57">
        <v>1</v>
      </c>
      <c r="FU17" s="57">
        <v>1</v>
      </c>
      <c r="FV17" s="57">
        <v>0</v>
      </c>
      <c r="FW17" s="57">
        <v>0</v>
      </c>
      <c r="FX17" s="57">
        <v>0</v>
      </c>
      <c r="FY17" s="57">
        <v>0</v>
      </c>
      <c r="FZ17" s="57">
        <v>0</v>
      </c>
      <c r="GA17" s="57">
        <v>0</v>
      </c>
      <c r="GB17" s="57">
        <v>0</v>
      </c>
      <c r="GC17" s="57">
        <v>1</v>
      </c>
      <c r="GD17" s="57">
        <v>0</v>
      </c>
      <c r="GE17" s="16">
        <v>42984.437326388892</v>
      </c>
      <c r="GF17" s="14" t="s">
        <v>13</v>
      </c>
      <c r="GG17" s="14" t="s">
        <v>165</v>
      </c>
      <c r="GH17" s="14" t="s">
        <v>164</v>
      </c>
      <c r="GI17" s="14" t="s">
        <v>69</v>
      </c>
      <c r="GJ17" s="14">
        <v>641</v>
      </c>
      <c r="GK17" s="14">
        <v>39</v>
      </c>
      <c r="GL17" s="14">
        <v>985</v>
      </c>
      <c r="GM17" s="14">
        <v>519373</v>
      </c>
      <c r="GN17" s="14">
        <v>912</v>
      </c>
      <c r="GO17" s="14">
        <v>458</v>
      </c>
      <c r="GQ17" s="14">
        <v>48628</v>
      </c>
    </row>
    <row r="18" spans="1:199" ht="15.75">
      <c r="A18" s="14" t="s">
        <v>166</v>
      </c>
      <c r="B18" s="14" t="s">
        <v>46</v>
      </c>
      <c r="D18" s="64">
        <v>8556000</v>
      </c>
      <c r="E18" s="64">
        <v>230000</v>
      </c>
      <c r="F18" s="64">
        <v>14210000</v>
      </c>
      <c r="G18" s="64">
        <v>378000</v>
      </c>
      <c r="H18" s="65">
        <v>1258000</v>
      </c>
      <c r="I18" s="65">
        <v>25000</v>
      </c>
      <c r="J18" s="65">
        <v>1735000</v>
      </c>
      <c r="K18" s="65">
        <v>56000</v>
      </c>
      <c r="L18" s="64">
        <v>1857000</v>
      </c>
      <c r="M18" s="64">
        <v>27000</v>
      </c>
      <c r="N18" s="64">
        <v>2033000</v>
      </c>
      <c r="O18" s="64">
        <v>82000</v>
      </c>
      <c r="P18" s="65">
        <v>30000</v>
      </c>
      <c r="Q18" s="65">
        <v>0</v>
      </c>
      <c r="R18" s="64">
        <v>30000</v>
      </c>
      <c r="S18" s="63">
        <v>7133000</v>
      </c>
      <c r="T18" s="64">
        <v>17840000</v>
      </c>
      <c r="U18" s="64">
        <v>1900000</v>
      </c>
      <c r="V18" s="64">
        <v>45000</v>
      </c>
      <c r="W18" s="64">
        <v>0</v>
      </c>
      <c r="X18" s="63">
        <v>19785000</v>
      </c>
      <c r="Y18" s="62">
        <v>-12652000</v>
      </c>
      <c r="Z18" s="64">
        <v>7723000</v>
      </c>
      <c r="AA18" s="64">
        <v>263000</v>
      </c>
      <c r="AB18" s="64">
        <v>15385000</v>
      </c>
      <c r="AC18" s="64">
        <v>377000</v>
      </c>
      <c r="AD18" s="65">
        <v>1135000</v>
      </c>
      <c r="AE18" s="65">
        <v>29000</v>
      </c>
      <c r="AF18" s="65">
        <v>1877000</v>
      </c>
      <c r="AG18" s="65">
        <v>55000</v>
      </c>
      <c r="AH18" s="64">
        <v>1676000</v>
      </c>
      <c r="AI18" s="64">
        <v>31000</v>
      </c>
      <c r="AJ18" s="64">
        <v>2200000</v>
      </c>
      <c r="AK18" s="65">
        <v>82000</v>
      </c>
      <c r="AL18" s="65">
        <v>30000</v>
      </c>
      <c r="AM18" s="64">
        <v>0</v>
      </c>
      <c r="AN18" s="64">
        <v>30000</v>
      </c>
      <c r="AO18" s="63">
        <v>7145000</v>
      </c>
      <c r="AP18" s="64">
        <v>18314000</v>
      </c>
      <c r="AQ18" s="64">
        <v>1848000</v>
      </c>
      <c r="AR18" s="64">
        <v>45000</v>
      </c>
      <c r="AS18" s="64">
        <v>0</v>
      </c>
      <c r="AT18" s="63">
        <v>20207000</v>
      </c>
      <c r="AU18" s="62">
        <v>-13062000</v>
      </c>
      <c r="AV18" s="64">
        <v>6655000</v>
      </c>
      <c r="AW18" s="64">
        <v>297000</v>
      </c>
      <c r="AX18" s="64">
        <v>16777000</v>
      </c>
      <c r="AY18" s="64">
        <v>361000</v>
      </c>
      <c r="AZ18" s="65">
        <v>978000</v>
      </c>
      <c r="BA18" s="65">
        <v>32000</v>
      </c>
      <c r="BB18" s="65">
        <v>2047000</v>
      </c>
      <c r="BC18" s="65">
        <v>53000</v>
      </c>
      <c r="BD18" s="64">
        <v>1444000</v>
      </c>
      <c r="BE18" s="64">
        <v>35000</v>
      </c>
      <c r="BF18" s="64">
        <v>2399000</v>
      </c>
      <c r="BG18" s="64">
        <v>78000</v>
      </c>
      <c r="BH18" s="65">
        <v>30000</v>
      </c>
      <c r="BI18" s="65">
        <v>0</v>
      </c>
      <c r="BJ18" s="64">
        <v>30000</v>
      </c>
      <c r="BK18" s="63">
        <v>7126000</v>
      </c>
      <c r="BL18" s="64">
        <v>18927000</v>
      </c>
      <c r="BM18" s="64">
        <v>2886000</v>
      </c>
      <c r="BN18" s="64">
        <v>45000</v>
      </c>
      <c r="BO18" s="64">
        <v>0</v>
      </c>
      <c r="BP18" s="63">
        <v>21858000</v>
      </c>
      <c r="BQ18" s="62">
        <v>-14732000</v>
      </c>
      <c r="BR18" s="64">
        <v>5498000</v>
      </c>
      <c r="BS18" s="64">
        <v>336000</v>
      </c>
      <c r="BT18" s="64">
        <v>18337000</v>
      </c>
      <c r="BU18" s="64">
        <v>347000</v>
      </c>
      <c r="BV18" s="65">
        <v>808000</v>
      </c>
      <c r="BW18" s="65">
        <v>37000</v>
      </c>
      <c r="BX18" s="65">
        <v>2237000</v>
      </c>
      <c r="BY18" s="65">
        <v>51000</v>
      </c>
      <c r="BZ18" s="64">
        <v>1193000</v>
      </c>
      <c r="CA18" s="64">
        <v>40000</v>
      </c>
      <c r="CB18" s="64">
        <v>2622000</v>
      </c>
      <c r="CC18" s="64">
        <v>75000</v>
      </c>
      <c r="CD18" s="65">
        <v>30000</v>
      </c>
      <c r="CE18" s="65">
        <v>0</v>
      </c>
      <c r="CF18" s="64">
        <v>30000</v>
      </c>
      <c r="CG18" s="63">
        <v>7123000</v>
      </c>
      <c r="CH18" s="64">
        <v>19441000</v>
      </c>
      <c r="CI18" s="64">
        <v>2560000</v>
      </c>
      <c r="CJ18" s="64">
        <v>45000</v>
      </c>
      <c r="CK18" s="64">
        <v>0</v>
      </c>
      <c r="CL18" s="63">
        <v>22046000</v>
      </c>
      <c r="CM18" s="62">
        <v>-14923000</v>
      </c>
      <c r="CN18" s="64">
        <v>4421000</v>
      </c>
      <c r="CO18" s="64">
        <v>382000</v>
      </c>
      <c r="CP18" s="64">
        <v>20076000</v>
      </c>
      <c r="CQ18" s="64">
        <v>333000</v>
      </c>
      <c r="CR18" s="65">
        <v>650000</v>
      </c>
      <c r="CS18" s="65">
        <v>42000</v>
      </c>
      <c r="CT18" s="65">
        <v>2449000</v>
      </c>
      <c r="CU18" s="65">
        <v>49000</v>
      </c>
      <c r="CV18" s="64">
        <v>959000</v>
      </c>
      <c r="CW18" s="64">
        <v>45000</v>
      </c>
      <c r="CX18" s="64">
        <v>2871000</v>
      </c>
      <c r="CY18" s="64">
        <v>72000</v>
      </c>
      <c r="CZ18" s="65">
        <v>30000</v>
      </c>
      <c r="DA18" s="65">
        <v>0</v>
      </c>
      <c r="DB18" s="64">
        <v>30000</v>
      </c>
      <c r="DC18" s="63">
        <v>7197000</v>
      </c>
      <c r="DD18" s="64">
        <v>19972000</v>
      </c>
      <c r="DE18" s="64">
        <v>2656000</v>
      </c>
      <c r="DF18" s="64">
        <v>45000</v>
      </c>
      <c r="DG18" s="64">
        <v>0</v>
      </c>
      <c r="DH18" s="63">
        <v>22673000</v>
      </c>
      <c r="DI18" s="62">
        <v>-15476000</v>
      </c>
      <c r="DJ18" s="64">
        <v>3420000</v>
      </c>
      <c r="DK18" s="64">
        <v>430000</v>
      </c>
      <c r="DL18" s="64">
        <v>21805000</v>
      </c>
      <c r="DM18" s="64">
        <v>311000</v>
      </c>
      <c r="DN18" s="65">
        <v>503000</v>
      </c>
      <c r="DO18" s="65">
        <v>47000</v>
      </c>
      <c r="DP18" s="65">
        <v>2660000</v>
      </c>
      <c r="DQ18" s="65">
        <v>46000</v>
      </c>
      <c r="DR18" s="64">
        <v>742000</v>
      </c>
      <c r="DS18" s="64">
        <v>51000</v>
      </c>
      <c r="DT18" s="64">
        <v>3118000</v>
      </c>
      <c r="DU18" s="64">
        <v>67000</v>
      </c>
      <c r="DV18" s="65">
        <v>30000</v>
      </c>
      <c r="DW18" s="65">
        <v>0</v>
      </c>
      <c r="DX18" s="64">
        <v>30000</v>
      </c>
      <c r="DY18" s="63">
        <v>7294000</v>
      </c>
      <c r="DZ18" s="64">
        <v>20390000</v>
      </c>
      <c r="EA18" s="64">
        <v>2064000</v>
      </c>
      <c r="EB18" s="64">
        <v>45000</v>
      </c>
      <c r="EC18" s="64">
        <v>0</v>
      </c>
      <c r="ED18" s="63">
        <v>22499000</v>
      </c>
      <c r="EE18" s="62">
        <v>-15205000</v>
      </c>
      <c r="EF18" s="64">
        <v>2510000</v>
      </c>
      <c r="EG18" s="64">
        <v>481000</v>
      </c>
      <c r="EH18" s="64">
        <v>23496000</v>
      </c>
      <c r="EI18" s="64">
        <v>287000</v>
      </c>
      <c r="EJ18" s="65">
        <v>369000</v>
      </c>
      <c r="EK18" s="65">
        <v>52000</v>
      </c>
      <c r="EL18" s="65">
        <v>2867000</v>
      </c>
      <c r="EM18" s="65">
        <v>42000</v>
      </c>
      <c r="EN18" s="64">
        <v>545000</v>
      </c>
      <c r="EO18" s="64">
        <v>57000</v>
      </c>
      <c r="EP18" s="64">
        <v>3360000</v>
      </c>
      <c r="EQ18" s="64">
        <v>62000</v>
      </c>
      <c r="ER18" s="65">
        <v>30000</v>
      </c>
      <c r="ES18" s="65">
        <v>0</v>
      </c>
      <c r="ET18" s="64">
        <v>30000</v>
      </c>
      <c r="EU18" s="63">
        <v>7414000</v>
      </c>
      <c r="EV18" s="64">
        <v>20818000</v>
      </c>
      <c r="EW18" s="64">
        <v>2136000</v>
      </c>
      <c r="EX18" s="64">
        <v>45000</v>
      </c>
      <c r="EY18" s="64">
        <v>0</v>
      </c>
      <c r="EZ18" s="63">
        <v>22999000</v>
      </c>
      <c r="FA18" s="62">
        <v>-15585000</v>
      </c>
      <c r="FB18" s="57">
        <v>1185</v>
      </c>
      <c r="FC18" s="57">
        <v>60</v>
      </c>
      <c r="FD18" s="57">
        <v>4</v>
      </c>
      <c r="FE18" s="57">
        <v>0</v>
      </c>
      <c r="FF18" s="57">
        <v>64</v>
      </c>
      <c r="FG18" s="57">
        <v>258</v>
      </c>
      <c r="FH18" s="57">
        <v>0</v>
      </c>
      <c r="FI18" s="57">
        <v>149</v>
      </c>
      <c r="FJ18" s="57">
        <v>7</v>
      </c>
      <c r="FK18" s="57">
        <v>0</v>
      </c>
      <c r="FL18" s="57">
        <v>20</v>
      </c>
      <c r="FM18" s="57">
        <v>38</v>
      </c>
      <c r="FN18" s="57">
        <v>0</v>
      </c>
      <c r="FO18" s="57">
        <v>20</v>
      </c>
      <c r="FP18" s="57">
        <v>338</v>
      </c>
      <c r="FQ18" s="57">
        <v>0</v>
      </c>
      <c r="FR18" s="57">
        <v>10</v>
      </c>
      <c r="FS18" s="57">
        <v>360</v>
      </c>
      <c r="FT18" s="57">
        <v>2</v>
      </c>
      <c r="FU18" s="57">
        <v>2</v>
      </c>
      <c r="FV18" s="57">
        <v>0</v>
      </c>
      <c r="FW18" s="57">
        <v>0</v>
      </c>
      <c r="FX18" s="57">
        <v>0</v>
      </c>
      <c r="FY18" s="57">
        <v>0</v>
      </c>
      <c r="FZ18" s="57">
        <v>2</v>
      </c>
      <c r="GA18" s="57">
        <v>1</v>
      </c>
      <c r="GB18" s="57">
        <v>1</v>
      </c>
      <c r="GC18" s="57">
        <v>3</v>
      </c>
      <c r="GD18" s="57">
        <v>1</v>
      </c>
      <c r="GE18" s="16">
        <v>42983.731909722221</v>
      </c>
      <c r="GF18" s="14" t="s">
        <v>13</v>
      </c>
      <c r="GG18" s="14" t="s">
        <v>165</v>
      </c>
      <c r="GH18" s="14" t="s">
        <v>164</v>
      </c>
      <c r="GI18" s="14" t="s">
        <v>45</v>
      </c>
      <c r="GJ18" s="14">
        <v>641</v>
      </c>
      <c r="GK18" s="14">
        <v>39</v>
      </c>
      <c r="GL18" s="14">
        <v>985</v>
      </c>
      <c r="GM18" s="14">
        <v>519385</v>
      </c>
      <c r="GN18" s="14">
        <v>912</v>
      </c>
      <c r="GO18" s="14">
        <v>459</v>
      </c>
      <c r="GQ18" s="14">
        <v>44645</v>
      </c>
    </row>
    <row r="19" spans="1:199" ht="15.75">
      <c r="A19" s="14" t="s">
        <v>166</v>
      </c>
      <c r="B19" s="14" t="s">
        <v>74</v>
      </c>
      <c r="D19" s="64">
        <v>50022019</v>
      </c>
      <c r="E19" s="64">
        <v>457530</v>
      </c>
      <c r="F19" s="64">
        <v>108987493</v>
      </c>
      <c r="G19" s="64">
        <v>0</v>
      </c>
      <c r="H19" s="65">
        <v>7603347</v>
      </c>
      <c r="I19" s="65">
        <v>51243</v>
      </c>
      <c r="J19" s="65">
        <v>13461987</v>
      </c>
      <c r="K19" s="65">
        <v>0</v>
      </c>
      <c r="L19" s="64">
        <v>10854778</v>
      </c>
      <c r="M19" s="64">
        <v>54446</v>
      </c>
      <c r="N19" s="64">
        <v>15400513</v>
      </c>
      <c r="O19" s="64">
        <v>0</v>
      </c>
      <c r="P19" s="65">
        <v>600634</v>
      </c>
      <c r="Q19" s="65">
        <v>0</v>
      </c>
      <c r="R19" s="64">
        <v>122995</v>
      </c>
      <c r="S19" s="63">
        <v>48149943</v>
      </c>
      <c r="T19" s="64">
        <v>135399623</v>
      </c>
      <c r="U19" s="64">
        <v>26103975</v>
      </c>
      <c r="V19" s="64">
        <v>69057</v>
      </c>
      <c r="W19" s="64">
        <v>633759</v>
      </c>
      <c r="X19" s="63">
        <v>162206414</v>
      </c>
      <c r="Y19" s="62">
        <v>-114056471</v>
      </c>
      <c r="Z19" s="64">
        <v>41857565</v>
      </c>
      <c r="AA19" s="64">
        <v>330996</v>
      </c>
      <c r="AB19" s="64">
        <v>118388149</v>
      </c>
      <c r="AC19" s="64">
        <v>0</v>
      </c>
      <c r="AD19" s="65">
        <v>6362350</v>
      </c>
      <c r="AE19" s="65">
        <v>37072</v>
      </c>
      <c r="AF19" s="65">
        <v>14650533</v>
      </c>
      <c r="AG19" s="65">
        <v>0</v>
      </c>
      <c r="AH19" s="64">
        <v>9083092</v>
      </c>
      <c r="AI19" s="64">
        <v>39388</v>
      </c>
      <c r="AJ19" s="64">
        <v>16760210</v>
      </c>
      <c r="AK19" s="65">
        <v>0</v>
      </c>
      <c r="AL19" s="65">
        <v>679670</v>
      </c>
      <c r="AM19" s="64">
        <v>0</v>
      </c>
      <c r="AN19" s="64">
        <v>122995</v>
      </c>
      <c r="AO19" s="63">
        <v>47735310</v>
      </c>
      <c r="AP19" s="64">
        <v>140182444</v>
      </c>
      <c r="AQ19" s="64">
        <v>24538320</v>
      </c>
      <c r="AR19" s="64">
        <v>69057</v>
      </c>
      <c r="AS19" s="64">
        <v>633759</v>
      </c>
      <c r="AT19" s="63">
        <v>165423580</v>
      </c>
      <c r="AU19" s="62">
        <v>-117688270</v>
      </c>
      <c r="AV19" s="64">
        <v>31384540</v>
      </c>
      <c r="AW19" s="64">
        <v>245968</v>
      </c>
      <c r="AX19" s="64">
        <v>127744306</v>
      </c>
      <c r="AY19" s="64">
        <v>0</v>
      </c>
      <c r="AZ19" s="65">
        <v>4770450</v>
      </c>
      <c r="BA19" s="65">
        <v>27548</v>
      </c>
      <c r="BB19" s="65">
        <v>15808358</v>
      </c>
      <c r="BC19" s="65">
        <v>0</v>
      </c>
      <c r="BD19" s="64">
        <v>6810445</v>
      </c>
      <c r="BE19" s="64">
        <v>29270</v>
      </c>
      <c r="BF19" s="64">
        <v>18084761</v>
      </c>
      <c r="BG19" s="64">
        <v>0</v>
      </c>
      <c r="BH19" s="65">
        <v>770667</v>
      </c>
      <c r="BI19" s="65">
        <v>0</v>
      </c>
      <c r="BJ19" s="64">
        <v>122996</v>
      </c>
      <c r="BK19" s="63">
        <v>46424495</v>
      </c>
      <c r="BL19" s="64">
        <v>144523967</v>
      </c>
      <c r="BM19" s="64">
        <v>33182691</v>
      </c>
      <c r="BN19" s="64">
        <v>69057</v>
      </c>
      <c r="BO19" s="64">
        <v>633758</v>
      </c>
      <c r="BP19" s="63">
        <v>178409473</v>
      </c>
      <c r="BQ19" s="62">
        <v>-131984978</v>
      </c>
      <c r="BR19" s="64">
        <v>20241570</v>
      </c>
      <c r="BS19" s="64">
        <v>159744</v>
      </c>
      <c r="BT19" s="64">
        <v>138883659</v>
      </c>
      <c r="BU19" s="64">
        <v>0</v>
      </c>
      <c r="BV19" s="65">
        <v>3076719</v>
      </c>
      <c r="BW19" s="65">
        <v>17891</v>
      </c>
      <c r="BX19" s="65">
        <v>17186853</v>
      </c>
      <c r="BY19" s="65">
        <v>0</v>
      </c>
      <c r="BZ19" s="64">
        <v>4392421</v>
      </c>
      <c r="CA19" s="64">
        <v>19009</v>
      </c>
      <c r="CB19" s="64">
        <v>19661760</v>
      </c>
      <c r="CC19" s="64">
        <v>0</v>
      </c>
      <c r="CD19" s="65">
        <v>816000</v>
      </c>
      <c r="CE19" s="65">
        <v>0</v>
      </c>
      <c r="CF19" s="64">
        <v>122996</v>
      </c>
      <c r="CG19" s="63">
        <v>45293649</v>
      </c>
      <c r="CH19" s="64">
        <v>148669494</v>
      </c>
      <c r="CI19" s="64">
        <v>35406085</v>
      </c>
      <c r="CJ19" s="64">
        <v>69057</v>
      </c>
      <c r="CK19" s="64">
        <v>633759</v>
      </c>
      <c r="CL19" s="63">
        <v>184778395</v>
      </c>
      <c r="CM19" s="62">
        <v>-139484746</v>
      </c>
      <c r="CN19" s="64">
        <v>9629174</v>
      </c>
      <c r="CO19" s="64">
        <v>50912</v>
      </c>
      <c r="CP19" s="64">
        <v>151336169</v>
      </c>
      <c r="CQ19" s="64">
        <v>0</v>
      </c>
      <c r="CR19" s="65">
        <v>1463634</v>
      </c>
      <c r="CS19" s="65">
        <v>5702</v>
      </c>
      <c r="CT19" s="65">
        <v>18727851</v>
      </c>
      <c r="CU19" s="65">
        <v>0</v>
      </c>
      <c r="CV19" s="64">
        <v>2089531</v>
      </c>
      <c r="CW19" s="64">
        <v>6059</v>
      </c>
      <c r="CX19" s="64">
        <v>21424661</v>
      </c>
      <c r="CY19" s="64">
        <v>0</v>
      </c>
      <c r="CZ19" s="65">
        <v>816000</v>
      </c>
      <c r="DA19" s="65">
        <v>0</v>
      </c>
      <c r="DB19" s="64">
        <v>122995</v>
      </c>
      <c r="DC19" s="63">
        <v>44656433</v>
      </c>
      <c r="DD19" s="64">
        <v>152897931</v>
      </c>
      <c r="DE19" s="64">
        <v>32295964</v>
      </c>
      <c r="DF19" s="64">
        <v>69057</v>
      </c>
      <c r="DG19" s="64">
        <v>633759</v>
      </c>
      <c r="DH19" s="63">
        <v>185896711</v>
      </c>
      <c r="DI19" s="62">
        <v>-141240278</v>
      </c>
      <c r="DJ19" s="64">
        <v>0</v>
      </c>
      <c r="DK19" s="64">
        <v>0</v>
      </c>
      <c r="DL19" s="64">
        <v>152878555</v>
      </c>
      <c r="DM19" s="64">
        <v>0</v>
      </c>
      <c r="DN19" s="65">
        <v>0</v>
      </c>
      <c r="DO19" s="65">
        <v>0</v>
      </c>
      <c r="DP19" s="65">
        <v>18918721</v>
      </c>
      <c r="DQ19" s="65">
        <v>0</v>
      </c>
      <c r="DR19" s="64">
        <v>0</v>
      </c>
      <c r="DS19" s="64">
        <v>0</v>
      </c>
      <c r="DT19" s="64">
        <v>21643017</v>
      </c>
      <c r="DU19" s="64">
        <v>0</v>
      </c>
      <c r="DV19" s="65">
        <v>816000</v>
      </c>
      <c r="DW19" s="65">
        <v>0</v>
      </c>
      <c r="DX19" s="64">
        <v>122996</v>
      </c>
      <c r="DY19" s="63">
        <v>41500734</v>
      </c>
      <c r="DZ19" s="64">
        <v>157210938</v>
      </c>
      <c r="EA19" s="64">
        <v>30670030</v>
      </c>
      <c r="EB19" s="64">
        <v>69057</v>
      </c>
      <c r="EC19" s="64">
        <v>633758</v>
      </c>
      <c r="ED19" s="63">
        <v>188583783</v>
      </c>
      <c r="EE19" s="62">
        <v>-147083049</v>
      </c>
      <c r="EF19" s="64">
        <v>0</v>
      </c>
      <c r="EG19" s="64">
        <v>0</v>
      </c>
      <c r="EH19" s="64">
        <v>154470942</v>
      </c>
      <c r="EI19" s="64">
        <v>0</v>
      </c>
      <c r="EJ19" s="65">
        <v>0</v>
      </c>
      <c r="EK19" s="65">
        <v>0</v>
      </c>
      <c r="EL19" s="65">
        <v>19115779</v>
      </c>
      <c r="EM19" s="65">
        <v>0</v>
      </c>
      <c r="EN19" s="64">
        <v>0</v>
      </c>
      <c r="EO19" s="64">
        <v>0</v>
      </c>
      <c r="EP19" s="64">
        <v>21868451</v>
      </c>
      <c r="EQ19" s="64">
        <v>0</v>
      </c>
      <c r="ER19" s="65">
        <v>816000</v>
      </c>
      <c r="ES19" s="65">
        <v>0</v>
      </c>
      <c r="ET19" s="64">
        <v>122996</v>
      </c>
      <c r="EU19" s="63">
        <v>41923226</v>
      </c>
      <c r="EV19" s="64">
        <v>161610204</v>
      </c>
      <c r="EW19" s="64">
        <v>31283430</v>
      </c>
      <c r="EX19" s="64">
        <v>69057</v>
      </c>
      <c r="EY19" s="64">
        <v>633759</v>
      </c>
      <c r="EZ19" s="63">
        <v>193596450</v>
      </c>
      <c r="FA19" s="62">
        <v>-151673224</v>
      </c>
      <c r="FB19" s="57">
        <v>7329</v>
      </c>
      <c r="FC19" s="57">
        <v>7</v>
      </c>
      <c r="FD19" s="57">
        <v>4</v>
      </c>
      <c r="FE19" s="57">
        <v>1</v>
      </c>
      <c r="FF19" s="57">
        <v>1</v>
      </c>
      <c r="FG19" s="57">
        <v>1335</v>
      </c>
      <c r="FH19" s="57">
        <v>0</v>
      </c>
      <c r="FI19" s="57">
        <v>0</v>
      </c>
      <c r="FJ19" s="57">
        <v>17</v>
      </c>
      <c r="FK19" s="57">
        <v>0</v>
      </c>
      <c r="FL19" s="57">
        <v>0</v>
      </c>
      <c r="FM19" s="57">
        <v>0</v>
      </c>
      <c r="FN19" s="57">
        <v>39</v>
      </c>
      <c r="FO19" s="57">
        <v>79</v>
      </c>
      <c r="FP19" s="57">
        <v>2909</v>
      </c>
      <c r="FQ19" s="57">
        <v>0</v>
      </c>
      <c r="FR19" s="57">
        <v>0</v>
      </c>
      <c r="FS19" s="57">
        <v>0</v>
      </c>
      <c r="FT19" s="57">
        <v>3</v>
      </c>
      <c r="FU19" s="57">
        <v>2</v>
      </c>
      <c r="FV19" s="57">
        <v>1</v>
      </c>
      <c r="FW19" s="57">
        <v>0</v>
      </c>
      <c r="FX19" s="57">
        <v>0</v>
      </c>
      <c r="FY19" s="57">
        <v>0</v>
      </c>
      <c r="FZ19" s="57">
        <v>3</v>
      </c>
      <c r="GA19" s="57">
        <v>2</v>
      </c>
      <c r="GB19" s="57">
        <v>1</v>
      </c>
      <c r="GC19" s="57">
        <v>8</v>
      </c>
      <c r="GD19" s="57">
        <v>1</v>
      </c>
      <c r="GE19" s="16">
        <v>42984.460763888892</v>
      </c>
      <c r="GF19" s="14" t="s">
        <v>13</v>
      </c>
      <c r="GG19" s="14" t="s">
        <v>165</v>
      </c>
      <c r="GH19" s="14" t="s">
        <v>164</v>
      </c>
      <c r="GI19" s="14" t="s">
        <v>73</v>
      </c>
      <c r="GJ19" s="14">
        <v>641</v>
      </c>
      <c r="GK19" s="14">
        <v>39</v>
      </c>
      <c r="GL19" s="14">
        <v>985</v>
      </c>
      <c r="GM19" s="14">
        <v>518204</v>
      </c>
      <c r="GN19" s="14">
        <v>912</v>
      </c>
      <c r="GO19" s="14">
        <v>505</v>
      </c>
      <c r="GQ19" s="14">
        <v>55650</v>
      </c>
    </row>
    <row r="20" spans="1:199" ht="15.75">
      <c r="A20" s="14" t="s">
        <v>166</v>
      </c>
      <c r="B20" s="14" t="s">
        <v>36</v>
      </c>
      <c r="D20" s="64">
        <v>2956446</v>
      </c>
      <c r="E20" s="64">
        <v>180133</v>
      </c>
      <c r="F20" s="64">
        <v>4501159</v>
      </c>
      <c r="G20" s="64">
        <v>175403</v>
      </c>
      <c r="H20" s="65">
        <v>439293</v>
      </c>
      <c r="I20" s="65">
        <v>16972</v>
      </c>
      <c r="J20" s="65">
        <v>543200</v>
      </c>
      <c r="K20" s="65">
        <v>20048</v>
      </c>
      <c r="L20" s="64">
        <v>641557</v>
      </c>
      <c r="M20" s="64">
        <v>21437</v>
      </c>
      <c r="N20" s="64">
        <v>643652</v>
      </c>
      <c r="O20" s="64">
        <v>20048</v>
      </c>
      <c r="P20" s="65">
        <v>0</v>
      </c>
      <c r="Q20" s="65">
        <v>0</v>
      </c>
      <c r="R20" s="64">
        <v>0</v>
      </c>
      <c r="S20" s="63">
        <v>2346207</v>
      </c>
      <c r="T20" s="64">
        <v>5322585</v>
      </c>
      <c r="U20" s="64">
        <v>2554959</v>
      </c>
      <c r="V20" s="64">
        <v>0</v>
      </c>
      <c r="W20" s="64">
        <v>0</v>
      </c>
      <c r="X20" s="63">
        <v>7877544</v>
      </c>
      <c r="Y20" s="62">
        <v>-5531337</v>
      </c>
      <c r="Z20" s="64">
        <v>2602564</v>
      </c>
      <c r="AA20" s="64">
        <v>106233</v>
      </c>
      <c r="AB20" s="64">
        <v>5309736</v>
      </c>
      <c r="AC20" s="64">
        <v>75880</v>
      </c>
      <c r="AD20" s="65">
        <v>393542</v>
      </c>
      <c r="AE20" s="65">
        <v>9682</v>
      </c>
      <c r="AF20" s="65">
        <v>655989</v>
      </c>
      <c r="AG20" s="65">
        <v>9178</v>
      </c>
      <c r="AH20" s="64">
        <v>566866</v>
      </c>
      <c r="AI20" s="64">
        <v>12718</v>
      </c>
      <c r="AJ20" s="64">
        <v>757765</v>
      </c>
      <c r="AK20" s="65">
        <v>16567</v>
      </c>
      <c r="AL20" s="65">
        <v>0</v>
      </c>
      <c r="AM20" s="64">
        <v>0</v>
      </c>
      <c r="AN20" s="64">
        <v>0</v>
      </c>
      <c r="AO20" s="63">
        <v>2422307</v>
      </c>
      <c r="AP20" s="64">
        <v>5670716</v>
      </c>
      <c r="AQ20" s="64">
        <v>601530</v>
      </c>
      <c r="AR20" s="64">
        <v>0</v>
      </c>
      <c r="AS20" s="64">
        <v>0</v>
      </c>
      <c r="AT20" s="63">
        <v>6272246</v>
      </c>
      <c r="AU20" s="62">
        <v>-3849939</v>
      </c>
      <c r="AV20" s="64">
        <v>2263486</v>
      </c>
      <c r="AW20" s="64">
        <v>84681</v>
      </c>
      <c r="AX20" s="64">
        <v>5948736</v>
      </c>
      <c r="AY20" s="64">
        <v>56532</v>
      </c>
      <c r="AZ20" s="65">
        <v>342177</v>
      </c>
      <c r="BA20" s="65">
        <v>7668</v>
      </c>
      <c r="BB20" s="65">
        <v>738997</v>
      </c>
      <c r="BC20" s="65">
        <v>7023</v>
      </c>
      <c r="BD20" s="64">
        <v>495707</v>
      </c>
      <c r="BE20" s="64">
        <v>10077</v>
      </c>
      <c r="BF20" s="64">
        <v>850677</v>
      </c>
      <c r="BG20" s="64">
        <v>12381</v>
      </c>
      <c r="BH20" s="65">
        <v>0</v>
      </c>
      <c r="BI20" s="65">
        <v>0</v>
      </c>
      <c r="BJ20" s="64">
        <v>0</v>
      </c>
      <c r="BK20" s="63">
        <v>2464707</v>
      </c>
      <c r="BL20" s="64">
        <v>5918080</v>
      </c>
      <c r="BM20" s="64">
        <v>793721</v>
      </c>
      <c r="BN20" s="64">
        <v>0</v>
      </c>
      <c r="BO20" s="64">
        <v>0</v>
      </c>
      <c r="BP20" s="63">
        <v>6711801</v>
      </c>
      <c r="BQ20" s="62">
        <v>-4247094</v>
      </c>
      <c r="BR20" s="64">
        <v>1967812</v>
      </c>
      <c r="BS20" s="64">
        <v>51251</v>
      </c>
      <c r="BT20" s="64">
        <v>6679496</v>
      </c>
      <c r="BU20" s="64">
        <v>47487</v>
      </c>
      <c r="BV20" s="65">
        <v>298779</v>
      </c>
      <c r="BW20" s="65">
        <v>4439</v>
      </c>
      <c r="BX20" s="65">
        <v>832727</v>
      </c>
      <c r="BY20" s="65">
        <v>6067</v>
      </c>
      <c r="BZ20" s="64">
        <v>430954</v>
      </c>
      <c r="CA20" s="64">
        <v>6098</v>
      </c>
      <c r="CB20" s="64">
        <v>955159</v>
      </c>
      <c r="CC20" s="64">
        <v>10400</v>
      </c>
      <c r="CD20" s="65">
        <v>0</v>
      </c>
      <c r="CE20" s="65">
        <v>0</v>
      </c>
      <c r="CF20" s="64">
        <v>0</v>
      </c>
      <c r="CG20" s="63">
        <v>2544623</v>
      </c>
      <c r="CH20" s="64">
        <v>6336559</v>
      </c>
      <c r="CI20" s="64">
        <v>497353</v>
      </c>
      <c r="CJ20" s="64">
        <v>0</v>
      </c>
      <c r="CK20" s="64">
        <v>0</v>
      </c>
      <c r="CL20" s="63">
        <v>6833912</v>
      </c>
      <c r="CM20" s="62">
        <v>-4289289</v>
      </c>
      <c r="CN20" s="64">
        <v>1431620</v>
      </c>
      <c r="CO20" s="64">
        <v>22260</v>
      </c>
      <c r="CP20" s="64">
        <v>7732442</v>
      </c>
      <c r="CQ20" s="64">
        <v>49502</v>
      </c>
      <c r="CR20" s="65">
        <v>219388</v>
      </c>
      <c r="CS20" s="65">
        <v>1892</v>
      </c>
      <c r="CT20" s="65">
        <v>968593</v>
      </c>
      <c r="CU20" s="65">
        <v>6335</v>
      </c>
      <c r="CV20" s="64">
        <v>313527</v>
      </c>
      <c r="CW20" s="64">
        <v>2468</v>
      </c>
      <c r="CX20" s="64">
        <v>1105755</v>
      </c>
      <c r="CY20" s="64">
        <v>10842</v>
      </c>
      <c r="CZ20" s="65">
        <v>0</v>
      </c>
      <c r="DA20" s="65">
        <v>0</v>
      </c>
      <c r="DB20" s="64">
        <v>0</v>
      </c>
      <c r="DC20" s="63">
        <v>2628800</v>
      </c>
      <c r="DD20" s="64">
        <v>6455900</v>
      </c>
      <c r="DE20" s="64">
        <v>1777306</v>
      </c>
      <c r="DF20" s="64">
        <v>0</v>
      </c>
      <c r="DG20" s="64">
        <v>0</v>
      </c>
      <c r="DH20" s="63">
        <v>8233206</v>
      </c>
      <c r="DI20" s="62">
        <v>-5604406</v>
      </c>
      <c r="DJ20" s="64">
        <v>859902</v>
      </c>
      <c r="DK20" s="64">
        <v>19819</v>
      </c>
      <c r="DL20" s="64">
        <v>8821035</v>
      </c>
      <c r="DM20" s="64">
        <v>52274</v>
      </c>
      <c r="DN20" s="65">
        <v>131591</v>
      </c>
      <c r="DO20" s="65">
        <v>1685</v>
      </c>
      <c r="DP20" s="65">
        <v>1110453</v>
      </c>
      <c r="DQ20" s="65">
        <v>6690</v>
      </c>
      <c r="DR20" s="64">
        <v>188320</v>
      </c>
      <c r="DS20" s="64">
        <v>2358</v>
      </c>
      <c r="DT20" s="64">
        <v>1261402</v>
      </c>
      <c r="DU20" s="64">
        <v>11448</v>
      </c>
      <c r="DV20" s="65">
        <v>0</v>
      </c>
      <c r="DW20" s="65">
        <v>0</v>
      </c>
      <c r="DX20" s="64">
        <v>0</v>
      </c>
      <c r="DY20" s="63">
        <v>2713947</v>
      </c>
      <c r="DZ20" s="64">
        <v>6829517</v>
      </c>
      <c r="EA20" s="64">
        <v>1541944</v>
      </c>
      <c r="EB20" s="64">
        <v>0</v>
      </c>
      <c r="EC20" s="64">
        <v>0</v>
      </c>
      <c r="ED20" s="63">
        <v>8371461</v>
      </c>
      <c r="EE20" s="62">
        <v>-5657514</v>
      </c>
      <c r="EF20" s="64">
        <v>709803</v>
      </c>
      <c r="EG20" s="64">
        <v>20949</v>
      </c>
      <c r="EH20" s="64">
        <v>9522948</v>
      </c>
      <c r="EI20" s="64">
        <v>55254</v>
      </c>
      <c r="EJ20" s="65">
        <v>107055</v>
      </c>
      <c r="EK20" s="65">
        <v>1781</v>
      </c>
      <c r="EL20" s="65">
        <v>1159044</v>
      </c>
      <c r="EM20" s="65">
        <v>7070</v>
      </c>
      <c r="EN20" s="64">
        <v>155445</v>
      </c>
      <c r="EO20" s="64">
        <v>2493</v>
      </c>
      <c r="EP20" s="64">
        <v>1361792</v>
      </c>
      <c r="EQ20" s="64">
        <v>12100</v>
      </c>
      <c r="ER20" s="65">
        <v>0</v>
      </c>
      <c r="ES20" s="65">
        <v>0</v>
      </c>
      <c r="ET20" s="64">
        <v>0</v>
      </c>
      <c r="EU20" s="63">
        <v>2806780</v>
      </c>
      <c r="EV20" s="64">
        <v>7126998</v>
      </c>
      <c r="EW20" s="64">
        <v>733754</v>
      </c>
      <c r="EX20" s="64">
        <v>0</v>
      </c>
      <c r="EY20" s="64">
        <v>0</v>
      </c>
      <c r="EZ20" s="63">
        <v>7860752</v>
      </c>
      <c r="FA20" s="62">
        <v>-5053972</v>
      </c>
      <c r="FB20" s="57">
        <v>308</v>
      </c>
      <c r="FC20" s="57">
        <v>59</v>
      </c>
      <c r="FD20" s="57">
        <v>0</v>
      </c>
      <c r="FE20" s="57">
        <v>0</v>
      </c>
      <c r="FF20" s="57">
        <v>30</v>
      </c>
      <c r="FG20" s="57">
        <v>83</v>
      </c>
      <c r="FH20" s="57">
        <v>0</v>
      </c>
      <c r="FI20" s="57">
        <v>5</v>
      </c>
      <c r="FJ20" s="57">
        <v>0</v>
      </c>
      <c r="FK20" s="57">
        <v>0</v>
      </c>
      <c r="FL20" s="57">
        <v>167</v>
      </c>
      <c r="FM20" s="57">
        <v>34</v>
      </c>
      <c r="FN20" s="57">
        <v>0</v>
      </c>
      <c r="FO20" s="57">
        <v>3</v>
      </c>
      <c r="FP20" s="57">
        <v>88</v>
      </c>
      <c r="FQ20" s="57">
        <v>0</v>
      </c>
      <c r="FR20" s="57">
        <v>48</v>
      </c>
      <c r="FS20" s="57">
        <v>184</v>
      </c>
      <c r="FT20" s="57">
        <v>0</v>
      </c>
      <c r="FU20" s="57">
        <v>0</v>
      </c>
      <c r="FV20" s="57">
        <v>0</v>
      </c>
      <c r="FW20" s="57">
        <v>1</v>
      </c>
      <c r="FX20" s="57">
        <v>1</v>
      </c>
      <c r="FY20" s="57">
        <v>0</v>
      </c>
      <c r="FZ20" s="57">
        <v>0</v>
      </c>
      <c r="GA20" s="57">
        <v>0</v>
      </c>
      <c r="GB20" s="57">
        <v>0</v>
      </c>
      <c r="GC20" s="57">
        <v>0</v>
      </c>
      <c r="GD20" s="57">
        <v>0</v>
      </c>
      <c r="GE20" s="16">
        <v>42986.401782407411</v>
      </c>
      <c r="GF20" s="14" t="s">
        <v>13</v>
      </c>
      <c r="GG20" s="14" t="s">
        <v>165</v>
      </c>
      <c r="GH20" s="14" t="s">
        <v>164</v>
      </c>
      <c r="GI20" s="14" t="s">
        <v>35</v>
      </c>
      <c r="GJ20" s="14">
        <v>641</v>
      </c>
      <c r="GK20" s="14">
        <v>39</v>
      </c>
      <c r="GL20" s="14">
        <v>985</v>
      </c>
      <c r="GM20" s="14">
        <v>517912</v>
      </c>
      <c r="GN20" s="14">
        <v>912</v>
      </c>
      <c r="GO20" s="14">
        <v>687</v>
      </c>
      <c r="GQ20" s="14">
        <v>62553</v>
      </c>
    </row>
    <row r="21" spans="1:199" ht="15.75">
      <c r="A21" s="14" t="s">
        <v>166</v>
      </c>
      <c r="B21" s="14" t="s">
        <v>32</v>
      </c>
      <c r="D21" s="64">
        <v>12387076</v>
      </c>
      <c r="E21" s="64">
        <v>96990</v>
      </c>
      <c r="F21" s="64">
        <v>27476689</v>
      </c>
      <c r="G21" s="64">
        <v>0</v>
      </c>
      <c r="H21" s="65">
        <v>1818094</v>
      </c>
      <c r="I21" s="65">
        <v>10257</v>
      </c>
      <c r="J21" s="65">
        <v>3457047</v>
      </c>
      <c r="K21" s="65">
        <v>15417</v>
      </c>
      <c r="L21" s="64">
        <v>2694725</v>
      </c>
      <c r="M21" s="64">
        <v>11542</v>
      </c>
      <c r="N21" s="64">
        <v>3914847</v>
      </c>
      <c r="O21" s="64">
        <v>0</v>
      </c>
      <c r="P21" s="65">
        <v>387000</v>
      </c>
      <c r="Q21" s="65">
        <v>0</v>
      </c>
      <c r="R21" s="64">
        <v>100000</v>
      </c>
      <c r="S21" s="63">
        <v>12408929</v>
      </c>
      <c r="T21" s="64">
        <v>41620529</v>
      </c>
      <c r="U21" s="64">
        <v>10019307</v>
      </c>
      <c r="V21" s="64">
        <v>0</v>
      </c>
      <c r="W21" s="64">
        <v>0</v>
      </c>
      <c r="X21" s="63">
        <v>51639836</v>
      </c>
      <c r="Y21" s="62">
        <v>-39230907</v>
      </c>
      <c r="Z21" s="64">
        <v>8736102</v>
      </c>
      <c r="AA21" s="64">
        <v>97960</v>
      </c>
      <c r="AB21" s="64">
        <v>30853942</v>
      </c>
      <c r="AC21" s="64"/>
      <c r="AD21" s="65">
        <v>1278667</v>
      </c>
      <c r="AE21" s="65">
        <v>10359</v>
      </c>
      <c r="AF21" s="65">
        <v>3948785</v>
      </c>
      <c r="AG21" s="65">
        <v>15417</v>
      </c>
      <c r="AH21" s="64">
        <v>1902574</v>
      </c>
      <c r="AI21" s="64">
        <v>11657</v>
      </c>
      <c r="AJ21" s="64">
        <v>4397651</v>
      </c>
      <c r="AK21" s="65">
        <v>0</v>
      </c>
      <c r="AL21" s="65">
        <v>340000</v>
      </c>
      <c r="AM21" s="64">
        <v>0</v>
      </c>
      <c r="AN21" s="64">
        <v>100000</v>
      </c>
      <c r="AO21" s="63">
        <v>12005110</v>
      </c>
      <c r="AP21" s="64">
        <v>43432614</v>
      </c>
      <c r="AQ21" s="64">
        <v>7957502</v>
      </c>
      <c r="AR21" s="64">
        <v>0</v>
      </c>
      <c r="AS21" s="64">
        <v>0</v>
      </c>
      <c r="AT21" s="63">
        <v>51390116</v>
      </c>
      <c r="AU21" s="62">
        <v>-39385006</v>
      </c>
      <c r="AV21" s="64">
        <v>5565041</v>
      </c>
      <c r="AW21" s="64">
        <v>98939</v>
      </c>
      <c r="AX21" s="64">
        <v>34615445</v>
      </c>
      <c r="AY21" s="64">
        <v>0</v>
      </c>
      <c r="AZ21" s="65">
        <v>811288</v>
      </c>
      <c r="BA21" s="65">
        <v>10463</v>
      </c>
      <c r="BB21" s="65">
        <v>4435087</v>
      </c>
      <c r="BC21" s="65">
        <v>15417</v>
      </c>
      <c r="BD21" s="64">
        <v>1212209</v>
      </c>
      <c r="BE21" s="64">
        <v>11774</v>
      </c>
      <c r="BF21" s="64">
        <v>4935432</v>
      </c>
      <c r="BG21" s="64">
        <v>0</v>
      </c>
      <c r="BH21" s="65">
        <v>360000</v>
      </c>
      <c r="BI21" s="65">
        <v>0</v>
      </c>
      <c r="BJ21" s="64">
        <v>100000</v>
      </c>
      <c r="BK21" s="63">
        <v>11891670</v>
      </c>
      <c r="BL21" s="64">
        <v>45069768</v>
      </c>
      <c r="BM21" s="64">
        <v>9214563</v>
      </c>
      <c r="BN21" s="64">
        <v>0</v>
      </c>
      <c r="BO21" s="64">
        <v>0</v>
      </c>
      <c r="BP21" s="63">
        <v>54284331</v>
      </c>
      <c r="BQ21" s="62">
        <v>-42392661</v>
      </c>
      <c r="BR21" s="64">
        <v>3274463</v>
      </c>
      <c r="BS21" s="64">
        <v>101413</v>
      </c>
      <c r="BT21" s="64">
        <v>37369529</v>
      </c>
      <c r="BU21" s="64">
        <v>0</v>
      </c>
      <c r="BV21" s="65">
        <v>475237</v>
      </c>
      <c r="BW21" s="65">
        <v>10725</v>
      </c>
      <c r="BX21" s="65">
        <v>4788780</v>
      </c>
      <c r="BY21" s="65">
        <v>15417</v>
      </c>
      <c r="BZ21" s="64">
        <v>710561</v>
      </c>
      <c r="CA21" s="64">
        <v>12068</v>
      </c>
      <c r="CB21" s="64">
        <v>5328970</v>
      </c>
      <c r="CC21" s="64">
        <v>0</v>
      </c>
      <c r="CD21" s="65">
        <v>360000</v>
      </c>
      <c r="CE21" s="65">
        <v>0</v>
      </c>
      <c r="CF21" s="64">
        <v>100000</v>
      </c>
      <c r="CG21" s="63">
        <v>11801758</v>
      </c>
      <c r="CH21" s="64">
        <v>46482966</v>
      </c>
      <c r="CI21" s="64">
        <v>6941755</v>
      </c>
      <c r="CJ21" s="64">
        <v>0</v>
      </c>
      <c r="CK21" s="64">
        <v>0</v>
      </c>
      <c r="CL21" s="63">
        <v>53424721</v>
      </c>
      <c r="CM21" s="62">
        <v>-41622963</v>
      </c>
      <c r="CN21" s="64">
        <v>1519939</v>
      </c>
      <c r="CO21" s="64">
        <v>78868</v>
      </c>
      <c r="CP21" s="64">
        <v>40491141</v>
      </c>
      <c r="CQ21" s="64">
        <v>0</v>
      </c>
      <c r="CR21" s="65">
        <v>220836</v>
      </c>
      <c r="CS21" s="65">
        <v>8386</v>
      </c>
      <c r="CT21" s="65">
        <v>5188254</v>
      </c>
      <c r="CU21" s="65">
        <v>15417</v>
      </c>
      <c r="CV21" s="64">
        <v>329827</v>
      </c>
      <c r="CW21" s="64">
        <v>9385</v>
      </c>
      <c r="CX21" s="64">
        <v>5774825</v>
      </c>
      <c r="CY21" s="64">
        <v>0</v>
      </c>
      <c r="CZ21" s="65">
        <v>360000</v>
      </c>
      <c r="DA21" s="65">
        <v>0</v>
      </c>
      <c r="DB21" s="64">
        <v>100000</v>
      </c>
      <c r="DC21" s="63">
        <v>12006930</v>
      </c>
      <c r="DD21" s="64">
        <v>47972097</v>
      </c>
      <c r="DE21" s="64">
        <v>6953344</v>
      </c>
      <c r="DF21" s="64">
        <v>0</v>
      </c>
      <c r="DG21" s="64">
        <v>0</v>
      </c>
      <c r="DH21" s="63">
        <v>54925441</v>
      </c>
      <c r="DI21" s="62">
        <v>-42918511</v>
      </c>
      <c r="DJ21" s="64">
        <v>0</v>
      </c>
      <c r="DK21" s="64">
        <v>72660</v>
      </c>
      <c r="DL21" s="64">
        <v>43616578</v>
      </c>
      <c r="DM21" s="64">
        <v>0</v>
      </c>
      <c r="DN21" s="65">
        <v>0</v>
      </c>
      <c r="DO21" s="65">
        <v>7747</v>
      </c>
      <c r="DP21" s="65">
        <v>5589160</v>
      </c>
      <c r="DQ21" s="65">
        <v>15417</v>
      </c>
      <c r="DR21" s="64">
        <v>0</v>
      </c>
      <c r="DS21" s="64">
        <v>8647</v>
      </c>
      <c r="DT21" s="64">
        <v>6221208</v>
      </c>
      <c r="DU21" s="64">
        <v>0</v>
      </c>
      <c r="DV21" s="65">
        <v>360000</v>
      </c>
      <c r="DW21" s="65">
        <v>0</v>
      </c>
      <c r="DX21" s="64">
        <v>100000</v>
      </c>
      <c r="DY21" s="63">
        <v>12302179</v>
      </c>
      <c r="DZ21" s="64">
        <v>49324341</v>
      </c>
      <c r="EA21" s="64">
        <v>7437091</v>
      </c>
      <c r="EB21" s="64">
        <v>0</v>
      </c>
      <c r="EC21" s="64">
        <v>0</v>
      </c>
      <c r="ED21" s="63">
        <v>56761432</v>
      </c>
      <c r="EE21" s="62">
        <v>-44459253</v>
      </c>
      <c r="EF21" s="64">
        <v>0</v>
      </c>
      <c r="EG21" s="64">
        <v>75349</v>
      </c>
      <c r="EH21" s="64">
        <v>46078843</v>
      </c>
      <c r="EI21" s="64">
        <v>0</v>
      </c>
      <c r="EJ21" s="65">
        <v>0</v>
      </c>
      <c r="EK21" s="65">
        <v>8034</v>
      </c>
      <c r="EL21" s="65">
        <v>5905643</v>
      </c>
      <c r="EM21" s="65">
        <v>15417</v>
      </c>
      <c r="EN21" s="64">
        <v>0</v>
      </c>
      <c r="EO21" s="64">
        <v>8967</v>
      </c>
      <c r="EP21" s="64">
        <v>6572721</v>
      </c>
      <c r="EQ21" s="64">
        <v>0</v>
      </c>
      <c r="ER21" s="65">
        <v>360000</v>
      </c>
      <c r="ES21" s="65">
        <v>0</v>
      </c>
      <c r="ET21" s="64">
        <v>100000</v>
      </c>
      <c r="EU21" s="63">
        <v>12970782</v>
      </c>
      <c r="EV21" s="64">
        <v>50707839</v>
      </c>
      <c r="EW21" s="64">
        <v>7058228</v>
      </c>
      <c r="EX21" s="64">
        <v>0</v>
      </c>
      <c r="EY21" s="64">
        <v>0</v>
      </c>
      <c r="EZ21" s="63">
        <v>57766067</v>
      </c>
      <c r="FA21" s="62">
        <v>-44795285</v>
      </c>
      <c r="FB21" s="57">
        <v>2693</v>
      </c>
      <c r="FC21" s="57">
        <v>3</v>
      </c>
      <c r="FD21" s="57">
        <v>3</v>
      </c>
      <c r="FE21" s="57">
        <v>32</v>
      </c>
      <c r="FF21" s="57">
        <v>95</v>
      </c>
      <c r="FG21" s="57">
        <v>409</v>
      </c>
      <c r="FH21" s="57">
        <v>62</v>
      </c>
      <c r="FI21" s="57">
        <v>68</v>
      </c>
      <c r="FJ21" s="57">
        <v>3</v>
      </c>
      <c r="FK21" s="57">
        <v>0</v>
      </c>
      <c r="FL21" s="57">
        <v>4</v>
      </c>
      <c r="FM21" s="57">
        <v>8</v>
      </c>
      <c r="FN21" s="57">
        <v>21</v>
      </c>
      <c r="FO21" s="57">
        <v>35</v>
      </c>
      <c r="FP21" s="57">
        <v>821</v>
      </c>
      <c r="FQ21" s="57">
        <v>0</v>
      </c>
      <c r="FR21" s="57">
        <v>0</v>
      </c>
      <c r="FS21" s="57">
        <v>0</v>
      </c>
      <c r="FT21" s="57">
        <v>3</v>
      </c>
      <c r="FU21" s="57">
        <v>3</v>
      </c>
      <c r="FV21" s="57">
        <v>0</v>
      </c>
      <c r="FW21" s="57">
        <v>0</v>
      </c>
      <c r="FX21" s="57">
        <v>0</v>
      </c>
      <c r="FY21" s="57">
        <v>0</v>
      </c>
      <c r="FZ21" s="57">
        <v>2</v>
      </c>
      <c r="GA21" s="57">
        <v>2</v>
      </c>
      <c r="GB21" s="57">
        <v>0</v>
      </c>
      <c r="GC21" s="57">
        <v>10</v>
      </c>
      <c r="GD21" s="57">
        <v>1</v>
      </c>
      <c r="GE21" s="16">
        <v>42983.520914351851</v>
      </c>
      <c r="GF21" s="14" t="s">
        <v>13</v>
      </c>
      <c r="GG21" s="14" t="s">
        <v>165</v>
      </c>
      <c r="GH21" s="14" t="s">
        <v>164</v>
      </c>
      <c r="GI21" s="14" t="s">
        <v>31</v>
      </c>
      <c r="GJ21" s="14">
        <v>641</v>
      </c>
      <c r="GK21" s="14">
        <v>39</v>
      </c>
      <c r="GL21" s="14">
        <v>985</v>
      </c>
      <c r="GM21" s="14">
        <v>517942</v>
      </c>
      <c r="GN21" s="14">
        <v>912</v>
      </c>
      <c r="GO21" s="14">
        <v>463</v>
      </c>
      <c r="GQ21" s="14">
        <v>41538</v>
      </c>
    </row>
    <row r="22" spans="1:199" ht="15.75">
      <c r="A22" s="14" t="s">
        <v>166</v>
      </c>
      <c r="B22" s="14" t="s">
        <v>40</v>
      </c>
      <c r="D22" s="64">
        <v>7191835</v>
      </c>
      <c r="E22" s="64">
        <v>616656</v>
      </c>
      <c r="F22" s="64">
        <v>17475555</v>
      </c>
      <c r="G22" s="64">
        <v>332600</v>
      </c>
      <c r="H22" s="65">
        <v>1062136</v>
      </c>
      <c r="I22" s="65">
        <v>58963</v>
      </c>
      <c r="J22" s="65">
        <v>2209201</v>
      </c>
      <c r="K22" s="65">
        <v>67952</v>
      </c>
      <c r="L22" s="64">
        <v>1560628</v>
      </c>
      <c r="M22" s="64">
        <v>73382</v>
      </c>
      <c r="N22" s="64">
        <v>2499004</v>
      </c>
      <c r="O22" s="64">
        <v>72174</v>
      </c>
      <c r="P22" s="65">
        <v>60852</v>
      </c>
      <c r="Q22" s="65">
        <v>0</v>
      </c>
      <c r="R22" s="64">
        <v>265848</v>
      </c>
      <c r="S22" s="63">
        <v>7930140</v>
      </c>
      <c r="T22" s="64">
        <v>15234673</v>
      </c>
      <c r="U22" s="64">
        <v>2176843</v>
      </c>
      <c r="V22" s="64">
        <v>263332</v>
      </c>
      <c r="W22" s="64">
        <v>0</v>
      </c>
      <c r="X22" s="63">
        <v>17674848</v>
      </c>
      <c r="Y22" s="62">
        <v>-9744708</v>
      </c>
      <c r="Z22" s="64">
        <v>6890351</v>
      </c>
      <c r="AA22" s="64">
        <v>551865</v>
      </c>
      <c r="AB22" s="64">
        <v>17483573</v>
      </c>
      <c r="AC22" s="64">
        <v>261698</v>
      </c>
      <c r="AD22" s="65">
        <v>1016052</v>
      </c>
      <c r="AE22" s="65">
        <v>51128</v>
      </c>
      <c r="AF22" s="65">
        <v>2219616</v>
      </c>
      <c r="AG22" s="65">
        <v>37786</v>
      </c>
      <c r="AH22" s="64">
        <v>1495206</v>
      </c>
      <c r="AI22" s="64">
        <v>65672</v>
      </c>
      <c r="AJ22" s="64">
        <v>2500151</v>
      </c>
      <c r="AK22" s="65">
        <v>56788</v>
      </c>
      <c r="AL22" s="65">
        <v>0</v>
      </c>
      <c r="AM22" s="64">
        <v>0</v>
      </c>
      <c r="AN22" s="64">
        <v>105187</v>
      </c>
      <c r="AO22" s="63">
        <v>7547586</v>
      </c>
      <c r="AP22" s="64">
        <v>15583646</v>
      </c>
      <c r="AQ22" s="64">
        <v>1049334</v>
      </c>
      <c r="AR22" s="64">
        <v>263332</v>
      </c>
      <c r="AS22" s="64">
        <v>0</v>
      </c>
      <c r="AT22" s="63">
        <v>16896312</v>
      </c>
      <c r="AU22" s="62">
        <v>-9348726</v>
      </c>
      <c r="AV22" s="64">
        <v>6487605</v>
      </c>
      <c r="AW22" s="64">
        <v>471910</v>
      </c>
      <c r="AX22" s="64">
        <v>18093759</v>
      </c>
      <c r="AY22" s="64">
        <v>221842</v>
      </c>
      <c r="AZ22" s="65">
        <v>955066</v>
      </c>
      <c r="BA22" s="65">
        <v>41445</v>
      </c>
      <c r="BB22" s="65">
        <v>2308999</v>
      </c>
      <c r="BC22" s="65">
        <v>31947</v>
      </c>
      <c r="BD22" s="64">
        <v>1407810</v>
      </c>
      <c r="BE22" s="64">
        <v>56157</v>
      </c>
      <c r="BF22" s="64">
        <v>2587408</v>
      </c>
      <c r="BG22" s="64">
        <v>48140</v>
      </c>
      <c r="BH22" s="65">
        <v>0</v>
      </c>
      <c r="BI22" s="65">
        <v>0</v>
      </c>
      <c r="BJ22" s="64">
        <v>106239</v>
      </c>
      <c r="BK22" s="63">
        <v>7543211</v>
      </c>
      <c r="BL22" s="64">
        <v>15977738</v>
      </c>
      <c r="BM22" s="64">
        <v>1475303</v>
      </c>
      <c r="BN22" s="64">
        <v>263332</v>
      </c>
      <c r="BO22" s="64">
        <v>0</v>
      </c>
      <c r="BP22" s="63">
        <v>17716373</v>
      </c>
      <c r="BQ22" s="62">
        <v>-10173162</v>
      </c>
      <c r="BR22" s="64">
        <v>5751861</v>
      </c>
      <c r="BS22" s="64">
        <v>421991</v>
      </c>
      <c r="BT22" s="64">
        <v>19249143</v>
      </c>
      <c r="BU22" s="64">
        <v>200386</v>
      </c>
      <c r="BV22" s="65">
        <v>845132</v>
      </c>
      <c r="BW22" s="65">
        <v>35184</v>
      </c>
      <c r="BX22" s="65">
        <v>2468974</v>
      </c>
      <c r="BY22" s="65">
        <v>28803</v>
      </c>
      <c r="BZ22" s="64">
        <v>1248154</v>
      </c>
      <c r="CA22" s="64">
        <v>50217</v>
      </c>
      <c r="CB22" s="64">
        <v>2752627</v>
      </c>
      <c r="CC22" s="64">
        <v>43484</v>
      </c>
      <c r="CD22" s="65">
        <v>0</v>
      </c>
      <c r="CE22" s="65">
        <v>0</v>
      </c>
      <c r="CF22" s="64">
        <v>108895</v>
      </c>
      <c r="CG22" s="63">
        <v>7581470</v>
      </c>
      <c r="CH22" s="64">
        <v>16782492</v>
      </c>
      <c r="CI22" s="64">
        <v>4277474</v>
      </c>
      <c r="CJ22" s="64">
        <v>263332</v>
      </c>
      <c r="CK22" s="64">
        <v>0</v>
      </c>
      <c r="CL22" s="63">
        <v>21323298</v>
      </c>
      <c r="CM22" s="62">
        <v>-13741828</v>
      </c>
      <c r="CN22" s="64">
        <v>5562045</v>
      </c>
      <c r="CO22" s="64">
        <v>349781</v>
      </c>
      <c r="CP22" s="64">
        <v>20324608</v>
      </c>
      <c r="CQ22" s="64">
        <v>181953</v>
      </c>
      <c r="CR22" s="65">
        <v>815400</v>
      </c>
      <c r="CS22" s="65">
        <v>26021</v>
      </c>
      <c r="CT22" s="65">
        <v>2618121</v>
      </c>
      <c r="CU22" s="65">
        <v>26097</v>
      </c>
      <c r="CV22" s="64">
        <v>1206964</v>
      </c>
      <c r="CW22" s="64">
        <v>41624</v>
      </c>
      <c r="CX22" s="64">
        <v>2906419</v>
      </c>
      <c r="CY22" s="64">
        <v>39484</v>
      </c>
      <c r="CZ22" s="65">
        <v>0</v>
      </c>
      <c r="DA22" s="65">
        <v>0</v>
      </c>
      <c r="DB22" s="64">
        <v>112815</v>
      </c>
      <c r="DC22" s="63">
        <v>7792945</v>
      </c>
      <c r="DD22" s="64">
        <v>17127190</v>
      </c>
      <c r="DE22" s="64">
        <v>1137660</v>
      </c>
      <c r="DF22" s="64">
        <v>263332</v>
      </c>
      <c r="DG22" s="64">
        <v>0</v>
      </c>
      <c r="DH22" s="63">
        <v>18528182</v>
      </c>
      <c r="DI22" s="62">
        <v>-10735237</v>
      </c>
      <c r="DJ22" s="64">
        <v>0</v>
      </c>
      <c r="DK22" s="64">
        <v>0</v>
      </c>
      <c r="DL22" s="64">
        <v>26161502</v>
      </c>
      <c r="DM22" s="64">
        <v>0</v>
      </c>
      <c r="DN22" s="65">
        <v>0</v>
      </c>
      <c r="DO22" s="65">
        <v>0</v>
      </c>
      <c r="DP22" s="65">
        <v>3454141</v>
      </c>
      <c r="DQ22" s="65">
        <v>0</v>
      </c>
      <c r="DR22" s="64">
        <v>0</v>
      </c>
      <c r="DS22" s="64">
        <v>0</v>
      </c>
      <c r="DT22" s="64">
        <v>3741095</v>
      </c>
      <c r="DU22" s="64">
        <v>0</v>
      </c>
      <c r="DV22" s="65">
        <v>0</v>
      </c>
      <c r="DW22" s="65">
        <v>0</v>
      </c>
      <c r="DX22" s="64">
        <v>116877</v>
      </c>
      <c r="DY22" s="63">
        <v>7312113</v>
      </c>
      <c r="DZ22" s="64">
        <v>17689885</v>
      </c>
      <c r="EA22" s="64">
        <v>2618605</v>
      </c>
      <c r="EB22" s="64">
        <v>263332</v>
      </c>
      <c r="EC22" s="64">
        <v>0</v>
      </c>
      <c r="ED22" s="63">
        <v>20571822</v>
      </c>
      <c r="EE22" s="62">
        <v>-13259709</v>
      </c>
      <c r="EF22" s="64">
        <v>0</v>
      </c>
      <c r="EG22" s="64">
        <v>0</v>
      </c>
      <c r="EH22" s="64">
        <v>26867238</v>
      </c>
      <c r="EI22" s="64">
        <v>0</v>
      </c>
      <c r="EJ22" s="65">
        <v>0</v>
      </c>
      <c r="EK22" s="65">
        <v>0</v>
      </c>
      <c r="EL22" s="65">
        <v>3549394</v>
      </c>
      <c r="EM22" s="65">
        <v>0</v>
      </c>
      <c r="EN22" s="64">
        <v>0</v>
      </c>
      <c r="EO22" s="64">
        <v>0</v>
      </c>
      <c r="EP22" s="64">
        <v>3842015</v>
      </c>
      <c r="EQ22" s="64">
        <v>0</v>
      </c>
      <c r="ER22" s="65">
        <v>0</v>
      </c>
      <c r="ES22" s="65">
        <v>0</v>
      </c>
      <c r="ET22" s="64">
        <v>121201</v>
      </c>
      <c r="EU22" s="63">
        <v>7512610</v>
      </c>
      <c r="EV22" s="64">
        <v>18359734</v>
      </c>
      <c r="EW22" s="64">
        <v>3193917</v>
      </c>
      <c r="EX22" s="64">
        <v>263332</v>
      </c>
      <c r="EY22" s="64">
        <v>0</v>
      </c>
      <c r="EZ22" s="63">
        <v>21816983</v>
      </c>
      <c r="FA22" s="62">
        <v>-14304373</v>
      </c>
      <c r="FB22" s="57">
        <v>812</v>
      </c>
      <c r="FC22" s="57">
        <v>85</v>
      </c>
      <c r="FD22" s="57">
        <v>1</v>
      </c>
      <c r="FE22" s="57">
        <v>0</v>
      </c>
      <c r="FF22" s="57">
        <v>84</v>
      </c>
      <c r="FG22" s="57">
        <v>195</v>
      </c>
      <c r="FH22" s="57">
        <v>0</v>
      </c>
      <c r="FI22" s="57">
        <v>391</v>
      </c>
      <c r="FJ22" s="57">
        <v>122</v>
      </c>
      <c r="FK22" s="57">
        <v>0</v>
      </c>
      <c r="FL22" s="57">
        <v>42</v>
      </c>
      <c r="FM22" s="57">
        <v>40</v>
      </c>
      <c r="FN22" s="57">
        <v>0</v>
      </c>
      <c r="FO22" s="57">
        <v>42</v>
      </c>
      <c r="FP22" s="57">
        <v>840</v>
      </c>
      <c r="FQ22" s="57">
        <v>0</v>
      </c>
      <c r="FR22" s="57">
        <v>0</v>
      </c>
      <c r="FS22" s="57">
        <v>0</v>
      </c>
      <c r="FT22" s="57">
        <v>1</v>
      </c>
      <c r="FU22" s="57">
        <v>1</v>
      </c>
      <c r="FV22" s="57">
        <v>0</v>
      </c>
      <c r="FW22" s="57">
        <v>1</v>
      </c>
      <c r="FX22" s="57">
        <v>1</v>
      </c>
      <c r="FY22" s="57">
        <v>0</v>
      </c>
      <c r="FZ22" s="57">
        <v>1</v>
      </c>
      <c r="GA22" s="57">
        <v>1</v>
      </c>
      <c r="GB22" s="57">
        <v>0</v>
      </c>
      <c r="GC22" s="57">
        <v>3</v>
      </c>
      <c r="GD22" s="57">
        <v>1</v>
      </c>
      <c r="GE22" s="16">
        <v>42982.701666666668</v>
      </c>
      <c r="GF22" s="14" t="s">
        <v>13</v>
      </c>
      <c r="GG22" s="14" t="s">
        <v>165</v>
      </c>
      <c r="GH22" s="14" t="s">
        <v>164</v>
      </c>
      <c r="GI22" s="14" t="s">
        <v>39</v>
      </c>
      <c r="GJ22" s="14">
        <v>641</v>
      </c>
      <c r="GK22" s="14">
        <v>39</v>
      </c>
      <c r="GL22" s="14">
        <v>985</v>
      </c>
      <c r="GM22" s="14">
        <v>519330</v>
      </c>
      <c r="GN22" s="14">
        <v>912</v>
      </c>
      <c r="GO22" s="14">
        <v>465</v>
      </c>
      <c r="GQ22" s="14">
        <v>62358</v>
      </c>
    </row>
    <row r="23" spans="1:199" ht="15.75">
      <c r="A23" s="14" t="s">
        <v>166</v>
      </c>
      <c r="B23" s="14" t="s">
        <v>82</v>
      </c>
      <c r="D23" s="64">
        <v>3300000</v>
      </c>
      <c r="E23" s="64">
        <v>500000</v>
      </c>
      <c r="F23" s="64">
        <v>7539000</v>
      </c>
      <c r="G23" s="64">
        <v>190000</v>
      </c>
      <c r="H23" s="65">
        <v>479000</v>
      </c>
      <c r="I23" s="65">
        <v>57000</v>
      </c>
      <c r="J23" s="65">
        <v>927000</v>
      </c>
      <c r="K23" s="65">
        <v>31000</v>
      </c>
      <c r="L23" s="64">
        <v>716000</v>
      </c>
      <c r="M23" s="64">
        <v>59000</v>
      </c>
      <c r="N23" s="64">
        <v>1078000</v>
      </c>
      <c r="O23" s="64">
        <v>41000</v>
      </c>
      <c r="P23" s="65">
        <v>64000</v>
      </c>
      <c r="Q23" s="65">
        <v>0</v>
      </c>
      <c r="R23" s="64">
        <v>0</v>
      </c>
      <c r="S23" s="63">
        <v>3452000</v>
      </c>
      <c r="T23" s="64">
        <v>7093000</v>
      </c>
      <c r="U23" s="64">
        <v>944000</v>
      </c>
      <c r="V23" s="64">
        <v>0</v>
      </c>
      <c r="W23" s="64">
        <v>0</v>
      </c>
      <c r="X23" s="63">
        <v>8037000</v>
      </c>
      <c r="Y23" s="62">
        <v>-4585000</v>
      </c>
      <c r="Z23" s="64">
        <v>3063000</v>
      </c>
      <c r="AA23" s="64">
        <v>505000</v>
      </c>
      <c r="AB23" s="64">
        <v>8024000</v>
      </c>
      <c r="AC23" s="64">
        <v>192000</v>
      </c>
      <c r="AD23" s="65">
        <v>445000</v>
      </c>
      <c r="AE23" s="65">
        <v>58000</v>
      </c>
      <c r="AF23" s="65">
        <v>975000</v>
      </c>
      <c r="AG23" s="65">
        <v>32000</v>
      </c>
      <c r="AH23" s="64">
        <v>665000</v>
      </c>
      <c r="AI23" s="64">
        <v>60000</v>
      </c>
      <c r="AJ23" s="64">
        <v>1147000</v>
      </c>
      <c r="AK23" s="65">
        <v>42000</v>
      </c>
      <c r="AL23" s="65">
        <v>90000</v>
      </c>
      <c r="AM23" s="64">
        <v>0</v>
      </c>
      <c r="AN23" s="64">
        <v>0</v>
      </c>
      <c r="AO23" s="63">
        <v>3514000</v>
      </c>
      <c r="AP23" s="64">
        <v>7397000</v>
      </c>
      <c r="AQ23" s="64">
        <v>1751000</v>
      </c>
      <c r="AR23" s="64">
        <v>0</v>
      </c>
      <c r="AS23" s="64">
        <v>0</v>
      </c>
      <c r="AT23" s="63">
        <v>9148000</v>
      </c>
      <c r="AU23" s="62">
        <v>-5634000</v>
      </c>
      <c r="AV23" s="64">
        <v>2713000</v>
      </c>
      <c r="AW23" s="64">
        <v>510000</v>
      </c>
      <c r="AX23" s="64">
        <v>8499000</v>
      </c>
      <c r="AY23" s="64">
        <v>194000</v>
      </c>
      <c r="AZ23" s="65">
        <v>396000</v>
      </c>
      <c r="BA23" s="65">
        <v>59000</v>
      </c>
      <c r="BB23" s="65">
        <v>1022000</v>
      </c>
      <c r="BC23" s="65">
        <v>32000</v>
      </c>
      <c r="BD23" s="64">
        <v>589000</v>
      </c>
      <c r="BE23" s="64">
        <v>61000</v>
      </c>
      <c r="BF23" s="64">
        <v>1215000</v>
      </c>
      <c r="BG23" s="64">
        <v>42000</v>
      </c>
      <c r="BH23" s="65">
        <v>133000</v>
      </c>
      <c r="BI23" s="65">
        <v>0</v>
      </c>
      <c r="BJ23" s="64">
        <v>0</v>
      </c>
      <c r="BK23" s="63">
        <v>3549000</v>
      </c>
      <c r="BL23" s="64">
        <v>7694000</v>
      </c>
      <c r="BM23" s="64">
        <v>1949000</v>
      </c>
      <c r="BN23" s="64">
        <v>0</v>
      </c>
      <c r="BO23" s="64">
        <v>0</v>
      </c>
      <c r="BP23" s="63">
        <v>9643000</v>
      </c>
      <c r="BQ23" s="62">
        <v>-6094000</v>
      </c>
      <c r="BR23" s="64">
        <v>2458000</v>
      </c>
      <c r="BS23" s="64">
        <v>520000</v>
      </c>
      <c r="BT23" s="64">
        <v>8943000</v>
      </c>
      <c r="BU23" s="64">
        <v>198000</v>
      </c>
      <c r="BV23" s="65">
        <v>360000</v>
      </c>
      <c r="BW23" s="65">
        <v>60000</v>
      </c>
      <c r="BX23" s="65">
        <v>1068000</v>
      </c>
      <c r="BY23" s="65">
        <v>33000</v>
      </c>
      <c r="BZ23" s="64">
        <v>533000</v>
      </c>
      <c r="CA23" s="64">
        <v>62000</v>
      </c>
      <c r="CB23" s="64">
        <v>1279000</v>
      </c>
      <c r="CC23" s="64">
        <v>43000</v>
      </c>
      <c r="CD23" s="65">
        <v>156000</v>
      </c>
      <c r="CE23" s="65">
        <v>0</v>
      </c>
      <c r="CF23" s="64">
        <v>0</v>
      </c>
      <c r="CG23" s="63">
        <v>3594000</v>
      </c>
      <c r="CH23" s="64">
        <v>7948000</v>
      </c>
      <c r="CI23" s="64">
        <v>1294000</v>
      </c>
      <c r="CJ23" s="64">
        <v>0</v>
      </c>
      <c r="CK23" s="64">
        <v>0</v>
      </c>
      <c r="CL23" s="63">
        <v>9242000</v>
      </c>
      <c r="CM23" s="62">
        <v>-5648000</v>
      </c>
      <c r="CN23" s="64">
        <v>2345000</v>
      </c>
      <c r="CO23" s="64">
        <v>538000</v>
      </c>
      <c r="CP23" s="64">
        <v>9533000</v>
      </c>
      <c r="CQ23" s="64">
        <v>205000</v>
      </c>
      <c r="CR23" s="65">
        <v>344000</v>
      </c>
      <c r="CS23" s="65">
        <v>62000</v>
      </c>
      <c r="CT23" s="65">
        <v>1131000</v>
      </c>
      <c r="CU23" s="65">
        <v>34000</v>
      </c>
      <c r="CV23" s="64">
        <v>509000</v>
      </c>
      <c r="CW23" s="64">
        <v>64000</v>
      </c>
      <c r="CX23" s="64">
        <v>1363000</v>
      </c>
      <c r="CY23" s="64">
        <v>44000</v>
      </c>
      <c r="CZ23" s="65">
        <v>142000</v>
      </c>
      <c r="DA23" s="65">
        <v>0</v>
      </c>
      <c r="DB23" s="64">
        <v>0</v>
      </c>
      <c r="DC23" s="63">
        <v>3693000</v>
      </c>
      <c r="DD23" s="64">
        <v>8215000</v>
      </c>
      <c r="DE23" s="64">
        <v>1059000</v>
      </c>
      <c r="DF23" s="64">
        <v>0</v>
      </c>
      <c r="DG23" s="64">
        <v>0</v>
      </c>
      <c r="DH23" s="63">
        <v>9274000</v>
      </c>
      <c r="DI23" s="62">
        <v>-5581000</v>
      </c>
      <c r="DJ23" s="64">
        <v>2215000</v>
      </c>
      <c r="DK23" s="64">
        <v>557000</v>
      </c>
      <c r="DL23" s="64">
        <v>10198000</v>
      </c>
      <c r="DM23" s="64">
        <v>212000</v>
      </c>
      <c r="DN23" s="65">
        <v>326000</v>
      </c>
      <c r="DO23" s="65">
        <v>64000</v>
      </c>
      <c r="DP23" s="65">
        <v>1202000</v>
      </c>
      <c r="DQ23" s="65">
        <v>35000</v>
      </c>
      <c r="DR23" s="64">
        <v>481000</v>
      </c>
      <c r="DS23" s="64">
        <v>66000</v>
      </c>
      <c r="DT23" s="64">
        <v>1458000</v>
      </c>
      <c r="DU23" s="64">
        <v>46000</v>
      </c>
      <c r="DV23" s="65">
        <v>167000</v>
      </c>
      <c r="DW23" s="65">
        <v>0</v>
      </c>
      <c r="DX23" s="64">
        <v>0</v>
      </c>
      <c r="DY23" s="63">
        <v>3845000</v>
      </c>
      <c r="DZ23" s="64">
        <v>8534000</v>
      </c>
      <c r="EA23" s="64">
        <v>1032000</v>
      </c>
      <c r="EB23" s="64">
        <v>0</v>
      </c>
      <c r="EC23" s="64">
        <v>0</v>
      </c>
      <c r="ED23" s="63">
        <v>9566000</v>
      </c>
      <c r="EE23" s="62">
        <v>-5721000</v>
      </c>
      <c r="EF23" s="64">
        <v>2078000</v>
      </c>
      <c r="EG23" s="64">
        <v>578000</v>
      </c>
      <c r="EH23" s="64">
        <v>10900000</v>
      </c>
      <c r="EI23" s="64">
        <v>220000</v>
      </c>
      <c r="EJ23" s="65">
        <v>307000</v>
      </c>
      <c r="EK23" s="65">
        <v>66000</v>
      </c>
      <c r="EL23" s="65">
        <v>1277000</v>
      </c>
      <c r="EM23" s="65">
        <v>35000</v>
      </c>
      <c r="EN23" s="64">
        <v>451000</v>
      </c>
      <c r="EO23" s="64">
        <v>69000</v>
      </c>
      <c r="EP23" s="64">
        <v>1559000</v>
      </c>
      <c r="EQ23" s="64">
        <v>48000</v>
      </c>
      <c r="ER23" s="65">
        <v>153000</v>
      </c>
      <c r="ES23" s="65">
        <v>0</v>
      </c>
      <c r="ET23" s="64">
        <v>0</v>
      </c>
      <c r="EU23" s="63">
        <v>3965000</v>
      </c>
      <c r="EV23" s="64">
        <v>8990000</v>
      </c>
      <c r="EW23" s="64">
        <v>1389000</v>
      </c>
      <c r="EX23" s="64">
        <v>0</v>
      </c>
      <c r="EY23" s="64">
        <v>0</v>
      </c>
      <c r="EZ23" s="63">
        <v>10379000</v>
      </c>
      <c r="FA23" s="62">
        <v>-6414000</v>
      </c>
      <c r="FB23" s="57">
        <v>366</v>
      </c>
      <c r="FC23" s="57">
        <v>52</v>
      </c>
      <c r="FD23" s="57">
        <v>4</v>
      </c>
      <c r="FE23" s="57">
        <v>0</v>
      </c>
      <c r="FF23" s="57">
        <v>34</v>
      </c>
      <c r="FG23" s="57">
        <v>73</v>
      </c>
      <c r="FH23" s="57">
        <v>0</v>
      </c>
      <c r="FI23" s="57">
        <v>8</v>
      </c>
      <c r="FJ23" s="57">
        <v>7</v>
      </c>
      <c r="FK23" s="57">
        <v>8</v>
      </c>
      <c r="FL23" s="57">
        <v>172</v>
      </c>
      <c r="FM23" s="57">
        <v>44</v>
      </c>
      <c r="FN23" s="57">
        <v>0</v>
      </c>
      <c r="FO23" s="57">
        <v>9</v>
      </c>
      <c r="FP23" s="57">
        <v>148</v>
      </c>
      <c r="FQ23" s="57">
        <v>0</v>
      </c>
      <c r="FR23" s="57">
        <v>90</v>
      </c>
      <c r="FS23" s="57">
        <v>289</v>
      </c>
      <c r="FT23" s="57">
        <v>0</v>
      </c>
      <c r="FU23" s="57">
        <v>0</v>
      </c>
      <c r="FV23" s="57">
        <v>0</v>
      </c>
      <c r="FW23" s="57">
        <v>1</v>
      </c>
      <c r="FX23" s="57">
        <v>1</v>
      </c>
      <c r="FY23" s="57">
        <v>0</v>
      </c>
      <c r="FZ23" s="57">
        <v>1</v>
      </c>
      <c r="GA23" s="57">
        <v>1</v>
      </c>
      <c r="GB23" s="57">
        <v>0</v>
      </c>
      <c r="GC23" s="57">
        <v>4</v>
      </c>
      <c r="GD23" s="57">
        <v>2</v>
      </c>
      <c r="GE23" s="16">
        <v>42985.578402777777</v>
      </c>
      <c r="GF23" s="14" t="s">
        <v>13</v>
      </c>
      <c r="GG23" s="14" t="s">
        <v>165</v>
      </c>
      <c r="GH23" s="14" t="s">
        <v>164</v>
      </c>
      <c r="GI23" s="14" t="s">
        <v>81</v>
      </c>
      <c r="GJ23" s="14">
        <v>641</v>
      </c>
      <c r="GK23" s="14">
        <v>39</v>
      </c>
      <c r="GL23" s="14">
        <v>985</v>
      </c>
      <c r="GM23" s="14">
        <v>518496</v>
      </c>
      <c r="GN23" s="14">
        <v>912</v>
      </c>
      <c r="GO23" s="14">
        <v>467</v>
      </c>
      <c r="GQ23" s="14">
        <v>44629</v>
      </c>
    </row>
    <row r="24" spans="1:199" ht="15.75">
      <c r="A24" s="14" t="s">
        <v>166</v>
      </c>
      <c r="B24" s="14" t="s">
        <v>72</v>
      </c>
      <c r="D24" s="64">
        <v>4444500</v>
      </c>
      <c r="E24" s="64">
        <v>151284</v>
      </c>
      <c r="F24" s="64">
        <v>10769387</v>
      </c>
      <c r="G24" s="64">
        <v>27822</v>
      </c>
      <c r="H24" s="65">
        <v>653300</v>
      </c>
      <c r="I24" s="65">
        <v>16500</v>
      </c>
      <c r="J24" s="65">
        <v>1367700</v>
      </c>
      <c r="K24" s="65">
        <v>4100</v>
      </c>
      <c r="L24" s="64">
        <v>964500</v>
      </c>
      <c r="M24" s="64">
        <v>18000</v>
      </c>
      <c r="N24" s="64">
        <v>1540000</v>
      </c>
      <c r="O24" s="64">
        <v>6000</v>
      </c>
      <c r="P24" s="65">
        <v>62900</v>
      </c>
      <c r="Q24" s="65">
        <v>0</v>
      </c>
      <c r="R24" s="64">
        <v>3376</v>
      </c>
      <c r="S24" s="63">
        <v>4636376</v>
      </c>
      <c r="T24" s="64">
        <v>10333600</v>
      </c>
      <c r="U24" s="64">
        <v>2365210</v>
      </c>
      <c r="V24" s="64">
        <v>1320</v>
      </c>
      <c r="W24" s="64">
        <v>1000</v>
      </c>
      <c r="X24" s="63">
        <v>12701130</v>
      </c>
      <c r="Y24" s="62">
        <v>-8064754</v>
      </c>
      <c r="Z24" s="64">
        <v>3989400</v>
      </c>
      <c r="AA24" s="64">
        <v>152797</v>
      </c>
      <c r="AB24" s="64">
        <v>11376600</v>
      </c>
      <c r="AC24" s="64">
        <v>28100</v>
      </c>
      <c r="AD24" s="65">
        <v>586400</v>
      </c>
      <c r="AE24" s="65">
        <v>16700</v>
      </c>
      <c r="AF24" s="65">
        <v>1467600</v>
      </c>
      <c r="AG24" s="65">
        <v>4100</v>
      </c>
      <c r="AH24" s="64">
        <v>865700</v>
      </c>
      <c r="AI24" s="64">
        <v>18200</v>
      </c>
      <c r="AJ24" s="64">
        <v>1626900</v>
      </c>
      <c r="AK24" s="65">
        <v>6100</v>
      </c>
      <c r="AL24" s="65">
        <v>85100</v>
      </c>
      <c r="AM24" s="64">
        <v>0</v>
      </c>
      <c r="AN24" s="64">
        <v>3376</v>
      </c>
      <c r="AO24" s="63">
        <v>4680176</v>
      </c>
      <c r="AP24" s="64">
        <v>10854300</v>
      </c>
      <c r="AQ24" s="64">
        <v>2165600</v>
      </c>
      <c r="AR24" s="64">
        <v>1320</v>
      </c>
      <c r="AS24" s="64">
        <v>1000</v>
      </c>
      <c r="AT24" s="63">
        <v>13022220</v>
      </c>
      <c r="AU24" s="62">
        <v>-8342044</v>
      </c>
      <c r="AV24" s="64">
        <v>3390900</v>
      </c>
      <c r="AW24" s="64">
        <v>154325</v>
      </c>
      <c r="AX24" s="64">
        <v>11994400</v>
      </c>
      <c r="AY24" s="64">
        <v>28381</v>
      </c>
      <c r="AZ24" s="65">
        <v>498500</v>
      </c>
      <c r="BA24" s="65">
        <v>16800</v>
      </c>
      <c r="BB24" s="65">
        <v>1547300</v>
      </c>
      <c r="BC24" s="65">
        <v>4200</v>
      </c>
      <c r="BD24" s="64">
        <v>735800</v>
      </c>
      <c r="BE24" s="64">
        <v>18400</v>
      </c>
      <c r="BF24" s="64">
        <v>1715200</v>
      </c>
      <c r="BG24" s="64">
        <v>6200</v>
      </c>
      <c r="BH24" s="65">
        <v>66600</v>
      </c>
      <c r="BI24" s="65">
        <v>0</v>
      </c>
      <c r="BJ24" s="64">
        <v>3376</v>
      </c>
      <c r="BK24" s="63">
        <v>4612376</v>
      </c>
      <c r="BL24" s="64">
        <v>11424300</v>
      </c>
      <c r="BM24" s="64">
        <v>2434856</v>
      </c>
      <c r="BN24" s="64">
        <v>1320</v>
      </c>
      <c r="BO24" s="64">
        <v>1000</v>
      </c>
      <c r="BP24" s="63">
        <v>13861476</v>
      </c>
      <c r="BQ24" s="62">
        <v>-9249100</v>
      </c>
      <c r="BR24" s="64">
        <v>3338100</v>
      </c>
      <c r="BS24" s="64">
        <v>158183</v>
      </c>
      <c r="BT24" s="64">
        <v>12810300</v>
      </c>
      <c r="BU24" s="64">
        <v>29091</v>
      </c>
      <c r="BV24" s="65">
        <v>490700</v>
      </c>
      <c r="BW24" s="65">
        <v>17200</v>
      </c>
      <c r="BX24" s="65">
        <v>1652500</v>
      </c>
      <c r="BY24" s="65">
        <v>4300</v>
      </c>
      <c r="BZ24" s="64">
        <v>724400</v>
      </c>
      <c r="CA24" s="64">
        <v>18800</v>
      </c>
      <c r="CB24" s="64">
        <v>1831900</v>
      </c>
      <c r="CC24" s="64">
        <v>6300</v>
      </c>
      <c r="CD24" s="65">
        <v>67500</v>
      </c>
      <c r="CE24" s="65">
        <v>0</v>
      </c>
      <c r="CF24" s="64">
        <v>3376</v>
      </c>
      <c r="CG24" s="63">
        <v>4816976</v>
      </c>
      <c r="CH24" s="64">
        <v>11709200</v>
      </c>
      <c r="CI24" s="64">
        <v>487262</v>
      </c>
      <c r="CJ24" s="64">
        <v>1320</v>
      </c>
      <c r="CK24" s="64">
        <v>1000</v>
      </c>
      <c r="CL24" s="63">
        <v>12198782</v>
      </c>
      <c r="CM24" s="62">
        <v>-7381806</v>
      </c>
      <c r="CN24" s="64">
        <v>2461500</v>
      </c>
      <c r="CO24" s="64">
        <v>163878</v>
      </c>
      <c r="CP24" s="64">
        <v>13805500</v>
      </c>
      <c r="CQ24" s="64">
        <v>30138</v>
      </c>
      <c r="CR24" s="65">
        <v>361800</v>
      </c>
      <c r="CS24" s="65">
        <v>17900</v>
      </c>
      <c r="CT24" s="65">
        <v>1780900</v>
      </c>
      <c r="CU24" s="65">
        <v>4400</v>
      </c>
      <c r="CV24" s="64">
        <v>534100</v>
      </c>
      <c r="CW24" s="64">
        <v>19500</v>
      </c>
      <c r="CX24" s="64">
        <v>1974200</v>
      </c>
      <c r="CY24" s="64">
        <v>6500</v>
      </c>
      <c r="CZ24" s="65">
        <v>69000</v>
      </c>
      <c r="DA24" s="65">
        <v>0</v>
      </c>
      <c r="DB24" s="64">
        <v>3376</v>
      </c>
      <c r="DC24" s="63">
        <v>4771676</v>
      </c>
      <c r="DD24" s="64">
        <v>12461800</v>
      </c>
      <c r="DE24" s="64">
        <v>3827363</v>
      </c>
      <c r="DF24" s="64">
        <v>1320</v>
      </c>
      <c r="DG24" s="64">
        <v>1000</v>
      </c>
      <c r="DH24" s="63">
        <v>16291483</v>
      </c>
      <c r="DI24" s="62">
        <v>-11519807</v>
      </c>
      <c r="DJ24" s="64">
        <v>1959700</v>
      </c>
      <c r="DK24" s="64">
        <v>169778</v>
      </c>
      <c r="DL24" s="64">
        <v>14302500</v>
      </c>
      <c r="DM24" s="64">
        <v>31223</v>
      </c>
      <c r="DN24" s="65">
        <v>288100</v>
      </c>
      <c r="DO24" s="65">
        <v>18500</v>
      </c>
      <c r="DP24" s="65">
        <v>1845000</v>
      </c>
      <c r="DQ24" s="65">
        <v>4600</v>
      </c>
      <c r="DR24" s="64">
        <v>425300</v>
      </c>
      <c r="DS24" s="64">
        <v>20200</v>
      </c>
      <c r="DT24" s="64">
        <v>2045300</v>
      </c>
      <c r="DU24" s="64">
        <v>6800</v>
      </c>
      <c r="DV24" s="65">
        <v>71200</v>
      </c>
      <c r="DW24" s="65">
        <v>0</v>
      </c>
      <c r="DX24" s="64">
        <v>3376</v>
      </c>
      <c r="DY24" s="63">
        <v>4728376</v>
      </c>
      <c r="DZ24" s="64">
        <v>13005100</v>
      </c>
      <c r="EA24" s="64">
        <v>2239355</v>
      </c>
      <c r="EB24" s="64">
        <v>1320</v>
      </c>
      <c r="EC24" s="64">
        <v>1000</v>
      </c>
      <c r="ED24" s="63">
        <v>15246775</v>
      </c>
      <c r="EE24" s="62">
        <v>-10518399</v>
      </c>
      <c r="EF24" s="64">
        <v>1419400</v>
      </c>
      <c r="EG24" s="64">
        <v>176060</v>
      </c>
      <c r="EH24" s="64">
        <v>14831700</v>
      </c>
      <c r="EI24" s="64">
        <v>32378</v>
      </c>
      <c r="EJ24" s="65">
        <v>208700</v>
      </c>
      <c r="EK24" s="65">
        <v>19200</v>
      </c>
      <c r="EL24" s="65">
        <v>1913300</v>
      </c>
      <c r="EM24" s="65">
        <v>4800</v>
      </c>
      <c r="EN24" s="64">
        <v>308000</v>
      </c>
      <c r="EO24" s="64">
        <v>21000</v>
      </c>
      <c r="EP24" s="64">
        <v>2120900</v>
      </c>
      <c r="EQ24" s="64">
        <v>7000</v>
      </c>
      <c r="ER24" s="65">
        <v>73800</v>
      </c>
      <c r="ES24" s="65">
        <v>0</v>
      </c>
      <c r="ET24" s="64">
        <v>3376</v>
      </c>
      <c r="EU24" s="63">
        <v>4680076</v>
      </c>
      <c r="EV24" s="64">
        <v>13565200</v>
      </c>
      <c r="EW24" s="64">
        <v>2319035</v>
      </c>
      <c r="EX24" s="64">
        <v>1320</v>
      </c>
      <c r="EY24" s="64">
        <v>1000</v>
      </c>
      <c r="EZ24" s="63">
        <v>15886555</v>
      </c>
      <c r="FA24" s="62">
        <v>-11206479</v>
      </c>
      <c r="FB24" s="57">
        <v>636</v>
      </c>
      <c r="FC24" s="57">
        <v>7</v>
      </c>
      <c r="FD24" s="57">
        <v>0</v>
      </c>
      <c r="FE24" s="57">
        <v>9</v>
      </c>
      <c r="FF24" s="57">
        <v>65</v>
      </c>
      <c r="FG24" s="57">
        <v>134</v>
      </c>
      <c r="FH24" s="57">
        <v>24</v>
      </c>
      <c r="FI24" s="57">
        <v>37</v>
      </c>
      <c r="FJ24" s="57">
        <v>4</v>
      </c>
      <c r="FK24" s="57">
        <v>54</v>
      </c>
      <c r="FL24" s="57">
        <v>59</v>
      </c>
      <c r="FM24" s="57">
        <v>23</v>
      </c>
      <c r="FN24" s="57">
        <v>0</v>
      </c>
      <c r="FO24" s="57">
        <v>0</v>
      </c>
      <c r="FP24" s="57">
        <v>308</v>
      </c>
      <c r="FQ24" s="57">
        <v>0</v>
      </c>
      <c r="FR24" s="57">
        <v>0</v>
      </c>
      <c r="FS24" s="57">
        <v>126</v>
      </c>
      <c r="FT24" s="57">
        <v>1</v>
      </c>
      <c r="FU24" s="57">
        <v>0</v>
      </c>
      <c r="FV24" s="57">
        <v>1</v>
      </c>
      <c r="FW24" s="57">
        <v>0</v>
      </c>
      <c r="FX24" s="57">
        <v>0</v>
      </c>
      <c r="FY24" s="57">
        <v>0</v>
      </c>
      <c r="FZ24" s="57">
        <v>0</v>
      </c>
      <c r="GA24" s="57">
        <v>0</v>
      </c>
      <c r="GB24" s="57">
        <v>0</v>
      </c>
      <c r="GC24" s="57">
        <v>1</v>
      </c>
      <c r="GD24" s="57">
        <v>1</v>
      </c>
      <c r="GE24" s="16">
        <v>42984.617407407408</v>
      </c>
      <c r="GF24" s="14" t="s">
        <v>13</v>
      </c>
      <c r="GG24" s="14" t="s">
        <v>165</v>
      </c>
      <c r="GH24" s="14" t="s">
        <v>164</v>
      </c>
      <c r="GI24" s="14" t="s">
        <v>71</v>
      </c>
      <c r="GJ24" s="14">
        <v>641</v>
      </c>
      <c r="GK24" s="14">
        <v>39</v>
      </c>
      <c r="GL24" s="14">
        <v>985</v>
      </c>
      <c r="GM24" s="14">
        <v>519319</v>
      </c>
      <c r="GN24" s="14">
        <v>912</v>
      </c>
      <c r="GO24" s="14">
        <v>688</v>
      </c>
      <c r="GQ24" s="14">
        <v>62591</v>
      </c>
    </row>
    <row r="25" spans="1:199" ht="15.75">
      <c r="A25" s="14" t="s">
        <v>166</v>
      </c>
      <c r="B25" s="14" t="s">
        <v>24</v>
      </c>
      <c r="D25" s="64">
        <v>5370379</v>
      </c>
      <c r="E25" s="64">
        <v>139125</v>
      </c>
      <c r="F25" s="64">
        <v>11664640</v>
      </c>
      <c r="G25" s="64">
        <v>639306</v>
      </c>
      <c r="H25" s="65">
        <v>841492</v>
      </c>
      <c r="I25" s="65">
        <v>15550</v>
      </c>
      <c r="J25" s="65">
        <v>1473811</v>
      </c>
      <c r="K25" s="65">
        <v>97553</v>
      </c>
      <c r="L25" s="64">
        <v>1165372</v>
      </c>
      <c r="M25" s="64">
        <v>16556</v>
      </c>
      <c r="N25" s="64">
        <v>1668044</v>
      </c>
      <c r="O25" s="64">
        <v>138729</v>
      </c>
      <c r="P25" s="65">
        <v>120000</v>
      </c>
      <c r="Q25" s="65">
        <v>3287</v>
      </c>
      <c r="R25" s="64">
        <v>0</v>
      </c>
      <c r="S25" s="63">
        <v>5540394</v>
      </c>
      <c r="T25" s="64">
        <v>14786552</v>
      </c>
      <c r="U25" s="64">
        <v>4474364</v>
      </c>
      <c r="V25" s="64">
        <v>0</v>
      </c>
      <c r="W25" s="64">
        <v>0</v>
      </c>
      <c r="X25" s="63">
        <v>19260916</v>
      </c>
      <c r="Y25" s="62">
        <v>-13720522</v>
      </c>
      <c r="Z25" s="64">
        <v>4322646</v>
      </c>
      <c r="AA25" s="64">
        <v>136061</v>
      </c>
      <c r="AB25" s="64">
        <v>12293989</v>
      </c>
      <c r="AC25" s="64">
        <v>533252</v>
      </c>
      <c r="AD25" s="65">
        <v>701221</v>
      </c>
      <c r="AE25" s="65">
        <v>15220</v>
      </c>
      <c r="AF25" s="65">
        <v>1552637</v>
      </c>
      <c r="AG25" s="65">
        <v>82561</v>
      </c>
      <c r="AH25" s="64">
        <v>938014</v>
      </c>
      <c r="AI25" s="64">
        <v>16191</v>
      </c>
      <c r="AJ25" s="64">
        <v>1758040</v>
      </c>
      <c r="AK25" s="65">
        <v>115716</v>
      </c>
      <c r="AL25" s="65">
        <v>120000</v>
      </c>
      <c r="AM25" s="64">
        <v>3319</v>
      </c>
      <c r="AN25" s="64">
        <v>0</v>
      </c>
      <c r="AO25" s="63">
        <v>5302919</v>
      </c>
      <c r="AP25" s="64">
        <v>15453523</v>
      </c>
      <c r="AQ25" s="64">
        <v>3524079</v>
      </c>
      <c r="AR25" s="64">
        <v>0</v>
      </c>
      <c r="AS25" s="64">
        <v>0</v>
      </c>
      <c r="AT25" s="63">
        <v>18977602</v>
      </c>
      <c r="AU25" s="62">
        <v>-13674683</v>
      </c>
      <c r="AV25" s="64">
        <v>3450669</v>
      </c>
      <c r="AW25" s="64">
        <v>132922</v>
      </c>
      <c r="AX25" s="64">
        <v>12952838</v>
      </c>
      <c r="AY25" s="64">
        <v>502555</v>
      </c>
      <c r="AZ25" s="65">
        <v>574888</v>
      </c>
      <c r="BA25" s="65">
        <v>14882</v>
      </c>
      <c r="BB25" s="65">
        <v>1635152</v>
      </c>
      <c r="BC25" s="65">
        <v>78270</v>
      </c>
      <c r="BD25" s="64">
        <v>748795</v>
      </c>
      <c r="BE25" s="64">
        <v>15818</v>
      </c>
      <c r="BF25" s="64">
        <v>1852256</v>
      </c>
      <c r="BG25" s="64">
        <v>109054</v>
      </c>
      <c r="BH25" s="65">
        <v>120000</v>
      </c>
      <c r="BI25" s="65">
        <v>3353</v>
      </c>
      <c r="BJ25" s="64">
        <v>0</v>
      </c>
      <c r="BK25" s="63">
        <v>5152468</v>
      </c>
      <c r="BL25" s="64">
        <v>16141350</v>
      </c>
      <c r="BM25" s="64">
        <v>2522836</v>
      </c>
      <c r="BN25" s="64">
        <v>0</v>
      </c>
      <c r="BO25" s="64">
        <v>0</v>
      </c>
      <c r="BP25" s="63">
        <v>18664186</v>
      </c>
      <c r="BQ25" s="62">
        <v>-13511718</v>
      </c>
      <c r="BR25" s="64">
        <v>2796354</v>
      </c>
      <c r="BS25" s="64">
        <v>136245</v>
      </c>
      <c r="BT25" s="64">
        <v>13845683</v>
      </c>
      <c r="BU25" s="64">
        <v>440446</v>
      </c>
      <c r="BV25" s="65">
        <v>481257</v>
      </c>
      <c r="BW25" s="65">
        <v>15254</v>
      </c>
      <c r="BX25" s="65">
        <v>1747159</v>
      </c>
      <c r="BY25" s="65">
        <v>69624</v>
      </c>
      <c r="BZ25" s="64">
        <v>606809</v>
      </c>
      <c r="CA25" s="64">
        <v>16213</v>
      </c>
      <c r="CB25" s="64">
        <v>1979933</v>
      </c>
      <c r="CC25" s="64">
        <v>95577</v>
      </c>
      <c r="CD25" s="65">
        <v>120000</v>
      </c>
      <c r="CE25" s="65">
        <v>3436</v>
      </c>
      <c r="CF25" s="64">
        <v>0</v>
      </c>
      <c r="CG25" s="63">
        <v>5135262</v>
      </c>
      <c r="CH25" s="64">
        <v>16791576</v>
      </c>
      <c r="CI25" s="64">
        <v>1720219</v>
      </c>
      <c r="CJ25" s="64">
        <v>0</v>
      </c>
      <c r="CK25" s="64">
        <v>0</v>
      </c>
      <c r="CL25" s="63">
        <v>18511795</v>
      </c>
      <c r="CM25" s="62">
        <v>-13376533</v>
      </c>
      <c r="CN25" s="64">
        <v>2390854</v>
      </c>
      <c r="CO25" s="64">
        <v>105089</v>
      </c>
      <c r="CP25" s="64">
        <v>14933637</v>
      </c>
      <c r="CQ25" s="64">
        <v>417201</v>
      </c>
      <c r="CR25" s="65">
        <v>424736</v>
      </c>
      <c r="CS25" s="65">
        <v>11865</v>
      </c>
      <c r="CT25" s="65">
        <v>1883745</v>
      </c>
      <c r="CU25" s="65">
        <v>66578</v>
      </c>
      <c r="CV25" s="64">
        <v>518815</v>
      </c>
      <c r="CW25" s="64">
        <v>12506</v>
      </c>
      <c r="CX25" s="64">
        <v>2135510</v>
      </c>
      <c r="CY25" s="64">
        <v>90533</v>
      </c>
      <c r="CZ25" s="65">
        <v>120000</v>
      </c>
      <c r="DA25" s="65">
        <v>3560</v>
      </c>
      <c r="DB25" s="64">
        <v>0</v>
      </c>
      <c r="DC25" s="63">
        <v>5267848</v>
      </c>
      <c r="DD25" s="64">
        <v>17313250</v>
      </c>
      <c r="DE25" s="64">
        <v>753515</v>
      </c>
      <c r="DF25" s="64">
        <v>0</v>
      </c>
      <c r="DG25" s="64">
        <v>0</v>
      </c>
      <c r="DH25" s="63">
        <v>18066765</v>
      </c>
      <c r="DI25" s="62">
        <v>-12798917</v>
      </c>
      <c r="DJ25" s="64">
        <v>0</v>
      </c>
      <c r="DK25" s="64">
        <v>0</v>
      </c>
      <c r="DL25" s="64">
        <v>399198</v>
      </c>
      <c r="DM25" s="64">
        <v>16081979</v>
      </c>
      <c r="DN25" s="65">
        <v>0</v>
      </c>
      <c r="DO25" s="65">
        <v>0</v>
      </c>
      <c r="DP25" s="65">
        <v>2027901</v>
      </c>
      <c r="DQ25" s="65">
        <v>64285</v>
      </c>
      <c r="DR25" s="64">
        <v>0</v>
      </c>
      <c r="DS25" s="64">
        <v>0</v>
      </c>
      <c r="DT25" s="64">
        <v>2299723</v>
      </c>
      <c r="DU25" s="64">
        <v>86626</v>
      </c>
      <c r="DV25" s="65">
        <v>120000</v>
      </c>
      <c r="DW25" s="65">
        <v>3688</v>
      </c>
      <c r="DX25" s="64">
        <v>0</v>
      </c>
      <c r="DY25" s="63">
        <v>4602223</v>
      </c>
      <c r="DZ25" s="64">
        <v>17724649</v>
      </c>
      <c r="EA25" s="64">
        <v>86670</v>
      </c>
      <c r="EB25" s="64">
        <v>0</v>
      </c>
      <c r="EC25" s="64">
        <v>0</v>
      </c>
      <c r="ED25" s="63">
        <v>17811319</v>
      </c>
      <c r="EE25" s="62">
        <v>-13209096</v>
      </c>
      <c r="EF25" s="64">
        <v>0</v>
      </c>
      <c r="EG25" s="64">
        <v>0</v>
      </c>
      <c r="EH25" s="64">
        <v>17310341</v>
      </c>
      <c r="EI25" s="64">
        <v>306404</v>
      </c>
      <c r="EJ25" s="65">
        <v>0</v>
      </c>
      <c r="EK25" s="65">
        <v>0</v>
      </c>
      <c r="EL25" s="65">
        <v>2182100</v>
      </c>
      <c r="EM25" s="65">
        <v>51390</v>
      </c>
      <c r="EN25" s="64">
        <v>0</v>
      </c>
      <c r="EO25" s="64">
        <v>0</v>
      </c>
      <c r="EP25" s="64">
        <v>2475379</v>
      </c>
      <c r="EQ25" s="64">
        <v>66490</v>
      </c>
      <c r="ER25" s="65">
        <v>120000</v>
      </c>
      <c r="ES25" s="65">
        <v>3825</v>
      </c>
      <c r="ET25" s="64">
        <v>0</v>
      </c>
      <c r="EU25" s="63">
        <v>4899184</v>
      </c>
      <c r="EV25" s="64">
        <v>18098572</v>
      </c>
      <c r="EW25" s="64">
        <v>215455</v>
      </c>
      <c r="EX25" s="64">
        <v>0</v>
      </c>
      <c r="EY25" s="64">
        <v>0</v>
      </c>
      <c r="EZ25" s="63">
        <v>18314027</v>
      </c>
      <c r="FA25" s="62">
        <v>-13414843</v>
      </c>
      <c r="FB25" s="57">
        <v>908</v>
      </c>
      <c r="FC25" s="57">
        <v>49</v>
      </c>
      <c r="FD25" s="57">
        <v>0</v>
      </c>
      <c r="FE25" s="57">
        <v>1</v>
      </c>
      <c r="FF25" s="57">
        <v>0</v>
      </c>
      <c r="FG25" s="57">
        <v>171</v>
      </c>
      <c r="FH25" s="57">
        <v>0</v>
      </c>
      <c r="FI25" s="57">
        <v>1</v>
      </c>
      <c r="FJ25" s="57">
        <v>1</v>
      </c>
      <c r="FK25" s="57">
        <v>0</v>
      </c>
      <c r="FL25" s="57">
        <v>1</v>
      </c>
      <c r="FM25" s="57">
        <v>9</v>
      </c>
      <c r="FN25" s="57">
        <v>12</v>
      </c>
      <c r="FO25" s="57">
        <v>2</v>
      </c>
      <c r="FP25" s="57">
        <v>288</v>
      </c>
      <c r="FQ25" s="57">
        <v>7</v>
      </c>
      <c r="FR25" s="57">
        <v>17</v>
      </c>
      <c r="FS25" s="57">
        <v>188</v>
      </c>
      <c r="FT25" s="57">
        <v>0</v>
      </c>
      <c r="FU25" s="57">
        <v>0</v>
      </c>
      <c r="FV25" s="57">
        <v>0</v>
      </c>
      <c r="FW25" s="57">
        <v>2</v>
      </c>
      <c r="FX25" s="57">
        <v>2</v>
      </c>
      <c r="FY25" s="57">
        <v>0</v>
      </c>
      <c r="FZ25" s="57">
        <v>0</v>
      </c>
      <c r="GA25" s="57">
        <v>0</v>
      </c>
      <c r="GB25" s="57">
        <v>0</v>
      </c>
      <c r="GC25" s="57">
        <v>6</v>
      </c>
      <c r="GD25" s="57">
        <v>2</v>
      </c>
      <c r="GE25" s="16">
        <v>42969.561064814814</v>
      </c>
      <c r="GF25" s="14" t="s">
        <v>13</v>
      </c>
      <c r="GG25" s="14" t="s">
        <v>165</v>
      </c>
      <c r="GH25" s="14" t="s">
        <v>164</v>
      </c>
      <c r="GI25" s="14" t="s">
        <v>23</v>
      </c>
      <c r="GJ25" s="14">
        <v>641</v>
      </c>
      <c r="GK25" s="14">
        <v>39</v>
      </c>
      <c r="GL25" s="14">
        <v>985</v>
      </c>
      <c r="GM25" s="14">
        <v>518469</v>
      </c>
      <c r="GN25" s="14">
        <v>912</v>
      </c>
      <c r="GO25" s="14">
        <v>469</v>
      </c>
      <c r="GQ25" s="14">
        <v>44799</v>
      </c>
    </row>
    <row r="26" spans="1:199" ht="15.75">
      <c r="A26" s="14" t="s">
        <v>166</v>
      </c>
      <c r="B26" s="14" t="s">
        <v>44</v>
      </c>
      <c r="D26" s="64">
        <v>573683</v>
      </c>
      <c r="E26" s="64">
        <v>65234</v>
      </c>
      <c r="F26" s="64">
        <v>1241538</v>
      </c>
      <c r="G26" s="64">
        <v>431412</v>
      </c>
      <c r="H26" s="65">
        <v>106068</v>
      </c>
      <c r="I26" s="65">
        <v>8550</v>
      </c>
      <c r="J26" s="65">
        <v>156131</v>
      </c>
      <c r="K26" s="65">
        <v>81048</v>
      </c>
      <c r="L26" s="64">
        <v>155399</v>
      </c>
      <c r="M26" s="64">
        <v>7841</v>
      </c>
      <c r="N26" s="64">
        <v>179315</v>
      </c>
      <c r="O26" s="64">
        <v>63044</v>
      </c>
      <c r="P26" s="65">
        <v>0</v>
      </c>
      <c r="Q26" s="65">
        <v>0</v>
      </c>
      <c r="R26" s="64">
        <v>0</v>
      </c>
      <c r="S26" s="63">
        <v>757396</v>
      </c>
      <c r="T26" s="64">
        <v>1554939</v>
      </c>
      <c r="U26" s="64">
        <v>148135</v>
      </c>
      <c r="V26" s="64">
        <v>0</v>
      </c>
      <c r="W26" s="64">
        <v>0</v>
      </c>
      <c r="X26" s="63">
        <v>1703074</v>
      </c>
      <c r="Y26" s="62">
        <v>-945678</v>
      </c>
      <c r="Z26" s="64">
        <v>579420</v>
      </c>
      <c r="AA26" s="64">
        <v>65887</v>
      </c>
      <c r="AB26" s="64">
        <v>1253953</v>
      </c>
      <c r="AC26" s="64">
        <v>435727</v>
      </c>
      <c r="AD26" s="65">
        <v>107128</v>
      </c>
      <c r="AE26" s="65">
        <v>8635</v>
      </c>
      <c r="AF26" s="65">
        <v>157692</v>
      </c>
      <c r="AG26" s="65">
        <v>81858</v>
      </c>
      <c r="AH26" s="64">
        <v>171783</v>
      </c>
      <c r="AI26" s="64">
        <v>7919</v>
      </c>
      <c r="AJ26" s="64">
        <v>181108</v>
      </c>
      <c r="AK26" s="65">
        <v>47290</v>
      </c>
      <c r="AL26" s="65">
        <v>0</v>
      </c>
      <c r="AM26" s="64">
        <v>0</v>
      </c>
      <c r="AN26" s="64">
        <v>0</v>
      </c>
      <c r="AO26" s="63">
        <v>763413</v>
      </c>
      <c r="AP26" s="64">
        <v>1595368</v>
      </c>
      <c r="AQ26" s="64">
        <v>56940</v>
      </c>
      <c r="AR26" s="64">
        <v>0</v>
      </c>
      <c r="AS26" s="64">
        <v>0</v>
      </c>
      <c r="AT26" s="63">
        <v>1652308</v>
      </c>
      <c r="AU26" s="62">
        <v>-888895</v>
      </c>
      <c r="AV26" s="64">
        <v>585214</v>
      </c>
      <c r="AW26" s="64">
        <v>66546</v>
      </c>
      <c r="AX26" s="64">
        <v>1266493</v>
      </c>
      <c r="AY26" s="64">
        <v>440084</v>
      </c>
      <c r="AZ26" s="65">
        <v>108200</v>
      </c>
      <c r="BA26" s="65">
        <v>8721</v>
      </c>
      <c r="BB26" s="65">
        <v>159269</v>
      </c>
      <c r="BC26" s="65">
        <v>82677</v>
      </c>
      <c r="BD26" s="64">
        <v>173501</v>
      </c>
      <c r="BE26" s="64">
        <v>7998</v>
      </c>
      <c r="BF26" s="64">
        <v>182920</v>
      </c>
      <c r="BG26" s="64">
        <v>47763</v>
      </c>
      <c r="BH26" s="65">
        <v>0</v>
      </c>
      <c r="BI26" s="65">
        <v>0</v>
      </c>
      <c r="BJ26" s="64">
        <v>0</v>
      </c>
      <c r="BK26" s="63">
        <v>771049</v>
      </c>
      <c r="BL26" s="64">
        <v>1630466</v>
      </c>
      <c r="BM26" s="64">
        <v>0</v>
      </c>
      <c r="BN26" s="64">
        <v>0</v>
      </c>
      <c r="BO26" s="64">
        <v>0</v>
      </c>
      <c r="BP26" s="63">
        <v>1630466</v>
      </c>
      <c r="BQ26" s="62">
        <v>-859417</v>
      </c>
      <c r="BR26" s="64">
        <v>599844</v>
      </c>
      <c r="BS26" s="64">
        <v>68209</v>
      </c>
      <c r="BT26" s="64">
        <v>1298155</v>
      </c>
      <c r="BU26" s="64">
        <v>451086</v>
      </c>
      <c r="BV26" s="65">
        <v>110905</v>
      </c>
      <c r="BW26" s="65">
        <v>8939</v>
      </c>
      <c r="BX26" s="65">
        <v>163251</v>
      </c>
      <c r="BY26" s="65">
        <v>84744</v>
      </c>
      <c r="BZ26" s="64">
        <v>177839</v>
      </c>
      <c r="CA26" s="64">
        <v>8198</v>
      </c>
      <c r="CB26" s="64">
        <v>187493</v>
      </c>
      <c r="CC26" s="64">
        <v>48957</v>
      </c>
      <c r="CD26" s="65">
        <v>0</v>
      </c>
      <c r="CE26" s="65">
        <v>0</v>
      </c>
      <c r="CF26" s="64">
        <v>0</v>
      </c>
      <c r="CG26" s="63">
        <v>790326</v>
      </c>
      <c r="CH26" s="64">
        <v>1663075</v>
      </c>
      <c r="CI26" s="64">
        <v>445859</v>
      </c>
      <c r="CJ26" s="64">
        <v>0</v>
      </c>
      <c r="CK26" s="64">
        <v>0</v>
      </c>
      <c r="CL26" s="63">
        <v>2108934</v>
      </c>
      <c r="CM26" s="62">
        <v>-1318608</v>
      </c>
      <c r="CN26" s="64">
        <v>621439</v>
      </c>
      <c r="CO26" s="64">
        <v>70665</v>
      </c>
      <c r="CP26" s="64">
        <v>1344888</v>
      </c>
      <c r="CQ26" s="64">
        <v>467325</v>
      </c>
      <c r="CR26" s="65">
        <v>114897</v>
      </c>
      <c r="CS26" s="65">
        <v>9261</v>
      </c>
      <c r="CT26" s="65">
        <v>169128</v>
      </c>
      <c r="CU26" s="65">
        <v>87795</v>
      </c>
      <c r="CV26" s="64">
        <v>184241</v>
      </c>
      <c r="CW26" s="64">
        <v>8493</v>
      </c>
      <c r="CX26" s="64">
        <v>194242</v>
      </c>
      <c r="CY26" s="64">
        <v>50719</v>
      </c>
      <c r="CZ26" s="65">
        <v>0</v>
      </c>
      <c r="DA26" s="65">
        <v>0</v>
      </c>
      <c r="DB26" s="64">
        <v>0</v>
      </c>
      <c r="DC26" s="63">
        <v>818776</v>
      </c>
      <c r="DD26" s="64">
        <v>1696337</v>
      </c>
      <c r="DE26" s="64">
        <v>398546</v>
      </c>
      <c r="DF26" s="64">
        <v>0</v>
      </c>
      <c r="DG26" s="64">
        <v>0</v>
      </c>
      <c r="DH26" s="63">
        <v>2094883</v>
      </c>
      <c r="DI26" s="62">
        <v>-1276107</v>
      </c>
      <c r="DJ26" s="64">
        <v>643811</v>
      </c>
      <c r="DK26" s="64">
        <v>73209</v>
      </c>
      <c r="DL26" s="64">
        <v>1393304</v>
      </c>
      <c r="DM26" s="64">
        <v>484149</v>
      </c>
      <c r="DN26" s="65">
        <v>119034</v>
      </c>
      <c r="DO26" s="65">
        <v>9595</v>
      </c>
      <c r="DP26" s="65">
        <v>175217</v>
      </c>
      <c r="DQ26" s="65">
        <v>90955</v>
      </c>
      <c r="DR26" s="64">
        <v>190874</v>
      </c>
      <c r="DS26" s="64">
        <v>8799</v>
      </c>
      <c r="DT26" s="64">
        <v>201235</v>
      </c>
      <c r="DU26" s="64">
        <v>52545</v>
      </c>
      <c r="DV26" s="65">
        <v>0</v>
      </c>
      <c r="DW26" s="65">
        <v>0</v>
      </c>
      <c r="DX26" s="64">
        <v>0</v>
      </c>
      <c r="DY26" s="63">
        <v>848254</v>
      </c>
      <c r="DZ26" s="64">
        <v>1730264</v>
      </c>
      <c r="EA26" s="64">
        <v>335655</v>
      </c>
      <c r="EB26" s="64">
        <v>0</v>
      </c>
      <c r="EC26" s="64">
        <v>0</v>
      </c>
      <c r="ED26" s="63">
        <v>2065919</v>
      </c>
      <c r="EE26" s="62">
        <v>-1217665</v>
      </c>
      <c r="EF26" s="64">
        <v>667632</v>
      </c>
      <c r="EG26" s="64">
        <v>75917</v>
      </c>
      <c r="EH26" s="64">
        <v>1444857</v>
      </c>
      <c r="EI26" s="64">
        <v>502062</v>
      </c>
      <c r="EJ26" s="65">
        <v>123438</v>
      </c>
      <c r="EK26" s="65">
        <v>9950</v>
      </c>
      <c r="EL26" s="65">
        <v>181700</v>
      </c>
      <c r="EM26" s="65">
        <v>94320</v>
      </c>
      <c r="EN26" s="64">
        <v>197936</v>
      </c>
      <c r="EO26" s="64">
        <v>9125</v>
      </c>
      <c r="EP26" s="64">
        <v>208681</v>
      </c>
      <c r="EQ26" s="64">
        <v>54490</v>
      </c>
      <c r="ER26" s="65">
        <v>0</v>
      </c>
      <c r="ES26" s="65">
        <v>0</v>
      </c>
      <c r="ET26" s="64">
        <v>0</v>
      </c>
      <c r="EU26" s="63">
        <v>879640</v>
      </c>
      <c r="EV26" s="64">
        <v>1764869</v>
      </c>
      <c r="EW26" s="64">
        <v>147992</v>
      </c>
      <c r="EX26" s="64">
        <v>0</v>
      </c>
      <c r="EY26" s="64">
        <v>0</v>
      </c>
      <c r="EZ26" s="63">
        <v>1912861</v>
      </c>
      <c r="FA26" s="62">
        <v>-1033221</v>
      </c>
      <c r="FB26" s="57">
        <v>84</v>
      </c>
      <c r="FC26" s="57">
        <v>16</v>
      </c>
      <c r="FD26" s="57">
        <v>0</v>
      </c>
      <c r="FE26" s="57">
        <v>0</v>
      </c>
      <c r="FF26" s="57">
        <v>0</v>
      </c>
      <c r="FG26" s="57">
        <v>22</v>
      </c>
      <c r="FH26" s="57">
        <v>0</v>
      </c>
      <c r="FI26" s="57">
        <v>0</v>
      </c>
      <c r="FJ26" s="57">
        <v>2</v>
      </c>
      <c r="FK26" s="57">
        <v>0</v>
      </c>
      <c r="FL26" s="57">
        <v>2</v>
      </c>
      <c r="FM26" s="57">
        <v>1</v>
      </c>
      <c r="FN26" s="57">
        <v>0</v>
      </c>
      <c r="FO26" s="57">
        <v>4</v>
      </c>
      <c r="FP26" s="57">
        <v>27</v>
      </c>
      <c r="FQ26" s="57">
        <v>0</v>
      </c>
      <c r="FR26" s="57">
        <v>5</v>
      </c>
      <c r="FS26" s="57">
        <v>58</v>
      </c>
      <c r="FT26" s="57">
        <v>0</v>
      </c>
      <c r="FU26" s="57">
        <v>0</v>
      </c>
      <c r="FV26" s="57">
        <v>0</v>
      </c>
      <c r="FW26" s="57">
        <v>0</v>
      </c>
      <c r="FX26" s="57">
        <v>0</v>
      </c>
      <c r="FY26" s="57">
        <v>0</v>
      </c>
      <c r="FZ26" s="57">
        <v>0</v>
      </c>
      <c r="GA26" s="57">
        <v>0</v>
      </c>
      <c r="GB26" s="57">
        <v>0</v>
      </c>
      <c r="GC26" s="57">
        <v>0</v>
      </c>
      <c r="GD26" s="57">
        <v>1</v>
      </c>
      <c r="GE26" s="16">
        <v>42963.436296296299</v>
      </c>
      <c r="GF26" s="14" t="s">
        <v>13</v>
      </c>
      <c r="GG26" s="14" t="s">
        <v>165</v>
      </c>
      <c r="GH26" s="14" t="s">
        <v>164</v>
      </c>
      <c r="GI26" s="14" t="s">
        <v>43</v>
      </c>
      <c r="GJ26" s="14">
        <v>641</v>
      </c>
      <c r="GK26" s="14">
        <v>39</v>
      </c>
      <c r="GL26" s="14">
        <v>985</v>
      </c>
      <c r="GM26" s="14">
        <v>518034</v>
      </c>
      <c r="GN26" s="14">
        <v>912</v>
      </c>
      <c r="GO26" s="14">
        <v>689</v>
      </c>
      <c r="GQ26" s="14">
        <v>46192</v>
      </c>
    </row>
    <row r="27" spans="1:199" ht="15.75">
      <c r="A27" s="14" t="s">
        <v>166</v>
      </c>
      <c r="B27" s="14" t="s">
        <v>42</v>
      </c>
      <c r="D27" s="64">
        <v>9153500</v>
      </c>
      <c r="E27" s="64">
        <v>650400</v>
      </c>
      <c r="F27" s="64">
        <v>16248300</v>
      </c>
      <c r="G27" s="64">
        <v>154400</v>
      </c>
      <c r="H27" s="65">
        <v>1340100</v>
      </c>
      <c r="I27" s="65">
        <v>69600</v>
      </c>
      <c r="J27" s="65">
        <v>2063500</v>
      </c>
      <c r="K27" s="65">
        <v>22400</v>
      </c>
      <c r="L27" s="64">
        <v>1986300</v>
      </c>
      <c r="M27" s="64">
        <v>77400</v>
      </c>
      <c r="N27" s="64">
        <v>2323500</v>
      </c>
      <c r="O27" s="64">
        <v>33500</v>
      </c>
      <c r="P27" s="65">
        <v>198200</v>
      </c>
      <c r="Q27" s="65">
        <v>0</v>
      </c>
      <c r="R27" s="64">
        <v>0</v>
      </c>
      <c r="S27" s="63">
        <v>8114500</v>
      </c>
      <c r="T27" s="64">
        <v>17385500</v>
      </c>
      <c r="U27" s="64">
        <v>4644300</v>
      </c>
      <c r="V27" s="64">
        <v>0</v>
      </c>
      <c r="W27" s="64">
        <v>9600</v>
      </c>
      <c r="X27" s="63">
        <v>22039400</v>
      </c>
      <c r="Y27" s="62">
        <v>-13924900</v>
      </c>
      <c r="Z27" s="64">
        <v>8340263</v>
      </c>
      <c r="AA27" s="64">
        <v>659564</v>
      </c>
      <c r="AB27" s="64">
        <v>15266929</v>
      </c>
      <c r="AC27" s="64">
        <v>2421175</v>
      </c>
      <c r="AD27" s="65">
        <v>1221040</v>
      </c>
      <c r="AE27" s="65">
        <v>70581</v>
      </c>
      <c r="AF27" s="65">
        <v>1938868</v>
      </c>
      <c r="AG27" s="65">
        <v>22621</v>
      </c>
      <c r="AH27" s="64">
        <v>1809837</v>
      </c>
      <c r="AI27" s="64">
        <v>78488</v>
      </c>
      <c r="AJ27" s="64">
        <v>2529399</v>
      </c>
      <c r="AK27" s="65">
        <v>33835</v>
      </c>
      <c r="AL27" s="65">
        <v>189461</v>
      </c>
      <c r="AM27" s="64">
        <v>0</v>
      </c>
      <c r="AN27" s="64">
        <v>0</v>
      </c>
      <c r="AO27" s="63">
        <v>7894130</v>
      </c>
      <c r="AP27" s="64">
        <v>18266602</v>
      </c>
      <c r="AQ27" s="64">
        <v>5735243</v>
      </c>
      <c r="AR27" s="64">
        <v>0</v>
      </c>
      <c r="AS27" s="64">
        <v>0</v>
      </c>
      <c r="AT27" s="63">
        <v>24001845</v>
      </c>
      <c r="AU27" s="62">
        <v>-16107715</v>
      </c>
      <c r="AV27" s="64">
        <v>6950373</v>
      </c>
      <c r="AW27" s="64">
        <v>666160</v>
      </c>
      <c r="AX27" s="64">
        <v>16892891</v>
      </c>
      <c r="AY27" s="64">
        <v>2445387</v>
      </c>
      <c r="AZ27" s="65">
        <v>1017556</v>
      </c>
      <c r="BA27" s="65">
        <v>71286</v>
      </c>
      <c r="BB27" s="65">
        <v>2145362</v>
      </c>
      <c r="BC27" s="65">
        <v>354771</v>
      </c>
      <c r="BD27" s="64">
        <v>1508231</v>
      </c>
      <c r="BE27" s="64">
        <v>79273</v>
      </c>
      <c r="BF27" s="64">
        <v>2415683</v>
      </c>
      <c r="BG27" s="64">
        <v>530649</v>
      </c>
      <c r="BH27" s="65">
        <v>181408</v>
      </c>
      <c r="BI27" s="65">
        <v>0</v>
      </c>
      <c r="BJ27" s="64">
        <v>0</v>
      </c>
      <c r="BK27" s="63">
        <v>8304219</v>
      </c>
      <c r="BL27" s="64">
        <v>19131674</v>
      </c>
      <c r="BM27" s="64">
        <v>4939293</v>
      </c>
      <c r="BN27" s="64">
        <v>0</v>
      </c>
      <c r="BO27" s="64">
        <v>0</v>
      </c>
      <c r="BP27" s="63">
        <v>24070967</v>
      </c>
      <c r="BQ27" s="62">
        <v>-15766748</v>
      </c>
      <c r="BR27" s="64">
        <v>5693487</v>
      </c>
      <c r="BS27" s="64">
        <v>682814</v>
      </c>
      <c r="BT27" s="64">
        <v>18745859</v>
      </c>
      <c r="BU27" s="64">
        <v>2506521</v>
      </c>
      <c r="BV27" s="65">
        <v>833544</v>
      </c>
      <c r="BW27" s="65">
        <v>73069</v>
      </c>
      <c r="BX27" s="65">
        <v>2380685</v>
      </c>
      <c r="BY27" s="65">
        <v>363640</v>
      </c>
      <c r="BZ27" s="64">
        <v>1235487</v>
      </c>
      <c r="CA27" s="64">
        <v>81255</v>
      </c>
      <c r="CB27" s="64">
        <v>2680658</v>
      </c>
      <c r="CC27" s="64">
        <v>543915</v>
      </c>
      <c r="CD27" s="65">
        <v>184138</v>
      </c>
      <c r="CE27" s="65">
        <v>0</v>
      </c>
      <c r="CF27" s="64">
        <v>0</v>
      </c>
      <c r="CG27" s="63">
        <v>8376391</v>
      </c>
      <c r="CH27" s="64">
        <v>19867417</v>
      </c>
      <c r="CI27" s="64">
        <v>3640483</v>
      </c>
      <c r="CJ27" s="64">
        <v>0</v>
      </c>
      <c r="CK27" s="64">
        <v>0</v>
      </c>
      <c r="CL27" s="63">
        <v>23507900</v>
      </c>
      <c r="CM27" s="62">
        <v>-15131509</v>
      </c>
      <c r="CN27" s="64">
        <v>4745671</v>
      </c>
      <c r="CO27" s="64">
        <v>707395</v>
      </c>
      <c r="CP27" s="64">
        <v>20573492</v>
      </c>
      <c r="CQ27" s="64">
        <v>2596756</v>
      </c>
      <c r="CR27" s="65">
        <v>694780</v>
      </c>
      <c r="CS27" s="65">
        <v>75699</v>
      </c>
      <c r="CT27" s="65">
        <v>2612790</v>
      </c>
      <c r="CU27" s="65">
        <v>376731</v>
      </c>
      <c r="CV27" s="64">
        <v>1029811</v>
      </c>
      <c r="CW27" s="64">
        <v>84180</v>
      </c>
      <c r="CX27" s="64">
        <v>2942009</v>
      </c>
      <c r="CY27" s="64">
        <v>563496</v>
      </c>
      <c r="CZ27" s="65">
        <v>188524</v>
      </c>
      <c r="DA27" s="65">
        <v>0</v>
      </c>
      <c r="DB27" s="64">
        <v>0</v>
      </c>
      <c r="DC27" s="63">
        <v>8568020</v>
      </c>
      <c r="DD27" s="64">
        <v>20492198</v>
      </c>
      <c r="DE27" s="64">
        <v>2663928</v>
      </c>
      <c r="DF27" s="64">
        <v>0</v>
      </c>
      <c r="DG27" s="64">
        <v>0</v>
      </c>
      <c r="DH27" s="63">
        <v>23156126</v>
      </c>
      <c r="DI27" s="62">
        <v>-14588106</v>
      </c>
      <c r="DJ27" s="64">
        <v>3636927</v>
      </c>
      <c r="DK27" s="64">
        <v>732861</v>
      </c>
      <c r="DL27" s="64">
        <v>22593725</v>
      </c>
      <c r="DM27" s="64">
        <v>2690239</v>
      </c>
      <c r="DN27" s="65">
        <v>532457</v>
      </c>
      <c r="DO27" s="65">
        <v>78424</v>
      </c>
      <c r="DP27" s="65">
        <v>2869356</v>
      </c>
      <c r="DQ27" s="65">
        <v>390294</v>
      </c>
      <c r="DR27" s="64">
        <v>789213</v>
      </c>
      <c r="DS27" s="64">
        <v>87210</v>
      </c>
      <c r="DT27" s="64">
        <v>3230903</v>
      </c>
      <c r="DU27" s="64">
        <v>583782</v>
      </c>
      <c r="DV27" s="65">
        <v>194639</v>
      </c>
      <c r="DW27" s="65">
        <v>0</v>
      </c>
      <c r="DX27" s="64">
        <v>0</v>
      </c>
      <c r="DY27" s="63">
        <v>8756278</v>
      </c>
      <c r="DZ27" s="64">
        <v>21179730</v>
      </c>
      <c r="EA27" s="64">
        <v>4004507</v>
      </c>
      <c r="EB27" s="64">
        <v>0</v>
      </c>
      <c r="EC27" s="64">
        <v>0</v>
      </c>
      <c r="ED27" s="63">
        <v>25184237</v>
      </c>
      <c r="EE27" s="62">
        <v>-16427959</v>
      </c>
      <c r="EF27" s="64">
        <v>2842640</v>
      </c>
      <c r="EG27" s="64">
        <v>759977</v>
      </c>
      <c r="EH27" s="64">
        <v>24358546</v>
      </c>
      <c r="EI27" s="64">
        <v>2789778</v>
      </c>
      <c r="EJ27" s="65">
        <v>416171</v>
      </c>
      <c r="EK27" s="65">
        <v>81326</v>
      </c>
      <c r="EL27" s="65">
        <v>3093484</v>
      </c>
      <c r="EM27" s="65">
        <v>404735</v>
      </c>
      <c r="EN27" s="64">
        <v>616853</v>
      </c>
      <c r="EO27" s="64">
        <v>90437</v>
      </c>
      <c r="EP27" s="64">
        <v>3483272</v>
      </c>
      <c r="EQ27" s="64">
        <v>605382</v>
      </c>
      <c r="ER27" s="65">
        <v>201713</v>
      </c>
      <c r="ES27" s="65">
        <v>0</v>
      </c>
      <c r="ET27" s="64">
        <v>0</v>
      </c>
      <c r="EU27" s="63">
        <v>8993373</v>
      </c>
      <c r="EV27" s="64">
        <v>21903279</v>
      </c>
      <c r="EW27" s="64">
        <v>3395562</v>
      </c>
      <c r="EX27" s="64">
        <v>0</v>
      </c>
      <c r="EY27" s="64">
        <v>0</v>
      </c>
      <c r="EZ27" s="63">
        <v>25298841</v>
      </c>
      <c r="FA27" s="62">
        <v>-16305468</v>
      </c>
      <c r="FB27" s="57">
        <v>1075</v>
      </c>
      <c r="FC27" s="57">
        <v>81</v>
      </c>
      <c r="FD27" s="57">
        <v>1</v>
      </c>
      <c r="FE27" s="57">
        <v>14</v>
      </c>
      <c r="FF27" s="57">
        <v>94</v>
      </c>
      <c r="FG27" s="57">
        <v>256</v>
      </c>
      <c r="FH27" s="57">
        <v>10</v>
      </c>
      <c r="FI27" s="57">
        <v>125</v>
      </c>
      <c r="FJ27" s="57">
        <v>10</v>
      </c>
      <c r="FK27" s="57">
        <v>4</v>
      </c>
      <c r="FL27" s="57">
        <v>364</v>
      </c>
      <c r="FM27" s="57">
        <v>38</v>
      </c>
      <c r="FN27" s="57">
        <v>0</v>
      </c>
      <c r="FO27" s="57">
        <v>19</v>
      </c>
      <c r="FP27" s="57">
        <v>387</v>
      </c>
      <c r="FQ27" s="57">
        <v>6</v>
      </c>
      <c r="FR27" s="57">
        <v>42</v>
      </c>
      <c r="FS27" s="57">
        <v>274</v>
      </c>
      <c r="FT27" s="57">
        <v>2</v>
      </c>
      <c r="FU27" s="57">
        <v>1</v>
      </c>
      <c r="FV27" s="57">
        <v>1</v>
      </c>
      <c r="FW27" s="57">
        <v>1</v>
      </c>
      <c r="FX27" s="57">
        <v>1</v>
      </c>
      <c r="FY27" s="57">
        <v>0</v>
      </c>
      <c r="FZ27" s="57">
        <v>1</v>
      </c>
      <c r="GA27" s="57">
        <v>0</v>
      </c>
      <c r="GB27" s="57">
        <v>1</v>
      </c>
      <c r="GC27" s="57">
        <v>0</v>
      </c>
      <c r="GD27" s="57">
        <v>0</v>
      </c>
      <c r="GE27" s="16">
        <v>42977.640509259261</v>
      </c>
      <c r="GF27" s="14" t="s">
        <v>13</v>
      </c>
      <c r="GG27" s="14" t="s">
        <v>165</v>
      </c>
      <c r="GH27" s="14" t="s">
        <v>164</v>
      </c>
      <c r="GI27" s="14" t="s">
        <v>41</v>
      </c>
      <c r="GJ27" s="14">
        <v>641</v>
      </c>
      <c r="GK27" s="14">
        <v>39</v>
      </c>
      <c r="GL27" s="14">
        <v>985</v>
      </c>
      <c r="GM27" s="14">
        <v>517941</v>
      </c>
      <c r="GN27" s="14">
        <v>912</v>
      </c>
      <c r="GO27" s="14">
        <v>471</v>
      </c>
      <c r="GQ27" s="14">
        <v>45489</v>
      </c>
    </row>
    <row r="28" spans="1:199" ht="15.75">
      <c r="A28" s="14" t="s">
        <v>166</v>
      </c>
      <c r="B28" s="14" t="s">
        <v>30</v>
      </c>
      <c r="D28" s="64">
        <v>19730188</v>
      </c>
      <c r="E28" s="64">
        <v>140680</v>
      </c>
      <c r="F28" s="64">
        <v>14085588</v>
      </c>
      <c r="G28" s="64">
        <v>194527</v>
      </c>
      <c r="H28" s="65">
        <v>1036867</v>
      </c>
      <c r="I28" s="65">
        <v>14631</v>
      </c>
      <c r="J28" s="65">
        <v>1788870</v>
      </c>
      <c r="K28" s="65">
        <v>75161</v>
      </c>
      <c r="L28" s="64">
        <v>1584508</v>
      </c>
      <c r="M28" s="64">
        <v>16741</v>
      </c>
      <c r="N28" s="64">
        <v>2014239</v>
      </c>
      <c r="O28" s="64">
        <v>42212</v>
      </c>
      <c r="P28" s="65">
        <v>293686</v>
      </c>
      <c r="Q28" s="65">
        <v>0</v>
      </c>
      <c r="R28" s="64">
        <v>0</v>
      </c>
      <c r="S28" s="63">
        <v>6866915</v>
      </c>
      <c r="T28" s="64">
        <v>18347815</v>
      </c>
      <c r="U28" s="64">
        <v>4019297</v>
      </c>
      <c r="V28" s="64">
        <v>0</v>
      </c>
      <c r="W28" s="64">
        <v>0</v>
      </c>
      <c r="X28" s="63">
        <v>22367112</v>
      </c>
      <c r="Y28" s="62">
        <v>-15500197</v>
      </c>
      <c r="Z28" s="64">
        <v>5602898</v>
      </c>
      <c r="AA28" s="64">
        <v>113735</v>
      </c>
      <c r="AB28" s="64">
        <v>16532454</v>
      </c>
      <c r="AC28" s="64">
        <v>134429</v>
      </c>
      <c r="AD28" s="65">
        <v>795612</v>
      </c>
      <c r="AE28" s="65">
        <v>11828</v>
      </c>
      <c r="AF28" s="65">
        <v>2099622</v>
      </c>
      <c r="AG28" s="65">
        <v>66627</v>
      </c>
      <c r="AH28" s="64">
        <v>1215829</v>
      </c>
      <c r="AI28" s="64">
        <v>13534</v>
      </c>
      <c r="AJ28" s="64">
        <v>2364141</v>
      </c>
      <c r="AK28" s="65">
        <v>29171</v>
      </c>
      <c r="AL28" s="65">
        <v>210180</v>
      </c>
      <c r="AM28" s="64">
        <v>0</v>
      </c>
      <c r="AN28" s="64">
        <v>0</v>
      </c>
      <c r="AO28" s="63">
        <v>6806544</v>
      </c>
      <c r="AP28" s="64">
        <v>18992947</v>
      </c>
      <c r="AQ28" s="64">
        <v>3746131</v>
      </c>
      <c r="AR28" s="64">
        <v>0</v>
      </c>
      <c r="AS28" s="64">
        <v>0</v>
      </c>
      <c r="AT28" s="63">
        <v>22739078</v>
      </c>
      <c r="AU28" s="62">
        <v>-15932534</v>
      </c>
      <c r="AV28" s="64">
        <v>4056701</v>
      </c>
      <c r="AW28" s="64">
        <v>95672</v>
      </c>
      <c r="AX28" s="64">
        <v>18590587</v>
      </c>
      <c r="AY28" s="64">
        <v>104441</v>
      </c>
      <c r="AZ28" s="65">
        <v>576052</v>
      </c>
      <c r="BA28" s="65">
        <v>9950</v>
      </c>
      <c r="BB28" s="65">
        <v>2361005</v>
      </c>
      <c r="BC28" s="65">
        <v>62369</v>
      </c>
      <c r="BD28" s="64">
        <v>880304</v>
      </c>
      <c r="BE28" s="64">
        <v>11385</v>
      </c>
      <c r="BF28" s="64">
        <v>2658454</v>
      </c>
      <c r="BG28" s="64">
        <v>22664</v>
      </c>
      <c r="BH28" s="65">
        <v>195308</v>
      </c>
      <c r="BI28" s="65">
        <v>0</v>
      </c>
      <c r="BJ28" s="64">
        <v>0</v>
      </c>
      <c r="BK28" s="63">
        <v>6777491</v>
      </c>
      <c r="BL28" s="64">
        <v>19593362</v>
      </c>
      <c r="BM28" s="64">
        <v>3068446</v>
      </c>
      <c r="BN28" s="64">
        <v>0</v>
      </c>
      <c r="BO28" s="64">
        <v>0</v>
      </c>
      <c r="BP28" s="63">
        <v>22661808</v>
      </c>
      <c r="BQ28" s="62">
        <v>-15884317</v>
      </c>
      <c r="BR28" s="64">
        <v>2935142</v>
      </c>
      <c r="BS28" s="64">
        <v>98063</v>
      </c>
      <c r="BT28" s="64">
        <v>20264866</v>
      </c>
      <c r="BU28" s="64">
        <v>64231</v>
      </c>
      <c r="BV28" s="65">
        <v>416790</v>
      </c>
      <c r="BW28" s="65">
        <v>10199</v>
      </c>
      <c r="BX28" s="65">
        <v>2573638</v>
      </c>
      <c r="BY28" s="65">
        <v>56659</v>
      </c>
      <c r="BZ28" s="64">
        <v>636926</v>
      </c>
      <c r="CA28" s="64">
        <v>11670</v>
      </c>
      <c r="CB28" s="64">
        <v>2897876</v>
      </c>
      <c r="CC28" s="64">
        <v>13938</v>
      </c>
      <c r="CD28" s="65">
        <v>198310</v>
      </c>
      <c r="CE28" s="65">
        <v>0</v>
      </c>
      <c r="CF28" s="64">
        <v>0</v>
      </c>
      <c r="CG28" s="63">
        <v>6816006</v>
      </c>
      <c r="CH28" s="64">
        <v>20092828</v>
      </c>
      <c r="CI28" s="64">
        <v>2613626</v>
      </c>
      <c r="CJ28" s="64">
        <v>0</v>
      </c>
      <c r="CK28" s="64">
        <v>0</v>
      </c>
      <c r="CL28" s="63">
        <v>22706454</v>
      </c>
      <c r="CM28" s="62">
        <v>-15890448</v>
      </c>
      <c r="CN28" s="64">
        <v>1828105</v>
      </c>
      <c r="CO28" s="64">
        <v>65824</v>
      </c>
      <c r="CP28" s="64">
        <v>22109269</v>
      </c>
      <c r="CQ28" s="64">
        <v>33272</v>
      </c>
      <c r="CR28" s="65">
        <v>259591</v>
      </c>
      <c r="CS28" s="65">
        <v>6846</v>
      </c>
      <c r="CT28" s="65">
        <v>2807877</v>
      </c>
      <c r="CU28" s="65">
        <v>52263</v>
      </c>
      <c r="CV28" s="64">
        <v>396699</v>
      </c>
      <c r="CW28" s="64">
        <v>7833</v>
      </c>
      <c r="CX28" s="64">
        <v>3161626</v>
      </c>
      <c r="CY28" s="64">
        <v>7220</v>
      </c>
      <c r="CZ28" s="65">
        <v>202982</v>
      </c>
      <c r="DA28" s="65">
        <v>0</v>
      </c>
      <c r="DB28" s="64">
        <v>0</v>
      </c>
      <c r="DC28" s="63">
        <v>6902937</v>
      </c>
      <c r="DD28" s="64">
        <v>20564511</v>
      </c>
      <c r="DE28" s="64">
        <v>2564728</v>
      </c>
      <c r="DF28" s="64">
        <v>0</v>
      </c>
      <c r="DG28" s="64">
        <v>0</v>
      </c>
      <c r="DH28" s="63">
        <v>23129239</v>
      </c>
      <c r="DI28" s="62">
        <v>-16226302</v>
      </c>
      <c r="DJ28" s="64">
        <v>993837</v>
      </c>
      <c r="DK28" s="64">
        <v>20758</v>
      </c>
      <c r="DL28" s="64">
        <v>23799973</v>
      </c>
      <c r="DM28" s="64">
        <v>11490</v>
      </c>
      <c r="DN28" s="65">
        <v>141125</v>
      </c>
      <c r="DO28" s="65">
        <v>2159</v>
      </c>
      <c r="DP28" s="65">
        <v>3022597</v>
      </c>
      <c r="DQ28" s="65">
        <v>49170</v>
      </c>
      <c r="DR28" s="64">
        <v>215663</v>
      </c>
      <c r="DS28" s="64">
        <v>2470</v>
      </c>
      <c r="DT28" s="64">
        <v>3403396</v>
      </c>
      <c r="DU28" s="64">
        <v>2493</v>
      </c>
      <c r="DV28" s="65">
        <v>209497</v>
      </c>
      <c r="DW28" s="65">
        <v>0</v>
      </c>
      <c r="DX28" s="64">
        <v>0</v>
      </c>
      <c r="DY28" s="63">
        <v>7048570</v>
      </c>
      <c r="DZ28" s="64">
        <v>21033312</v>
      </c>
      <c r="EA28" s="64">
        <v>2256125</v>
      </c>
      <c r="EB28" s="64">
        <v>0</v>
      </c>
      <c r="EC28" s="64">
        <v>0</v>
      </c>
      <c r="ED28" s="63">
        <v>23289437</v>
      </c>
      <c r="EE28" s="62">
        <v>-16240867</v>
      </c>
      <c r="EF28" s="64">
        <v>544473</v>
      </c>
      <c r="EG28" s="64">
        <v>10763</v>
      </c>
      <c r="EH28" s="64">
        <v>24948879</v>
      </c>
      <c r="EI28" s="64">
        <v>0</v>
      </c>
      <c r="EJ28" s="65">
        <v>77315</v>
      </c>
      <c r="EK28" s="65">
        <v>1119</v>
      </c>
      <c r="EL28" s="65">
        <v>3168508</v>
      </c>
      <c r="EM28" s="65">
        <v>47538</v>
      </c>
      <c r="EN28" s="64">
        <v>118151</v>
      </c>
      <c r="EO28" s="64">
        <v>1281</v>
      </c>
      <c r="EP28" s="64">
        <v>3567690</v>
      </c>
      <c r="EQ28" s="64">
        <v>0</v>
      </c>
      <c r="ER28" s="65">
        <v>214906</v>
      </c>
      <c r="ES28" s="65">
        <v>0</v>
      </c>
      <c r="ET28" s="64">
        <v>0</v>
      </c>
      <c r="EU28" s="63">
        <v>7196508</v>
      </c>
      <c r="EV28" s="64">
        <v>21643700</v>
      </c>
      <c r="EW28" s="64">
        <v>4612948</v>
      </c>
      <c r="EX28" s="64">
        <v>0</v>
      </c>
      <c r="EY28" s="64">
        <v>0</v>
      </c>
      <c r="EZ28" s="63">
        <v>26256648</v>
      </c>
      <c r="FA28" s="62">
        <v>-19060140</v>
      </c>
      <c r="FB28" s="57">
        <v>1022</v>
      </c>
      <c r="FC28" s="57">
        <v>41</v>
      </c>
      <c r="FD28" s="57">
        <v>0</v>
      </c>
      <c r="FE28" s="57">
        <v>0</v>
      </c>
      <c r="FF28" s="57">
        <v>65</v>
      </c>
      <c r="FG28" s="57">
        <v>253</v>
      </c>
      <c r="FH28" s="57">
        <v>0</v>
      </c>
      <c r="FI28" s="57">
        <v>18</v>
      </c>
      <c r="FJ28" s="57">
        <v>3</v>
      </c>
      <c r="FK28" s="57">
        <v>0</v>
      </c>
      <c r="FL28" s="57">
        <v>219</v>
      </c>
      <c r="FM28" s="57">
        <v>34</v>
      </c>
      <c r="FN28" s="57">
        <v>0</v>
      </c>
      <c r="FO28" s="57">
        <v>11</v>
      </c>
      <c r="FP28" s="57">
        <v>324</v>
      </c>
      <c r="FQ28" s="57">
        <v>0</v>
      </c>
      <c r="FR28" s="57">
        <v>83</v>
      </c>
      <c r="FS28" s="57">
        <v>276</v>
      </c>
      <c r="FT28" s="57">
        <v>2</v>
      </c>
      <c r="FU28" s="57">
        <v>1</v>
      </c>
      <c r="FV28" s="57">
        <v>1</v>
      </c>
      <c r="FW28" s="57">
        <v>1</v>
      </c>
      <c r="FX28" s="57">
        <v>1</v>
      </c>
      <c r="FY28" s="57">
        <v>0</v>
      </c>
      <c r="FZ28" s="57">
        <v>0</v>
      </c>
      <c r="GA28" s="57">
        <v>0</v>
      </c>
      <c r="GB28" s="57">
        <v>0</v>
      </c>
      <c r="GC28" s="57">
        <v>2</v>
      </c>
      <c r="GD28" s="57">
        <v>0</v>
      </c>
      <c r="GE28" s="16">
        <v>42977.568252314813</v>
      </c>
      <c r="GF28" s="14" t="s">
        <v>13</v>
      </c>
      <c r="GG28" s="14" t="s">
        <v>165</v>
      </c>
      <c r="GH28" s="14" t="s">
        <v>164</v>
      </c>
      <c r="GI28" s="14" t="s">
        <v>29</v>
      </c>
      <c r="GJ28" s="14">
        <v>641</v>
      </c>
      <c r="GK28" s="14">
        <v>39</v>
      </c>
      <c r="GL28" s="14">
        <v>985</v>
      </c>
      <c r="GM28" s="14">
        <v>518517</v>
      </c>
      <c r="GN28" s="14">
        <v>912</v>
      </c>
      <c r="GO28" s="14">
        <v>473</v>
      </c>
      <c r="GQ28" s="14">
        <v>44679</v>
      </c>
    </row>
    <row r="29" spans="1:199" ht="15.75">
      <c r="A29" s="14" t="s">
        <v>166</v>
      </c>
      <c r="B29" s="14" t="s">
        <v>100</v>
      </c>
      <c r="D29" s="64">
        <v>4075834</v>
      </c>
      <c r="E29" s="64">
        <v>812900</v>
      </c>
      <c r="F29" s="64">
        <v>8036670</v>
      </c>
      <c r="G29" s="64">
        <v>244520</v>
      </c>
      <c r="H29" s="65">
        <v>448675</v>
      </c>
      <c r="I29" s="65">
        <v>96732</v>
      </c>
      <c r="J29" s="65">
        <v>1149243</v>
      </c>
      <c r="K29" s="65">
        <v>23753</v>
      </c>
      <c r="L29" s="64">
        <v>884456</v>
      </c>
      <c r="M29" s="64">
        <v>119081</v>
      </c>
      <c r="N29" s="64">
        <v>1219635</v>
      </c>
      <c r="O29" s="64">
        <v>35064</v>
      </c>
      <c r="P29" s="65">
        <v>40178</v>
      </c>
      <c r="Q29" s="65">
        <v>0</v>
      </c>
      <c r="R29" s="64">
        <v>0</v>
      </c>
      <c r="S29" s="63">
        <v>4016817</v>
      </c>
      <c r="T29" s="64">
        <v>10167638</v>
      </c>
      <c r="U29" s="64">
        <v>2480000</v>
      </c>
      <c r="V29" s="64">
        <v>0</v>
      </c>
      <c r="W29" s="64">
        <v>0</v>
      </c>
      <c r="X29" s="63">
        <v>12647638</v>
      </c>
      <c r="Y29" s="62">
        <v>-8630821</v>
      </c>
      <c r="Z29" s="64">
        <v>3359900</v>
      </c>
      <c r="AA29" s="64">
        <v>996000</v>
      </c>
      <c r="AB29" s="64">
        <v>9007000</v>
      </c>
      <c r="AC29" s="64">
        <v>248000</v>
      </c>
      <c r="AD29" s="65">
        <v>329707</v>
      </c>
      <c r="AE29" s="65">
        <v>93118</v>
      </c>
      <c r="AF29" s="65">
        <v>1238375</v>
      </c>
      <c r="AG29" s="65">
        <v>23753</v>
      </c>
      <c r="AH29" s="64">
        <v>729099</v>
      </c>
      <c r="AI29" s="64">
        <v>118528</v>
      </c>
      <c r="AJ29" s="64">
        <v>1287999</v>
      </c>
      <c r="AK29" s="65">
        <v>35415</v>
      </c>
      <c r="AL29" s="65">
        <v>30185</v>
      </c>
      <c r="AM29" s="64">
        <v>0</v>
      </c>
      <c r="AN29" s="64">
        <v>0</v>
      </c>
      <c r="AO29" s="63">
        <v>3886179</v>
      </c>
      <c r="AP29" s="64">
        <v>10512225</v>
      </c>
      <c r="AQ29" s="64">
        <v>1485000</v>
      </c>
      <c r="AR29" s="64">
        <v>0</v>
      </c>
      <c r="AS29" s="64">
        <v>0</v>
      </c>
      <c r="AT29" s="63">
        <v>11997225</v>
      </c>
      <c r="AU29" s="62">
        <v>-8111046</v>
      </c>
      <c r="AV29" s="64">
        <v>2674300</v>
      </c>
      <c r="AW29" s="64">
        <v>982800</v>
      </c>
      <c r="AX29" s="64">
        <v>9608600</v>
      </c>
      <c r="AY29" s="64">
        <v>253846</v>
      </c>
      <c r="AZ29" s="65">
        <v>225319</v>
      </c>
      <c r="BA29" s="65">
        <v>91736</v>
      </c>
      <c r="BB29" s="65">
        <v>1334204</v>
      </c>
      <c r="BC29" s="65">
        <v>23753</v>
      </c>
      <c r="BD29" s="64">
        <v>580328</v>
      </c>
      <c r="BE29" s="64">
        <v>116950</v>
      </c>
      <c r="BF29" s="64">
        <v>1374034</v>
      </c>
      <c r="BG29" s="64">
        <v>36300</v>
      </c>
      <c r="BH29" s="65">
        <v>16824</v>
      </c>
      <c r="BI29" s="65">
        <v>0</v>
      </c>
      <c r="BJ29" s="64">
        <v>0</v>
      </c>
      <c r="BK29" s="63">
        <v>3799448</v>
      </c>
      <c r="BL29" s="64">
        <v>10707500</v>
      </c>
      <c r="BM29" s="64">
        <v>420000</v>
      </c>
      <c r="BN29" s="64">
        <v>0</v>
      </c>
      <c r="BO29" s="64">
        <v>0</v>
      </c>
      <c r="BP29" s="63">
        <v>11127500</v>
      </c>
      <c r="BQ29" s="62">
        <v>-7328052</v>
      </c>
      <c r="BR29" s="64">
        <v>2088400</v>
      </c>
      <c r="BS29" s="64">
        <v>960400</v>
      </c>
      <c r="BT29" s="64">
        <v>10242000</v>
      </c>
      <c r="BU29" s="64">
        <v>261200</v>
      </c>
      <c r="BV29" s="65">
        <v>132193</v>
      </c>
      <c r="BW29" s="65">
        <v>89287</v>
      </c>
      <c r="BX29" s="65">
        <v>1437805</v>
      </c>
      <c r="BY29" s="65">
        <v>23753</v>
      </c>
      <c r="BZ29" s="64">
        <v>453188</v>
      </c>
      <c r="CA29" s="64">
        <v>114283</v>
      </c>
      <c r="CB29" s="64">
        <v>1464594</v>
      </c>
      <c r="CC29" s="64">
        <v>37207</v>
      </c>
      <c r="CD29" s="65">
        <v>20000</v>
      </c>
      <c r="CE29" s="65">
        <v>0</v>
      </c>
      <c r="CF29" s="64">
        <v>0</v>
      </c>
      <c r="CG29" s="63">
        <v>3772310</v>
      </c>
      <c r="CH29" s="64">
        <v>10971350</v>
      </c>
      <c r="CI29" s="64">
        <v>985000</v>
      </c>
      <c r="CJ29" s="64">
        <v>0</v>
      </c>
      <c r="CK29" s="64">
        <v>0</v>
      </c>
      <c r="CL29" s="63">
        <v>11956350</v>
      </c>
      <c r="CM29" s="62">
        <v>-8184040</v>
      </c>
      <c r="CN29" s="64">
        <v>1681100</v>
      </c>
      <c r="CO29" s="64">
        <v>924400</v>
      </c>
      <c r="CP29" s="64">
        <v>10860200</v>
      </c>
      <c r="CQ29" s="64">
        <v>269600</v>
      </c>
      <c r="CR29" s="65">
        <v>63817</v>
      </c>
      <c r="CS29" s="65">
        <v>85130</v>
      </c>
      <c r="CT29" s="65">
        <v>1519226</v>
      </c>
      <c r="CU29" s="65">
        <v>23753</v>
      </c>
      <c r="CV29" s="64">
        <v>364800</v>
      </c>
      <c r="CW29" s="64">
        <v>110000</v>
      </c>
      <c r="CX29" s="64">
        <v>1553000</v>
      </c>
      <c r="CY29" s="64">
        <v>38550</v>
      </c>
      <c r="CZ29" s="65">
        <v>20000</v>
      </c>
      <c r="DA29" s="65">
        <v>0</v>
      </c>
      <c r="DB29" s="64">
        <v>0</v>
      </c>
      <c r="DC29" s="63">
        <v>3778276</v>
      </c>
      <c r="DD29" s="64">
        <v>11288000</v>
      </c>
      <c r="DE29" s="64">
        <v>60380</v>
      </c>
      <c r="DF29" s="64">
        <v>3400</v>
      </c>
      <c r="DG29" s="64">
        <v>0</v>
      </c>
      <c r="DH29" s="63">
        <v>11351780</v>
      </c>
      <c r="DI29" s="62">
        <v>-7573504</v>
      </c>
      <c r="DJ29" s="64">
        <v>0</v>
      </c>
      <c r="DK29" s="64">
        <v>0</v>
      </c>
      <c r="DL29" s="64">
        <v>13230700</v>
      </c>
      <c r="DM29" s="64">
        <v>279800</v>
      </c>
      <c r="DN29" s="65">
        <v>0</v>
      </c>
      <c r="DO29" s="65">
        <v>0</v>
      </c>
      <c r="DP29" s="65">
        <v>1651141</v>
      </c>
      <c r="DQ29" s="65">
        <v>23750</v>
      </c>
      <c r="DR29" s="64">
        <v>0</v>
      </c>
      <c r="DS29" s="64">
        <v>0</v>
      </c>
      <c r="DT29" s="64">
        <v>1892000</v>
      </c>
      <c r="DU29" s="64">
        <v>40000</v>
      </c>
      <c r="DV29" s="65">
        <v>20000</v>
      </c>
      <c r="DW29" s="65">
        <v>0</v>
      </c>
      <c r="DX29" s="64">
        <v>0</v>
      </c>
      <c r="DY29" s="63">
        <v>3626891</v>
      </c>
      <c r="DZ29" s="64">
        <v>11585000</v>
      </c>
      <c r="EA29" s="64">
        <v>250000</v>
      </c>
      <c r="EB29" s="64">
        <v>0</v>
      </c>
      <c r="EC29" s="64">
        <v>0</v>
      </c>
      <c r="ED29" s="63">
        <v>11835000</v>
      </c>
      <c r="EE29" s="62">
        <v>-8208109</v>
      </c>
      <c r="EF29" s="64">
        <v>0</v>
      </c>
      <c r="EG29" s="64">
        <v>0</v>
      </c>
      <c r="EH29" s="64">
        <v>13731800</v>
      </c>
      <c r="EI29" s="64">
        <v>287800</v>
      </c>
      <c r="EJ29" s="65">
        <v>0</v>
      </c>
      <c r="EK29" s="65">
        <v>0</v>
      </c>
      <c r="EL29" s="65">
        <v>1712233</v>
      </c>
      <c r="EM29" s="65">
        <v>23753</v>
      </c>
      <c r="EN29" s="64">
        <v>0</v>
      </c>
      <c r="EO29" s="64">
        <v>0</v>
      </c>
      <c r="EP29" s="64">
        <v>1963649</v>
      </c>
      <c r="EQ29" s="64">
        <v>41152</v>
      </c>
      <c r="ER29" s="65">
        <v>20000</v>
      </c>
      <c r="ES29" s="65">
        <v>0</v>
      </c>
      <c r="ET29" s="64">
        <v>0</v>
      </c>
      <c r="EU29" s="63">
        <v>3760787</v>
      </c>
      <c r="EV29" s="64">
        <v>11733702</v>
      </c>
      <c r="EW29" s="64">
        <v>0</v>
      </c>
      <c r="EX29" s="64">
        <v>0</v>
      </c>
      <c r="EY29" s="64">
        <v>0</v>
      </c>
      <c r="EZ29" s="63">
        <v>11733702</v>
      </c>
      <c r="FA29" s="62">
        <v>-7972915</v>
      </c>
      <c r="FB29" s="57">
        <v>585</v>
      </c>
      <c r="FC29" s="57">
        <v>35</v>
      </c>
      <c r="FD29" s="57">
        <v>0</v>
      </c>
      <c r="FE29" s="57">
        <v>0</v>
      </c>
      <c r="FF29" s="57">
        <v>47</v>
      </c>
      <c r="FG29" s="57">
        <v>149</v>
      </c>
      <c r="FH29" s="57">
        <v>0</v>
      </c>
      <c r="FI29" s="57">
        <v>19</v>
      </c>
      <c r="FJ29" s="57">
        <v>13</v>
      </c>
      <c r="FK29" s="57">
        <v>0</v>
      </c>
      <c r="FL29" s="57">
        <v>156</v>
      </c>
      <c r="FM29" s="57">
        <v>29</v>
      </c>
      <c r="FN29" s="57">
        <v>0</v>
      </c>
      <c r="FO29" s="57">
        <v>5</v>
      </c>
      <c r="FP29" s="57">
        <v>223</v>
      </c>
      <c r="FQ29" s="57">
        <v>0</v>
      </c>
      <c r="FR29" s="57">
        <v>21</v>
      </c>
      <c r="FS29" s="57">
        <v>127</v>
      </c>
      <c r="FT29" s="57">
        <v>1</v>
      </c>
      <c r="FU29" s="57">
        <v>1</v>
      </c>
      <c r="FV29" s="57">
        <v>0</v>
      </c>
      <c r="FW29" s="57">
        <v>0</v>
      </c>
      <c r="FX29" s="57">
        <v>0</v>
      </c>
      <c r="FY29" s="57">
        <v>0</v>
      </c>
      <c r="FZ29" s="57">
        <v>0</v>
      </c>
      <c r="GA29" s="57">
        <v>0</v>
      </c>
      <c r="GB29" s="57">
        <v>0</v>
      </c>
      <c r="GC29" s="57">
        <v>1</v>
      </c>
      <c r="GD29" s="57">
        <v>2</v>
      </c>
      <c r="GE29" s="16">
        <v>42986.393206018518</v>
      </c>
      <c r="GF29" s="14" t="s">
        <v>13</v>
      </c>
      <c r="GG29" s="14" t="s">
        <v>165</v>
      </c>
      <c r="GH29" s="14" t="s">
        <v>164</v>
      </c>
      <c r="GI29" s="14" t="s">
        <v>99</v>
      </c>
      <c r="GJ29" s="14">
        <v>641</v>
      </c>
      <c r="GK29" s="14">
        <v>39</v>
      </c>
      <c r="GL29" s="14">
        <v>985</v>
      </c>
      <c r="GM29" s="14">
        <v>519395</v>
      </c>
      <c r="GN29" s="14">
        <v>912</v>
      </c>
      <c r="GO29" s="14">
        <v>475</v>
      </c>
      <c r="GQ29" s="14">
        <v>55326</v>
      </c>
    </row>
    <row r="30" spans="1:199" ht="15.75">
      <c r="A30" s="14" t="s">
        <v>166</v>
      </c>
      <c r="B30" s="14" t="s">
        <v>64</v>
      </c>
      <c r="D30" s="64">
        <v>2629907</v>
      </c>
      <c r="E30" s="64">
        <v>926288</v>
      </c>
      <c r="F30" s="64">
        <v>6877743</v>
      </c>
      <c r="G30" s="64">
        <v>54093</v>
      </c>
      <c r="H30" s="65">
        <v>389221</v>
      </c>
      <c r="I30" s="65">
        <v>106113</v>
      </c>
      <c r="J30" s="65">
        <v>857091</v>
      </c>
      <c r="K30" s="65">
        <v>15564</v>
      </c>
      <c r="L30" s="64">
        <v>570690</v>
      </c>
      <c r="M30" s="64">
        <v>110228</v>
      </c>
      <c r="N30" s="64">
        <v>983517</v>
      </c>
      <c r="O30" s="64">
        <v>11738</v>
      </c>
      <c r="P30" s="65">
        <v>0</v>
      </c>
      <c r="Q30" s="65">
        <v>0</v>
      </c>
      <c r="R30" s="64">
        <v>35000</v>
      </c>
      <c r="S30" s="63">
        <v>3079162</v>
      </c>
      <c r="T30" s="64">
        <v>4885977</v>
      </c>
      <c r="U30" s="64">
        <v>1572000</v>
      </c>
      <c r="V30" s="64">
        <v>0</v>
      </c>
      <c r="W30" s="64">
        <v>0</v>
      </c>
      <c r="X30" s="63">
        <v>6457977</v>
      </c>
      <c r="Y30" s="62">
        <v>-3378815</v>
      </c>
      <c r="Z30" s="64">
        <v>2401690</v>
      </c>
      <c r="AA30" s="64">
        <v>806324</v>
      </c>
      <c r="AB30" s="64">
        <v>7151276</v>
      </c>
      <c r="AC30" s="64">
        <v>54634</v>
      </c>
      <c r="AD30" s="65">
        <v>355445</v>
      </c>
      <c r="AE30" s="65">
        <v>92367</v>
      </c>
      <c r="AF30" s="65">
        <v>891186</v>
      </c>
      <c r="AG30" s="65">
        <v>15719</v>
      </c>
      <c r="AH30" s="64">
        <v>521167</v>
      </c>
      <c r="AI30" s="64">
        <v>95953</v>
      </c>
      <c r="AJ30" s="64">
        <v>1022632</v>
      </c>
      <c r="AK30" s="65">
        <v>11856</v>
      </c>
      <c r="AL30" s="65">
        <v>0</v>
      </c>
      <c r="AM30" s="64">
        <v>0</v>
      </c>
      <c r="AN30" s="64">
        <v>35000</v>
      </c>
      <c r="AO30" s="63">
        <v>3041325</v>
      </c>
      <c r="AP30" s="64">
        <v>5210772</v>
      </c>
      <c r="AQ30" s="64">
        <v>1587720</v>
      </c>
      <c r="AR30" s="64">
        <v>0</v>
      </c>
      <c r="AS30" s="64">
        <v>0</v>
      </c>
      <c r="AT30" s="63">
        <v>6798492</v>
      </c>
      <c r="AU30" s="62">
        <v>-3757167</v>
      </c>
      <c r="AV30" s="64">
        <v>2171490</v>
      </c>
      <c r="AW30" s="64">
        <v>685160</v>
      </c>
      <c r="AX30" s="64">
        <v>7427544</v>
      </c>
      <c r="AY30" s="64">
        <v>55181</v>
      </c>
      <c r="AZ30" s="65">
        <v>321332</v>
      </c>
      <c r="BA30" s="65">
        <v>78483</v>
      </c>
      <c r="BB30" s="65">
        <v>925621</v>
      </c>
      <c r="BC30" s="65">
        <v>15876</v>
      </c>
      <c r="BD30" s="64">
        <v>471148</v>
      </c>
      <c r="BE30" s="64">
        <v>81534</v>
      </c>
      <c r="BF30" s="64">
        <v>1062139</v>
      </c>
      <c r="BG30" s="64">
        <v>11974</v>
      </c>
      <c r="BH30" s="65">
        <v>0</v>
      </c>
      <c r="BI30" s="65">
        <v>0</v>
      </c>
      <c r="BJ30" s="64">
        <v>35000</v>
      </c>
      <c r="BK30" s="63">
        <v>3003107</v>
      </c>
      <c r="BL30" s="64">
        <v>5435126</v>
      </c>
      <c r="BM30" s="64">
        <v>1603597</v>
      </c>
      <c r="BN30" s="64">
        <v>0</v>
      </c>
      <c r="BO30" s="64">
        <v>0</v>
      </c>
      <c r="BP30" s="63">
        <v>7038723</v>
      </c>
      <c r="BQ30" s="62">
        <v>-4035616</v>
      </c>
      <c r="BR30" s="64">
        <v>1970954</v>
      </c>
      <c r="BS30" s="64">
        <v>573063</v>
      </c>
      <c r="BT30" s="64">
        <v>7817987</v>
      </c>
      <c r="BU30" s="64">
        <v>56560</v>
      </c>
      <c r="BV30" s="65">
        <v>291697</v>
      </c>
      <c r="BW30" s="65">
        <v>65637</v>
      </c>
      <c r="BX30" s="65">
        <v>974286</v>
      </c>
      <c r="BY30" s="65">
        <v>16273</v>
      </c>
      <c r="BZ30" s="64">
        <v>427697</v>
      </c>
      <c r="CA30" s="64">
        <v>68194</v>
      </c>
      <c r="CB30" s="64">
        <v>1117972</v>
      </c>
      <c r="CC30" s="64">
        <v>12274</v>
      </c>
      <c r="CD30" s="65">
        <v>0</v>
      </c>
      <c r="CE30" s="65">
        <v>0</v>
      </c>
      <c r="CF30" s="64">
        <v>35000</v>
      </c>
      <c r="CG30" s="63">
        <v>3009030</v>
      </c>
      <c r="CH30" s="64">
        <v>5653330</v>
      </c>
      <c r="CI30" s="64">
        <v>1643687</v>
      </c>
      <c r="CJ30" s="64">
        <v>0</v>
      </c>
      <c r="CK30" s="64">
        <v>0</v>
      </c>
      <c r="CL30" s="63">
        <v>7297017</v>
      </c>
      <c r="CM30" s="62">
        <v>-4287987</v>
      </c>
      <c r="CN30" s="64">
        <v>1787392</v>
      </c>
      <c r="CO30" s="64">
        <v>464466</v>
      </c>
      <c r="CP30" s="64">
        <v>8304190</v>
      </c>
      <c r="CQ30" s="64">
        <v>58596</v>
      </c>
      <c r="CR30" s="65">
        <v>264530</v>
      </c>
      <c r="CS30" s="65">
        <v>53192</v>
      </c>
      <c r="CT30" s="65">
        <v>1034884</v>
      </c>
      <c r="CU30" s="65">
        <v>16859</v>
      </c>
      <c r="CV30" s="64">
        <v>387864</v>
      </c>
      <c r="CW30" s="64">
        <v>55272</v>
      </c>
      <c r="CX30" s="64">
        <v>1187499</v>
      </c>
      <c r="CY30" s="64">
        <v>12715</v>
      </c>
      <c r="CZ30" s="65">
        <v>0</v>
      </c>
      <c r="DA30" s="65">
        <v>0</v>
      </c>
      <c r="DB30" s="64">
        <v>35000</v>
      </c>
      <c r="DC30" s="63">
        <v>3047815</v>
      </c>
      <c r="DD30" s="64">
        <v>5875898</v>
      </c>
      <c r="DE30" s="64">
        <v>1702860</v>
      </c>
      <c r="DF30" s="64">
        <v>0</v>
      </c>
      <c r="DG30" s="64">
        <v>0</v>
      </c>
      <c r="DH30" s="63">
        <v>7578758</v>
      </c>
      <c r="DI30" s="62">
        <v>-4530943</v>
      </c>
      <c r="DJ30" s="64">
        <v>1597222</v>
      </c>
      <c r="DK30" s="64">
        <v>351960</v>
      </c>
      <c r="DL30" s="64">
        <v>8807896</v>
      </c>
      <c r="DM30" s="64">
        <v>60706</v>
      </c>
      <c r="DN30" s="65">
        <v>236385</v>
      </c>
      <c r="DO30" s="65">
        <v>40299</v>
      </c>
      <c r="DP30" s="65">
        <v>1097664</v>
      </c>
      <c r="DQ30" s="65">
        <v>17466</v>
      </c>
      <c r="DR30" s="64">
        <v>346597</v>
      </c>
      <c r="DS30" s="64">
        <v>41883</v>
      </c>
      <c r="DT30" s="64">
        <v>1259529</v>
      </c>
      <c r="DU30" s="64">
        <v>13173</v>
      </c>
      <c r="DV30" s="65">
        <v>0</v>
      </c>
      <c r="DW30" s="65">
        <v>0</v>
      </c>
      <c r="DX30" s="64">
        <v>35000</v>
      </c>
      <c r="DY30" s="63">
        <v>3087996</v>
      </c>
      <c r="DZ30" s="64">
        <v>6102917</v>
      </c>
      <c r="EA30" s="64">
        <v>1764163</v>
      </c>
      <c r="EB30" s="64">
        <v>0</v>
      </c>
      <c r="EC30" s="64">
        <v>0</v>
      </c>
      <c r="ED30" s="63">
        <v>7867080</v>
      </c>
      <c r="EE30" s="62">
        <v>-4779084</v>
      </c>
      <c r="EF30" s="64">
        <v>1401803</v>
      </c>
      <c r="EG30" s="64">
        <v>235755</v>
      </c>
      <c r="EH30" s="64">
        <v>9338544</v>
      </c>
      <c r="EI30" s="64">
        <v>62952</v>
      </c>
      <c r="EJ30" s="65">
        <v>207463</v>
      </c>
      <c r="EK30" s="65">
        <v>26982</v>
      </c>
      <c r="EL30" s="65">
        <v>1163802</v>
      </c>
      <c r="EM30" s="65">
        <v>18112</v>
      </c>
      <c r="EN30" s="64">
        <v>304191</v>
      </c>
      <c r="EO30" s="64">
        <v>28055</v>
      </c>
      <c r="EP30" s="64">
        <v>1335412</v>
      </c>
      <c r="EQ30" s="64">
        <v>13660</v>
      </c>
      <c r="ER30" s="65">
        <v>0</v>
      </c>
      <c r="ES30" s="65">
        <v>0</v>
      </c>
      <c r="ET30" s="64">
        <v>35000</v>
      </c>
      <c r="EU30" s="63">
        <v>3132677</v>
      </c>
      <c r="EV30" s="64">
        <v>6334477</v>
      </c>
      <c r="EW30" s="64">
        <v>1829437</v>
      </c>
      <c r="EX30" s="64">
        <v>0</v>
      </c>
      <c r="EY30" s="64">
        <v>0</v>
      </c>
      <c r="EZ30" s="63">
        <v>8163914</v>
      </c>
      <c r="FA30" s="62">
        <v>-5031237</v>
      </c>
      <c r="FB30" s="57">
        <v>335</v>
      </c>
      <c r="FC30" s="57">
        <v>3</v>
      </c>
      <c r="FD30" s="57">
        <v>0</v>
      </c>
      <c r="FE30" s="57">
        <v>0</v>
      </c>
      <c r="FF30" s="57">
        <v>18</v>
      </c>
      <c r="FG30" s="57">
        <v>66</v>
      </c>
      <c r="FH30" s="57">
        <v>320</v>
      </c>
      <c r="FI30" s="57">
        <v>320</v>
      </c>
      <c r="FJ30" s="57">
        <v>4</v>
      </c>
      <c r="FK30" s="57">
        <v>4</v>
      </c>
      <c r="FL30" s="57">
        <v>4</v>
      </c>
      <c r="FM30" s="57">
        <v>27</v>
      </c>
      <c r="FN30" s="57">
        <v>0</v>
      </c>
      <c r="FO30" s="57">
        <v>0</v>
      </c>
      <c r="FP30" s="57">
        <v>532</v>
      </c>
      <c r="FQ30" s="57">
        <v>0</v>
      </c>
      <c r="FR30" s="57">
        <v>0</v>
      </c>
      <c r="FS30" s="57">
        <v>10</v>
      </c>
      <c r="FT30" s="57">
        <v>1</v>
      </c>
      <c r="FU30" s="57">
        <v>0</v>
      </c>
      <c r="FV30" s="57">
        <v>1</v>
      </c>
      <c r="FW30" s="57">
        <v>0</v>
      </c>
      <c r="FX30" s="57">
        <v>0</v>
      </c>
      <c r="FY30" s="57">
        <v>0</v>
      </c>
      <c r="FZ30" s="57">
        <v>0</v>
      </c>
      <c r="GA30" s="57">
        <v>0</v>
      </c>
      <c r="GB30" s="57">
        <v>0</v>
      </c>
      <c r="GC30" s="57">
        <v>3</v>
      </c>
      <c r="GD30" s="57">
        <v>0</v>
      </c>
      <c r="GE30" s="16">
        <v>42984.541087962964</v>
      </c>
      <c r="GF30" s="14" t="s">
        <v>13</v>
      </c>
      <c r="GG30" s="14" t="s">
        <v>165</v>
      </c>
      <c r="GH30" s="14" t="s">
        <v>164</v>
      </c>
      <c r="GI30" s="14" t="s">
        <v>63</v>
      </c>
      <c r="GJ30" s="14">
        <v>641</v>
      </c>
      <c r="GK30" s="14">
        <v>39</v>
      </c>
      <c r="GL30" s="14">
        <v>985</v>
      </c>
      <c r="GM30" s="14">
        <v>519350</v>
      </c>
      <c r="GN30" s="14">
        <v>912</v>
      </c>
      <c r="GO30" s="14">
        <v>691</v>
      </c>
      <c r="GQ30" s="14">
        <v>48245</v>
      </c>
    </row>
    <row r="31" spans="1:199" ht="15.75">
      <c r="A31" s="14" t="s">
        <v>166</v>
      </c>
      <c r="B31" s="14" t="s">
        <v>26</v>
      </c>
      <c r="D31" s="64">
        <v>9965000</v>
      </c>
      <c r="E31" s="64">
        <v>37000</v>
      </c>
      <c r="F31" s="64">
        <v>12022000</v>
      </c>
      <c r="G31" s="64">
        <v>0</v>
      </c>
      <c r="H31" s="65">
        <v>1465000</v>
      </c>
      <c r="I31" s="65">
        <v>4000</v>
      </c>
      <c r="J31" s="65">
        <v>1467000</v>
      </c>
      <c r="K31" s="65">
        <v>0</v>
      </c>
      <c r="L31" s="64">
        <v>2162000</v>
      </c>
      <c r="M31" s="64">
        <v>4000</v>
      </c>
      <c r="N31" s="64">
        <v>1719000</v>
      </c>
      <c r="O31" s="64">
        <v>0</v>
      </c>
      <c r="P31" s="65">
        <v>392000</v>
      </c>
      <c r="Q31" s="65">
        <v>0</v>
      </c>
      <c r="R31" s="64">
        <v>84000</v>
      </c>
      <c r="S31" s="63">
        <v>7297000</v>
      </c>
      <c r="T31" s="64">
        <v>28728000</v>
      </c>
      <c r="U31" s="64">
        <v>5720000</v>
      </c>
      <c r="V31" s="64">
        <v>0</v>
      </c>
      <c r="W31" s="64">
        <v>0</v>
      </c>
      <c r="X31" s="63">
        <v>34448000</v>
      </c>
      <c r="Y31" s="62">
        <v>-27151000</v>
      </c>
      <c r="Z31" s="64">
        <v>7251000</v>
      </c>
      <c r="AA31" s="64">
        <v>37000</v>
      </c>
      <c r="AB31" s="64">
        <v>14299000</v>
      </c>
      <c r="AC31" s="64">
        <v>0</v>
      </c>
      <c r="AD31" s="65">
        <v>1066000</v>
      </c>
      <c r="AE31" s="65">
        <v>4000</v>
      </c>
      <c r="AF31" s="65">
        <v>1744000</v>
      </c>
      <c r="AG31" s="65">
        <v>0</v>
      </c>
      <c r="AH31" s="64">
        <v>1573000</v>
      </c>
      <c r="AI31" s="64">
        <v>4000</v>
      </c>
      <c r="AJ31" s="64">
        <v>2045000</v>
      </c>
      <c r="AK31" s="65">
        <v>0</v>
      </c>
      <c r="AL31" s="65">
        <v>408000</v>
      </c>
      <c r="AM31" s="64">
        <v>0</v>
      </c>
      <c r="AN31" s="64">
        <v>96000</v>
      </c>
      <c r="AO31" s="63">
        <v>6940000</v>
      </c>
      <c r="AP31" s="64">
        <v>29971000</v>
      </c>
      <c r="AQ31" s="64">
        <v>5500000</v>
      </c>
      <c r="AR31" s="64">
        <v>0</v>
      </c>
      <c r="AS31" s="64">
        <v>0</v>
      </c>
      <c r="AT31" s="63">
        <v>35471000</v>
      </c>
      <c r="AU31" s="62">
        <v>-28531000</v>
      </c>
      <c r="AV31" s="64">
        <v>4306000</v>
      </c>
      <c r="AW31" s="64">
        <v>37000</v>
      </c>
      <c r="AX31" s="64">
        <v>16881000</v>
      </c>
      <c r="AY31" s="64">
        <v>0</v>
      </c>
      <c r="AZ31" s="65">
        <v>633000</v>
      </c>
      <c r="BA31" s="65">
        <v>4000</v>
      </c>
      <c r="BB31" s="65">
        <v>2059000</v>
      </c>
      <c r="BC31" s="65">
        <v>0</v>
      </c>
      <c r="BD31" s="64">
        <v>934000</v>
      </c>
      <c r="BE31" s="64">
        <v>4000</v>
      </c>
      <c r="BF31" s="64">
        <v>2414000</v>
      </c>
      <c r="BG31" s="64">
        <v>0</v>
      </c>
      <c r="BH31" s="65">
        <v>372000</v>
      </c>
      <c r="BI31" s="65">
        <v>0</v>
      </c>
      <c r="BJ31" s="64">
        <v>96000</v>
      </c>
      <c r="BK31" s="63">
        <v>6516000</v>
      </c>
      <c r="BL31" s="64">
        <v>31091000</v>
      </c>
      <c r="BM31" s="64">
        <v>5610000</v>
      </c>
      <c r="BN31" s="64">
        <v>0</v>
      </c>
      <c r="BO31" s="64">
        <v>0</v>
      </c>
      <c r="BP31" s="63">
        <v>36701000</v>
      </c>
      <c r="BQ31" s="62">
        <v>-30185000</v>
      </c>
      <c r="BR31" s="64">
        <v>2825000</v>
      </c>
      <c r="BS31" s="64">
        <v>37000</v>
      </c>
      <c r="BT31" s="64">
        <v>18845000</v>
      </c>
      <c r="BU31" s="64">
        <v>0</v>
      </c>
      <c r="BV31" s="65">
        <v>415000</v>
      </c>
      <c r="BW31" s="65">
        <v>4000</v>
      </c>
      <c r="BX31" s="65">
        <v>2299000</v>
      </c>
      <c r="BY31" s="65">
        <v>0</v>
      </c>
      <c r="BZ31" s="64">
        <v>613000</v>
      </c>
      <c r="CA31" s="64">
        <v>4000</v>
      </c>
      <c r="CB31" s="64">
        <v>2695000</v>
      </c>
      <c r="CC31" s="64">
        <v>0</v>
      </c>
      <c r="CD31" s="65">
        <v>372000</v>
      </c>
      <c r="CE31" s="65">
        <v>0</v>
      </c>
      <c r="CF31" s="64">
        <v>96000</v>
      </c>
      <c r="CG31" s="63">
        <v>6498000</v>
      </c>
      <c r="CH31" s="64">
        <v>31796000</v>
      </c>
      <c r="CI31" s="64">
        <v>1760000</v>
      </c>
      <c r="CJ31" s="64">
        <v>0</v>
      </c>
      <c r="CK31" s="64">
        <v>0</v>
      </c>
      <c r="CL31" s="63">
        <v>33556000</v>
      </c>
      <c r="CM31" s="62">
        <v>-27058000</v>
      </c>
      <c r="CN31" s="64">
        <v>0</v>
      </c>
      <c r="CO31" s="64">
        <v>37000</v>
      </c>
      <c r="CP31" s="64">
        <v>22852000</v>
      </c>
      <c r="CQ31" s="64">
        <v>0</v>
      </c>
      <c r="CR31" s="65">
        <v>0</v>
      </c>
      <c r="CS31" s="65">
        <v>4000</v>
      </c>
      <c r="CT31" s="65">
        <v>2788000</v>
      </c>
      <c r="CU31" s="65">
        <v>0</v>
      </c>
      <c r="CV31" s="64">
        <v>0</v>
      </c>
      <c r="CW31" s="64">
        <v>4000</v>
      </c>
      <c r="CX31" s="64">
        <v>3268000</v>
      </c>
      <c r="CY31" s="64">
        <v>0</v>
      </c>
      <c r="CZ31" s="65">
        <v>372000</v>
      </c>
      <c r="DA31" s="65">
        <v>0</v>
      </c>
      <c r="DB31" s="64">
        <v>120000</v>
      </c>
      <c r="DC31" s="63">
        <v>6556000</v>
      </c>
      <c r="DD31" s="64">
        <v>32289000</v>
      </c>
      <c r="DE31" s="64">
        <v>3410000</v>
      </c>
      <c r="DF31" s="64">
        <v>0</v>
      </c>
      <c r="DG31" s="64">
        <v>0</v>
      </c>
      <c r="DH31" s="63">
        <v>35699000</v>
      </c>
      <c r="DI31" s="62">
        <v>-29143000</v>
      </c>
      <c r="DJ31" s="64">
        <v>0</v>
      </c>
      <c r="DK31" s="64">
        <v>37000</v>
      </c>
      <c r="DL31" s="64">
        <v>23628000</v>
      </c>
      <c r="DM31" s="64">
        <v>0</v>
      </c>
      <c r="DN31" s="65">
        <v>0</v>
      </c>
      <c r="DO31" s="65">
        <v>4000</v>
      </c>
      <c r="DP31" s="65">
        <v>2882000</v>
      </c>
      <c r="DQ31" s="65">
        <v>0</v>
      </c>
      <c r="DR31" s="64">
        <v>0</v>
      </c>
      <c r="DS31" s="64">
        <v>4000</v>
      </c>
      <c r="DT31" s="64">
        <v>3379000</v>
      </c>
      <c r="DU31" s="64">
        <v>0</v>
      </c>
      <c r="DV31" s="65">
        <v>372000</v>
      </c>
      <c r="DW31" s="65">
        <v>0</v>
      </c>
      <c r="DX31" s="64">
        <v>120000</v>
      </c>
      <c r="DY31" s="63">
        <v>6761000</v>
      </c>
      <c r="DZ31" s="64">
        <v>33160000</v>
      </c>
      <c r="EA31" s="64">
        <v>5720000</v>
      </c>
      <c r="EB31" s="64">
        <v>0</v>
      </c>
      <c r="EC31" s="64">
        <v>0</v>
      </c>
      <c r="ED31" s="63">
        <v>38880000</v>
      </c>
      <c r="EE31" s="62">
        <v>-32119000</v>
      </c>
      <c r="EF31" s="64">
        <v>0</v>
      </c>
      <c r="EG31" s="64">
        <v>37000</v>
      </c>
      <c r="EH31" s="64">
        <v>23925000</v>
      </c>
      <c r="EI31" s="64">
        <v>0</v>
      </c>
      <c r="EJ31" s="65">
        <v>0</v>
      </c>
      <c r="EK31" s="65">
        <v>4000</v>
      </c>
      <c r="EL31" s="65">
        <v>2919000</v>
      </c>
      <c r="EM31" s="65">
        <v>0</v>
      </c>
      <c r="EN31" s="64">
        <v>0</v>
      </c>
      <c r="EO31" s="64">
        <v>4000</v>
      </c>
      <c r="EP31" s="64">
        <v>3421000</v>
      </c>
      <c r="EQ31" s="64">
        <v>0</v>
      </c>
      <c r="ER31" s="65">
        <v>372000</v>
      </c>
      <c r="ES31" s="65">
        <v>0</v>
      </c>
      <c r="ET31" s="64">
        <v>120000</v>
      </c>
      <c r="EU31" s="63">
        <v>6840000</v>
      </c>
      <c r="EV31" s="64">
        <v>34379000</v>
      </c>
      <c r="EW31" s="64">
        <v>7040000</v>
      </c>
      <c r="EX31" s="64">
        <v>0</v>
      </c>
      <c r="EY31" s="64">
        <v>0</v>
      </c>
      <c r="EZ31" s="63">
        <v>41419000</v>
      </c>
      <c r="FA31" s="62">
        <v>-34579000</v>
      </c>
      <c r="FB31" s="57">
        <v>1918</v>
      </c>
      <c r="FC31" s="57">
        <v>0</v>
      </c>
      <c r="FD31" s="57">
        <v>2</v>
      </c>
      <c r="FE31" s="57">
        <v>0</v>
      </c>
      <c r="FF31" s="57">
        <v>82</v>
      </c>
      <c r="FG31" s="57">
        <v>378</v>
      </c>
      <c r="FH31" s="57">
        <v>53</v>
      </c>
      <c r="FI31" s="57">
        <v>0</v>
      </c>
      <c r="FJ31" s="57">
        <v>3</v>
      </c>
      <c r="FK31" s="57">
        <v>0</v>
      </c>
      <c r="FL31" s="57">
        <v>0</v>
      </c>
      <c r="FM31" s="57">
        <v>0</v>
      </c>
      <c r="FN31" s="57">
        <v>0</v>
      </c>
      <c r="FO31" s="57">
        <v>3</v>
      </c>
      <c r="FP31" s="57">
        <v>289</v>
      </c>
      <c r="FQ31" s="57">
        <v>0</v>
      </c>
      <c r="FR31" s="57">
        <v>0</v>
      </c>
      <c r="FS31" s="57">
        <v>0</v>
      </c>
      <c r="FT31" s="57">
        <v>6</v>
      </c>
      <c r="FU31" s="57">
        <v>5</v>
      </c>
      <c r="FV31" s="57">
        <v>1</v>
      </c>
      <c r="FW31" s="57">
        <v>0</v>
      </c>
      <c r="FX31" s="57">
        <v>0</v>
      </c>
      <c r="FY31" s="57">
        <v>0</v>
      </c>
      <c r="FZ31" s="57">
        <v>1</v>
      </c>
      <c r="GA31" s="57">
        <v>1</v>
      </c>
      <c r="GB31" s="57">
        <v>0</v>
      </c>
      <c r="GC31" s="57">
        <v>1</v>
      </c>
      <c r="GD31" s="57">
        <v>0</v>
      </c>
      <c r="GE31" s="16">
        <v>42979.486631944441</v>
      </c>
      <c r="GF31" s="14" t="s">
        <v>13</v>
      </c>
      <c r="GG31" s="14" t="s">
        <v>165</v>
      </c>
      <c r="GH31" s="14" t="s">
        <v>164</v>
      </c>
      <c r="GI31" s="14" t="s">
        <v>25</v>
      </c>
      <c r="GJ31" s="14">
        <v>641</v>
      </c>
      <c r="GK31" s="14">
        <v>39</v>
      </c>
      <c r="GL31" s="14">
        <v>985</v>
      </c>
      <c r="GM31" s="14">
        <v>519337</v>
      </c>
      <c r="GN31" s="14">
        <v>912</v>
      </c>
      <c r="GO31" s="14">
        <v>478</v>
      </c>
      <c r="GQ31" s="14">
        <v>48054</v>
      </c>
    </row>
    <row r="32" spans="1:199" ht="15.75">
      <c r="A32" s="14" t="s">
        <v>166</v>
      </c>
      <c r="B32" s="14" t="s">
        <v>16</v>
      </c>
      <c r="D32" s="64">
        <v>3405500</v>
      </c>
      <c r="E32" s="64">
        <v>360000</v>
      </c>
      <c r="F32" s="64">
        <v>7393800</v>
      </c>
      <c r="G32" s="64">
        <v>115000</v>
      </c>
      <c r="H32" s="65">
        <v>500000</v>
      </c>
      <c r="I32" s="65">
        <v>40000</v>
      </c>
      <c r="J32" s="65">
        <v>940000</v>
      </c>
      <c r="K32" s="65">
        <v>41000</v>
      </c>
      <c r="L32" s="64">
        <v>730000</v>
      </c>
      <c r="M32" s="64">
        <v>43000</v>
      </c>
      <c r="N32" s="64">
        <v>1057000</v>
      </c>
      <c r="O32" s="64">
        <v>17000</v>
      </c>
      <c r="P32" s="65">
        <v>200550</v>
      </c>
      <c r="Q32" s="65">
        <v>0</v>
      </c>
      <c r="R32" s="64">
        <v>0</v>
      </c>
      <c r="S32" s="63">
        <v>3568550</v>
      </c>
      <c r="T32" s="64">
        <v>6975500</v>
      </c>
      <c r="U32" s="64">
        <v>2051510</v>
      </c>
      <c r="V32" s="64">
        <v>0</v>
      </c>
      <c r="W32" s="64">
        <v>167690</v>
      </c>
      <c r="X32" s="63">
        <v>9194700</v>
      </c>
      <c r="Y32" s="62">
        <v>-5626150</v>
      </c>
      <c r="Z32" s="64">
        <v>2787100</v>
      </c>
      <c r="AA32" s="64">
        <v>314400</v>
      </c>
      <c r="AB32" s="64">
        <v>8157000</v>
      </c>
      <c r="AC32" s="64">
        <v>105000</v>
      </c>
      <c r="AD32" s="65">
        <v>400000</v>
      </c>
      <c r="AE32" s="65">
        <v>35000</v>
      </c>
      <c r="AF32" s="65">
        <v>1040000</v>
      </c>
      <c r="AG32" s="65">
        <v>39000</v>
      </c>
      <c r="AH32" s="64">
        <v>600000</v>
      </c>
      <c r="AI32" s="64">
        <v>37400</v>
      </c>
      <c r="AJ32" s="64">
        <v>1170000</v>
      </c>
      <c r="AK32" s="65">
        <v>15000</v>
      </c>
      <c r="AL32" s="65">
        <v>97100</v>
      </c>
      <c r="AM32" s="64">
        <v>0</v>
      </c>
      <c r="AN32" s="64">
        <v>0</v>
      </c>
      <c r="AO32" s="63">
        <v>3433500</v>
      </c>
      <c r="AP32" s="64">
        <v>7119900</v>
      </c>
      <c r="AQ32" s="64">
        <v>601900</v>
      </c>
      <c r="AR32" s="64">
        <v>0</v>
      </c>
      <c r="AS32" s="64">
        <v>0</v>
      </c>
      <c r="AT32" s="63">
        <v>7721800</v>
      </c>
      <c r="AU32" s="62">
        <v>-4288300</v>
      </c>
      <c r="AV32" s="64">
        <v>2120700</v>
      </c>
      <c r="AW32" s="64">
        <v>270700</v>
      </c>
      <c r="AX32" s="64">
        <v>8976500</v>
      </c>
      <c r="AY32" s="64">
        <v>95000</v>
      </c>
      <c r="AZ32" s="65">
        <v>300000</v>
      </c>
      <c r="BA32" s="65">
        <v>30000</v>
      </c>
      <c r="BB32" s="65">
        <v>1140000</v>
      </c>
      <c r="BC32" s="65">
        <v>37000</v>
      </c>
      <c r="BD32" s="64">
        <v>460000</v>
      </c>
      <c r="BE32" s="64">
        <v>32200</v>
      </c>
      <c r="BF32" s="64">
        <v>1280000</v>
      </c>
      <c r="BG32" s="64">
        <v>15000</v>
      </c>
      <c r="BH32" s="65">
        <v>97100</v>
      </c>
      <c r="BI32" s="65">
        <v>0</v>
      </c>
      <c r="BJ32" s="64">
        <v>0</v>
      </c>
      <c r="BK32" s="63">
        <v>3391300</v>
      </c>
      <c r="BL32" s="64">
        <v>7244600</v>
      </c>
      <c r="BM32" s="64">
        <v>481900</v>
      </c>
      <c r="BN32" s="64">
        <v>0</v>
      </c>
      <c r="BO32" s="64">
        <v>0</v>
      </c>
      <c r="BP32" s="63">
        <v>7726500</v>
      </c>
      <c r="BQ32" s="62">
        <v>-4335200</v>
      </c>
      <c r="BR32" s="64">
        <v>1617800</v>
      </c>
      <c r="BS32" s="64">
        <v>187400</v>
      </c>
      <c r="BT32" s="64">
        <v>9834300</v>
      </c>
      <c r="BU32" s="64">
        <v>85000</v>
      </c>
      <c r="BV32" s="65">
        <v>230000</v>
      </c>
      <c r="BW32" s="65">
        <v>21000</v>
      </c>
      <c r="BX32" s="65">
        <v>1245000</v>
      </c>
      <c r="BY32" s="65">
        <v>35000</v>
      </c>
      <c r="BZ32" s="64">
        <v>350000</v>
      </c>
      <c r="CA32" s="64">
        <v>22300</v>
      </c>
      <c r="CB32" s="64">
        <v>1400000</v>
      </c>
      <c r="CC32" s="64">
        <v>15000</v>
      </c>
      <c r="CD32" s="65">
        <v>0</v>
      </c>
      <c r="CE32" s="65">
        <v>0</v>
      </c>
      <c r="CF32" s="64">
        <v>0</v>
      </c>
      <c r="CG32" s="63">
        <v>3318300</v>
      </c>
      <c r="CH32" s="64">
        <v>7635600</v>
      </c>
      <c r="CI32" s="64">
        <v>1435900</v>
      </c>
      <c r="CJ32" s="64">
        <v>0</v>
      </c>
      <c r="CK32" s="64">
        <v>0</v>
      </c>
      <c r="CL32" s="63">
        <v>9071500</v>
      </c>
      <c r="CM32" s="62">
        <v>-5753200</v>
      </c>
      <c r="CN32" s="64">
        <v>915800</v>
      </c>
      <c r="CO32" s="64">
        <v>181000</v>
      </c>
      <c r="CP32" s="64">
        <v>10958400</v>
      </c>
      <c r="CQ32" s="64">
        <v>75000</v>
      </c>
      <c r="CR32" s="65">
        <v>120000</v>
      </c>
      <c r="CS32" s="65">
        <v>20000</v>
      </c>
      <c r="CT32" s="65">
        <v>1390000</v>
      </c>
      <c r="CU32" s="65">
        <v>33000</v>
      </c>
      <c r="CV32" s="64">
        <v>195000</v>
      </c>
      <c r="CW32" s="64">
        <v>21500</v>
      </c>
      <c r="CX32" s="64">
        <v>1560000</v>
      </c>
      <c r="CY32" s="64">
        <v>15000</v>
      </c>
      <c r="CZ32" s="65">
        <v>0</v>
      </c>
      <c r="DA32" s="65">
        <v>0</v>
      </c>
      <c r="DB32" s="64">
        <v>0</v>
      </c>
      <c r="DC32" s="63">
        <v>3354500</v>
      </c>
      <c r="DD32" s="64">
        <v>8173000</v>
      </c>
      <c r="DE32" s="64">
        <v>1761940</v>
      </c>
      <c r="DF32" s="64">
        <v>0</v>
      </c>
      <c r="DG32" s="64">
        <v>0</v>
      </c>
      <c r="DH32" s="63">
        <v>9934940</v>
      </c>
      <c r="DI32" s="62">
        <v>-6580440</v>
      </c>
      <c r="DJ32" s="64">
        <v>239800</v>
      </c>
      <c r="DK32" s="64">
        <v>68000</v>
      </c>
      <c r="DL32" s="64">
        <v>12174600</v>
      </c>
      <c r="DM32" s="64">
        <v>65000</v>
      </c>
      <c r="DN32" s="65">
        <v>40000</v>
      </c>
      <c r="DO32" s="65">
        <v>7600</v>
      </c>
      <c r="DP32" s="65">
        <v>1540000</v>
      </c>
      <c r="DQ32" s="65">
        <v>31000</v>
      </c>
      <c r="DR32" s="64">
        <v>55000</v>
      </c>
      <c r="DS32" s="64">
        <v>8100</v>
      </c>
      <c r="DT32" s="64">
        <v>1735000</v>
      </c>
      <c r="DU32" s="64">
        <v>15000</v>
      </c>
      <c r="DV32" s="65">
        <v>0</v>
      </c>
      <c r="DW32" s="65">
        <v>0</v>
      </c>
      <c r="DX32" s="64">
        <v>0</v>
      </c>
      <c r="DY32" s="63">
        <v>3431700</v>
      </c>
      <c r="DZ32" s="64">
        <v>8664000</v>
      </c>
      <c r="EA32" s="64">
        <v>1483800</v>
      </c>
      <c r="EB32" s="64">
        <v>0</v>
      </c>
      <c r="EC32" s="64">
        <v>0</v>
      </c>
      <c r="ED32" s="63">
        <v>10147800</v>
      </c>
      <c r="EE32" s="62">
        <v>-6716100</v>
      </c>
      <c r="EF32" s="64">
        <v>128400</v>
      </c>
      <c r="EG32" s="64">
        <v>28200</v>
      </c>
      <c r="EH32" s="64">
        <v>12777000</v>
      </c>
      <c r="EI32" s="64">
        <v>55000</v>
      </c>
      <c r="EJ32" s="65">
        <v>20000</v>
      </c>
      <c r="EK32" s="65">
        <v>3000</v>
      </c>
      <c r="EL32" s="65">
        <v>1620000</v>
      </c>
      <c r="EM32" s="65">
        <v>29000</v>
      </c>
      <c r="EN32" s="64">
        <v>27000</v>
      </c>
      <c r="EO32" s="64">
        <v>3300</v>
      </c>
      <c r="EP32" s="64">
        <v>1820000</v>
      </c>
      <c r="EQ32" s="64">
        <v>15000</v>
      </c>
      <c r="ER32" s="65">
        <v>0</v>
      </c>
      <c r="ES32" s="65">
        <v>0</v>
      </c>
      <c r="ET32" s="64">
        <v>0</v>
      </c>
      <c r="EU32" s="63">
        <v>3537300</v>
      </c>
      <c r="EV32" s="64">
        <v>9172800</v>
      </c>
      <c r="EW32" s="64">
        <v>1413000</v>
      </c>
      <c r="EX32" s="64">
        <v>0</v>
      </c>
      <c r="EY32" s="64">
        <v>0</v>
      </c>
      <c r="EZ32" s="63">
        <v>10585800</v>
      </c>
      <c r="FA32" s="62">
        <v>-7048500</v>
      </c>
      <c r="FB32" s="57">
        <v>425</v>
      </c>
      <c r="FC32" s="57">
        <v>75</v>
      </c>
      <c r="FD32" s="57">
        <v>4</v>
      </c>
      <c r="FE32" s="57">
        <v>0</v>
      </c>
      <c r="FF32" s="57">
        <v>53</v>
      </c>
      <c r="FG32" s="57">
        <v>89</v>
      </c>
      <c r="FH32" s="57">
        <v>0</v>
      </c>
      <c r="FI32" s="57">
        <v>17</v>
      </c>
      <c r="FJ32" s="57">
        <v>4</v>
      </c>
      <c r="FK32" s="57">
        <v>0</v>
      </c>
      <c r="FL32" s="57">
        <v>151</v>
      </c>
      <c r="FM32" s="57">
        <v>30</v>
      </c>
      <c r="FN32" s="57">
        <v>0</v>
      </c>
      <c r="FO32" s="57">
        <v>5</v>
      </c>
      <c r="FP32" s="57">
        <v>151</v>
      </c>
      <c r="FQ32" s="57">
        <v>0</v>
      </c>
      <c r="FR32" s="57">
        <v>59</v>
      </c>
      <c r="FS32" s="57">
        <v>263</v>
      </c>
      <c r="FT32" s="57">
        <v>0</v>
      </c>
      <c r="FU32" s="57">
        <v>0</v>
      </c>
      <c r="FV32" s="57">
        <v>0</v>
      </c>
      <c r="FW32" s="57">
        <v>1</v>
      </c>
      <c r="FX32" s="57">
        <v>1</v>
      </c>
      <c r="FY32" s="57">
        <v>0</v>
      </c>
      <c r="FZ32" s="57">
        <v>0</v>
      </c>
      <c r="GA32" s="57">
        <v>0</v>
      </c>
      <c r="GB32" s="57">
        <v>0</v>
      </c>
      <c r="GC32" s="57">
        <v>2</v>
      </c>
      <c r="GD32" s="57">
        <v>0</v>
      </c>
      <c r="GE32" s="16">
        <v>42983.509467592594</v>
      </c>
      <c r="GF32" s="14" t="s">
        <v>13</v>
      </c>
      <c r="GG32" s="14" t="s">
        <v>165</v>
      </c>
      <c r="GH32" s="14" t="s">
        <v>164</v>
      </c>
      <c r="GI32" s="14" t="s">
        <v>15</v>
      </c>
      <c r="GJ32" s="14">
        <v>641</v>
      </c>
      <c r="GK32" s="14">
        <v>39</v>
      </c>
      <c r="GL32" s="14">
        <v>985</v>
      </c>
      <c r="GM32" s="14">
        <v>518491</v>
      </c>
      <c r="GN32" s="14">
        <v>912</v>
      </c>
      <c r="GO32" s="14">
        <v>692</v>
      </c>
      <c r="GQ32" s="14">
        <v>46053</v>
      </c>
    </row>
    <row r="33" spans="1:199" ht="15.75">
      <c r="A33" s="14" t="s">
        <v>166</v>
      </c>
      <c r="B33" s="14" t="s">
        <v>22</v>
      </c>
      <c r="D33" s="64">
        <v>3391666</v>
      </c>
      <c r="E33" s="64">
        <v>397311</v>
      </c>
      <c r="F33" s="64">
        <v>5450176</v>
      </c>
      <c r="G33" s="64">
        <v>46534</v>
      </c>
      <c r="H33" s="65">
        <v>420041</v>
      </c>
      <c r="I33" s="65">
        <v>27530</v>
      </c>
      <c r="J33" s="65">
        <v>563194</v>
      </c>
      <c r="K33" s="65">
        <v>1393</v>
      </c>
      <c r="L33" s="64">
        <v>718729</v>
      </c>
      <c r="M33" s="64">
        <v>44531</v>
      </c>
      <c r="N33" s="64">
        <v>766876</v>
      </c>
      <c r="O33" s="64">
        <v>6515</v>
      </c>
      <c r="P33" s="65">
        <v>0</v>
      </c>
      <c r="Q33" s="65">
        <v>0</v>
      </c>
      <c r="R33" s="64">
        <v>0</v>
      </c>
      <c r="S33" s="63">
        <v>2548809</v>
      </c>
      <c r="T33" s="64">
        <v>6307417</v>
      </c>
      <c r="U33" s="64">
        <v>2107436</v>
      </c>
      <c r="V33" s="64">
        <v>0</v>
      </c>
      <c r="W33" s="64">
        <v>0</v>
      </c>
      <c r="X33" s="63">
        <v>8414853</v>
      </c>
      <c r="Y33" s="62">
        <v>-5866044</v>
      </c>
      <c r="Z33" s="64">
        <v>2713965</v>
      </c>
      <c r="AA33" s="64">
        <v>419399</v>
      </c>
      <c r="AB33" s="64">
        <v>5674880</v>
      </c>
      <c r="AC33" s="64">
        <v>48209</v>
      </c>
      <c r="AD33" s="65">
        <v>334722</v>
      </c>
      <c r="AE33" s="65">
        <v>39299</v>
      </c>
      <c r="AF33" s="65">
        <v>676782</v>
      </c>
      <c r="AG33" s="65">
        <v>5749</v>
      </c>
      <c r="AH33" s="64">
        <v>569933</v>
      </c>
      <c r="AI33" s="64">
        <v>46134</v>
      </c>
      <c r="AJ33" s="64">
        <v>794483</v>
      </c>
      <c r="AK33" s="65">
        <v>6750</v>
      </c>
      <c r="AL33" s="65">
        <v>0</v>
      </c>
      <c r="AM33" s="64">
        <v>0</v>
      </c>
      <c r="AN33" s="64">
        <v>0</v>
      </c>
      <c r="AO33" s="63">
        <v>2473852</v>
      </c>
      <c r="AP33" s="64">
        <v>6331077</v>
      </c>
      <c r="AQ33" s="64">
        <v>2135456</v>
      </c>
      <c r="AR33" s="64">
        <v>0</v>
      </c>
      <c r="AS33" s="64">
        <v>0</v>
      </c>
      <c r="AT33" s="63">
        <v>8466533</v>
      </c>
      <c r="AU33" s="62">
        <v>-5992681</v>
      </c>
      <c r="AV33" s="64">
        <v>2380367</v>
      </c>
      <c r="AW33" s="64">
        <v>417780</v>
      </c>
      <c r="AX33" s="64">
        <v>5652969</v>
      </c>
      <c r="AY33" s="64">
        <v>48023</v>
      </c>
      <c r="AZ33" s="65">
        <v>293579</v>
      </c>
      <c r="BA33" s="65">
        <v>39148</v>
      </c>
      <c r="BB33" s="65">
        <v>674169</v>
      </c>
      <c r="BC33" s="65">
        <v>5727</v>
      </c>
      <c r="BD33" s="64">
        <v>499877</v>
      </c>
      <c r="BE33" s="64">
        <v>45956</v>
      </c>
      <c r="BF33" s="64">
        <v>791416</v>
      </c>
      <c r="BG33" s="64">
        <v>6722</v>
      </c>
      <c r="BH33" s="65">
        <v>0</v>
      </c>
      <c r="BI33" s="65">
        <v>0</v>
      </c>
      <c r="BJ33" s="64">
        <v>0</v>
      </c>
      <c r="BK33" s="63">
        <v>2356594</v>
      </c>
      <c r="BL33" s="64">
        <v>6378397</v>
      </c>
      <c r="BM33" s="64">
        <v>2163476</v>
      </c>
      <c r="BN33" s="64">
        <v>0</v>
      </c>
      <c r="BO33" s="64">
        <v>0</v>
      </c>
      <c r="BP33" s="63">
        <v>8541873</v>
      </c>
      <c r="BQ33" s="62">
        <v>-6185279</v>
      </c>
      <c r="BR33" s="64">
        <v>2008978</v>
      </c>
      <c r="BS33" s="64">
        <v>423043</v>
      </c>
      <c r="BT33" s="64">
        <v>5724179</v>
      </c>
      <c r="BU33" s="64">
        <v>48628</v>
      </c>
      <c r="BV33" s="65">
        <v>247774</v>
      </c>
      <c r="BW33" s="65">
        <v>39641</v>
      </c>
      <c r="BX33" s="65">
        <v>682661</v>
      </c>
      <c r="BY33" s="65">
        <v>5799</v>
      </c>
      <c r="BZ33" s="64">
        <v>421885</v>
      </c>
      <c r="CA33" s="64">
        <v>46535</v>
      </c>
      <c r="CB33" s="64">
        <v>801385</v>
      </c>
      <c r="CC33" s="64">
        <v>6809</v>
      </c>
      <c r="CD33" s="65">
        <v>0</v>
      </c>
      <c r="CE33" s="65">
        <v>0</v>
      </c>
      <c r="CF33" s="64">
        <v>0</v>
      </c>
      <c r="CG33" s="63">
        <v>2252489</v>
      </c>
      <c r="CH33" s="64">
        <v>6439913</v>
      </c>
      <c r="CI33" s="64">
        <v>2180288</v>
      </c>
      <c r="CJ33" s="64">
        <v>0</v>
      </c>
      <c r="CK33" s="64">
        <v>0</v>
      </c>
      <c r="CL33" s="63">
        <v>8620201</v>
      </c>
      <c r="CM33" s="62">
        <v>-6367712</v>
      </c>
      <c r="CN33" s="64">
        <v>2014635</v>
      </c>
      <c r="CO33" s="64">
        <v>427496</v>
      </c>
      <c r="CP33" s="64">
        <v>5784433</v>
      </c>
      <c r="CQ33" s="64">
        <v>49140</v>
      </c>
      <c r="CR33" s="65">
        <v>248472</v>
      </c>
      <c r="CS33" s="65">
        <v>40058</v>
      </c>
      <c r="CT33" s="65">
        <v>689847</v>
      </c>
      <c r="CU33" s="65">
        <v>5860</v>
      </c>
      <c r="CV33" s="64">
        <v>423073</v>
      </c>
      <c r="CW33" s="64">
        <v>47025</v>
      </c>
      <c r="CX33" s="64">
        <v>809821</v>
      </c>
      <c r="CY33" s="64">
        <v>6879</v>
      </c>
      <c r="CZ33" s="65">
        <v>0</v>
      </c>
      <c r="DA33" s="65">
        <v>0</v>
      </c>
      <c r="DB33" s="64">
        <v>0</v>
      </c>
      <c r="DC33" s="63">
        <v>2271035</v>
      </c>
      <c r="DD33" s="64">
        <v>6444645</v>
      </c>
      <c r="DE33" s="64">
        <v>2113040</v>
      </c>
      <c r="DF33" s="64">
        <v>0</v>
      </c>
      <c r="DG33" s="64">
        <v>0</v>
      </c>
      <c r="DH33" s="63">
        <v>8557685</v>
      </c>
      <c r="DI33" s="62">
        <v>-6286650</v>
      </c>
      <c r="DJ33" s="64">
        <v>1854681</v>
      </c>
      <c r="DK33" s="64">
        <v>427496</v>
      </c>
      <c r="DL33" s="64">
        <v>5784433</v>
      </c>
      <c r="DM33" s="64">
        <v>49140</v>
      </c>
      <c r="DN33" s="65">
        <v>228744</v>
      </c>
      <c r="DO33" s="65">
        <v>40058</v>
      </c>
      <c r="DP33" s="65">
        <v>689847</v>
      </c>
      <c r="DQ33" s="65">
        <v>5860</v>
      </c>
      <c r="DR33" s="64">
        <v>389483</v>
      </c>
      <c r="DS33" s="64">
        <v>47025</v>
      </c>
      <c r="DT33" s="64">
        <v>809821</v>
      </c>
      <c r="DU33" s="64">
        <v>6879</v>
      </c>
      <c r="DV33" s="65">
        <v>0</v>
      </c>
      <c r="DW33" s="65">
        <v>0</v>
      </c>
      <c r="DX33" s="64">
        <v>0</v>
      </c>
      <c r="DY33" s="63">
        <v>2217717</v>
      </c>
      <c r="DZ33" s="64">
        <v>6468305</v>
      </c>
      <c r="EA33" s="64">
        <v>2135456</v>
      </c>
      <c r="EB33" s="64">
        <v>0</v>
      </c>
      <c r="EC33" s="64">
        <v>0</v>
      </c>
      <c r="ED33" s="63">
        <v>8603761</v>
      </c>
      <c r="EE33" s="62">
        <v>-6386044</v>
      </c>
      <c r="EF33" s="64">
        <v>1506204</v>
      </c>
      <c r="EG33" s="64">
        <v>427901</v>
      </c>
      <c r="EH33" s="64">
        <v>5789911</v>
      </c>
      <c r="EI33" s="64">
        <v>49187</v>
      </c>
      <c r="EJ33" s="65">
        <v>185765</v>
      </c>
      <c r="EK33" s="65">
        <v>40096</v>
      </c>
      <c r="EL33" s="65">
        <v>690501</v>
      </c>
      <c r="EM33" s="65">
        <v>5866</v>
      </c>
      <c r="EN33" s="64">
        <v>316303</v>
      </c>
      <c r="EO33" s="64">
        <v>47069</v>
      </c>
      <c r="EP33" s="64">
        <v>810588</v>
      </c>
      <c r="EQ33" s="64">
        <v>6885</v>
      </c>
      <c r="ER33" s="65">
        <v>0</v>
      </c>
      <c r="ES33" s="65">
        <v>0</v>
      </c>
      <c r="ET33" s="64">
        <v>0</v>
      </c>
      <c r="EU33" s="63">
        <v>2103073</v>
      </c>
      <c r="EV33" s="64">
        <v>6520357</v>
      </c>
      <c r="EW33" s="64">
        <v>2169080</v>
      </c>
      <c r="EX33" s="64">
        <v>0</v>
      </c>
      <c r="EY33" s="64">
        <v>0</v>
      </c>
      <c r="EZ33" s="63">
        <v>8689437</v>
      </c>
      <c r="FA33" s="62">
        <v>-6586364</v>
      </c>
      <c r="FB33" s="57">
        <v>372</v>
      </c>
      <c r="FC33" s="57">
        <v>17</v>
      </c>
      <c r="FD33" s="57">
        <v>2</v>
      </c>
      <c r="FE33" s="57">
        <v>0</v>
      </c>
      <c r="FF33" s="57">
        <v>25</v>
      </c>
      <c r="FG33" s="57">
        <v>67</v>
      </c>
      <c r="FH33" s="57">
        <v>12</v>
      </c>
      <c r="FI33" s="57">
        <v>21</v>
      </c>
      <c r="FJ33" s="57">
        <v>9</v>
      </c>
      <c r="FK33" s="57">
        <v>2</v>
      </c>
      <c r="FL33" s="57">
        <v>112</v>
      </c>
      <c r="FM33" s="57">
        <v>24</v>
      </c>
      <c r="FN33" s="57">
        <v>7</v>
      </c>
      <c r="FO33" s="57">
        <v>6</v>
      </c>
      <c r="FP33" s="57">
        <v>146</v>
      </c>
      <c r="FQ33" s="57">
        <v>0</v>
      </c>
      <c r="FR33" s="57">
        <v>6</v>
      </c>
      <c r="FS33" s="57">
        <v>115</v>
      </c>
      <c r="FT33" s="57">
        <v>0</v>
      </c>
      <c r="FU33" s="57">
        <v>0</v>
      </c>
      <c r="FV33" s="57">
        <v>0</v>
      </c>
      <c r="FW33" s="57">
        <v>0</v>
      </c>
      <c r="FX33" s="57">
        <v>0</v>
      </c>
      <c r="FY33" s="57">
        <v>0</v>
      </c>
      <c r="FZ33" s="57">
        <v>0</v>
      </c>
      <c r="GA33" s="57">
        <v>0</v>
      </c>
      <c r="GB33" s="57">
        <v>0</v>
      </c>
      <c r="GC33" s="57">
        <v>1</v>
      </c>
      <c r="GD33" s="57">
        <v>0</v>
      </c>
      <c r="GE33" s="16">
        <v>42983.353472222225</v>
      </c>
      <c r="GF33" s="14" t="s">
        <v>13</v>
      </c>
      <c r="GG33" s="14" t="s">
        <v>165</v>
      </c>
      <c r="GH33" s="14" t="s">
        <v>164</v>
      </c>
      <c r="GI33" s="14" t="s">
        <v>21</v>
      </c>
      <c r="GJ33" s="14">
        <v>641</v>
      </c>
      <c r="GK33" s="14">
        <v>39</v>
      </c>
      <c r="GL33" s="14">
        <v>985</v>
      </c>
      <c r="GM33" s="14">
        <v>518730</v>
      </c>
      <c r="GN33" s="14">
        <v>912</v>
      </c>
      <c r="GO33" s="14">
        <v>693</v>
      </c>
      <c r="GQ33" s="14">
        <v>54996</v>
      </c>
    </row>
    <row r="34" spans="1:199" ht="15.75">
      <c r="A34" s="14" t="s">
        <v>166</v>
      </c>
      <c r="B34" s="14" t="s">
        <v>68</v>
      </c>
      <c r="D34" s="64">
        <v>1930321</v>
      </c>
      <c r="E34" s="64">
        <v>184011</v>
      </c>
      <c r="F34" s="64">
        <v>3223392</v>
      </c>
      <c r="G34" s="64">
        <v>126162</v>
      </c>
      <c r="H34" s="65">
        <v>283757</v>
      </c>
      <c r="I34" s="65">
        <v>15641</v>
      </c>
      <c r="J34" s="65">
        <v>409371</v>
      </c>
      <c r="K34" s="65">
        <v>18546</v>
      </c>
      <c r="L34" s="64">
        <v>418880</v>
      </c>
      <c r="M34" s="64">
        <v>21897</v>
      </c>
      <c r="N34" s="64">
        <v>460945</v>
      </c>
      <c r="O34" s="64">
        <v>27377</v>
      </c>
      <c r="P34" s="65">
        <v>22774</v>
      </c>
      <c r="Q34" s="65">
        <v>0</v>
      </c>
      <c r="R34" s="64">
        <v>0</v>
      </c>
      <c r="S34" s="63">
        <v>1679188</v>
      </c>
      <c r="T34" s="64">
        <v>5063498</v>
      </c>
      <c r="U34" s="64">
        <v>782723</v>
      </c>
      <c r="V34" s="64">
        <v>0</v>
      </c>
      <c r="W34" s="64">
        <v>0</v>
      </c>
      <c r="X34" s="63">
        <v>5846221</v>
      </c>
      <c r="Y34" s="62">
        <v>-4167033</v>
      </c>
      <c r="Z34" s="64">
        <v>1574696</v>
      </c>
      <c r="AA34" s="64">
        <v>144551</v>
      </c>
      <c r="AB34" s="64">
        <v>3486194</v>
      </c>
      <c r="AC34" s="64">
        <v>127424</v>
      </c>
      <c r="AD34" s="65">
        <v>231480</v>
      </c>
      <c r="AE34" s="65">
        <v>12287</v>
      </c>
      <c r="AF34" s="65">
        <v>442747</v>
      </c>
      <c r="AG34" s="65">
        <v>18731</v>
      </c>
      <c r="AH34" s="64">
        <v>341709</v>
      </c>
      <c r="AI34" s="64">
        <v>17202</v>
      </c>
      <c r="AJ34" s="64">
        <v>498526</v>
      </c>
      <c r="AK34" s="65">
        <v>27651</v>
      </c>
      <c r="AL34" s="65">
        <v>0</v>
      </c>
      <c r="AM34" s="64">
        <v>0</v>
      </c>
      <c r="AN34" s="64">
        <v>0</v>
      </c>
      <c r="AO34" s="63">
        <v>1590333</v>
      </c>
      <c r="AP34" s="64">
        <v>5403370</v>
      </c>
      <c r="AQ34" s="64">
        <v>719600</v>
      </c>
      <c r="AR34" s="64">
        <v>0</v>
      </c>
      <c r="AS34" s="64">
        <v>0</v>
      </c>
      <c r="AT34" s="63">
        <v>6122970</v>
      </c>
      <c r="AU34" s="62">
        <v>-4532637</v>
      </c>
      <c r="AV34" s="64">
        <v>1268568</v>
      </c>
      <c r="AW34" s="64">
        <v>114711</v>
      </c>
      <c r="AX34" s="64">
        <v>3716670</v>
      </c>
      <c r="AY34" s="64">
        <v>128698</v>
      </c>
      <c r="AZ34" s="65">
        <v>186479</v>
      </c>
      <c r="BA34" s="65">
        <v>9750</v>
      </c>
      <c r="BB34" s="65">
        <v>472017</v>
      </c>
      <c r="BC34" s="65">
        <v>18919</v>
      </c>
      <c r="BD34" s="64">
        <v>275279</v>
      </c>
      <c r="BE34" s="64">
        <v>13651</v>
      </c>
      <c r="BF34" s="64">
        <v>531484</v>
      </c>
      <c r="BG34" s="64">
        <v>27928</v>
      </c>
      <c r="BH34" s="65">
        <v>0</v>
      </c>
      <c r="BI34" s="65">
        <v>0</v>
      </c>
      <c r="BJ34" s="64">
        <v>0</v>
      </c>
      <c r="BK34" s="63">
        <v>1535507</v>
      </c>
      <c r="BL34" s="64">
        <v>5468191</v>
      </c>
      <c r="BM34" s="64">
        <v>549169</v>
      </c>
      <c r="BN34" s="64">
        <v>0</v>
      </c>
      <c r="BO34" s="64">
        <v>0</v>
      </c>
      <c r="BP34" s="63">
        <v>6017360</v>
      </c>
      <c r="BQ34" s="62">
        <v>-4481853</v>
      </c>
      <c r="BR34" s="64">
        <v>931545</v>
      </c>
      <c r="BS34" s="64">
        <v>74823</v>
      </c>
      <c r="BT34" s="64">
        <v>4076926</v>
      </c>
      <c r="BU34" s="64">
        <v>115426</v>
      </c>
      <c r="BV34" s="65">
        <v>136937</v>
      </c>
      <c r="BW34" s="65">
        <v>6360</v>
      </c>
      <c r="BX34" s="65">
        <v>517770</v>
      </c>
      <c r="BY34" s="65">
        <v>16968</v>
      </c>
      <c r="BZ34" s="64">
        <v>202145</v>
      </c>
      <c r="CA34" s="64">
        <v>8904</v>
      </c>
      <c r="CB34" s="64">
        <v>583000</v>
      </c>
      <c r="CC34" s="64">
        <v>25048</v>
      </c>
      <c r="CD34" s="65">
        <v>0</v>
      </c>
      <c r="CE34" s="65">
        <v>0</v>
      </c>
      <c r="CF34" s="64">
        <v>0</v>
      </c>
      <c r="CG34" s="63">
        <v>1497132</v>
      </c>
      <c r="CH34" s="64">
        <v>5691678</v>
      </c>
      <c r="CI34" s="64">
        <v>1142523</v>
      </c>
      <c r="CJ34" s="64">
        <v>0</v>
      </c>
      <c r="CK34" s="64">
        <v>0</v>
      </c>
      <c r="CL34" s="63">
        <v>6834201</v>
      </c>
      <c r="CM34" s="62">
        <v>-5337069</v>
      </c>
      <c r="CN34" s="64">
        <v>663493</v>
      </c>
      <c r="CO34" s="64">
        <v>33221</v>
      </c>
      <c r="CP34" s="64">
        <v>4470984</v>
      </c>
      <c r="CQ34" s="64">
        <v>91110</v>
      </c>
      <c r="CR34" s="65">
        <v>97533</v>
      </c>
      <c r="CS34" s="65">
        <v>2824</v>
      </c>
      <c r="CT34" s="65">
        <v>567815</v>
      </c>
      <c r="CU34" s="65">
        <v>13393</v>
      </c>
      <c r="CV34" s="64">
        <v>143978</v>
      </c>
      <c r="CW34" s="64">
        <v>3953</v>
      </c>
      <c r="CX34" s="64">
        <v>639351</v>
      </c>
      <c r="CY34" s="64">
        <v>19771</v>
      </c>
      <c r="CZ34" s="65">
        <v>0</v>
      </c>
      <c r="DA34" s="65">
        <v>0</v>
      </c>
      <c r="DB34" s="64">
        <v>0</v>
      </c>
      <c r="DC34" s="63">
        <v>1488618</v>
      </c>
      <c r="DD34" s="64">
        <v>5795827</v>
      </c>
      <c r="DE34" s="64">
        <v>422923</v>
      </c>
      <c r="DF34" s="64">
        <v>0</v>
      </c>
      <c r="DG34" s="64">
        <v>0</v>
      </c>
      <c r="DH34" s="63">
        <v>6218750</v>
      </c>
      <c r="DI34" s="62">
        <v>-4730132</v>
      </c>
      <c r="DJ34" s="64">
        <v>583231</v>
      </c>
      <c r="DK34" s="64">
        <v>22945</v>
      </c>
      <c r="DL34" s="64">
        <v>4713921</v>
      </c>
      <c r="DM34" s="64">
        <v>82591</v>
      </c>
      <c r="DN34" s="65">
        <v>85735</v>
      </c>
      <c r="DO34" s="65">
        <v>1950</v>
      </c>
      <c r="DP34" s="65">
        <v>598668</v>
      </c>
      <c r="DQ34" s="65">
        <v>12141</v>
      </c>
      <c r="DR34" s="64">
        <v>126561</v>
      </c>
      <c r="DS34" s="64">
        <v>2730</v>
      </c>
      <c r="DT34" s="64">
        <v>674091</v>
      </c>
      <c r="DU34" s="64">
        <v>17922</v>
      </c>
      <c r="DV34" s="65">
        <v>0</v>
      </c>
      <c r="DW34" s="65">
        <v>0</v>
      </c>
      <c r="DX34" s="64">
        <v>0</v>
      </c>
      <c r="DY34" s="63">
        <v>1519798</v>
      </c>
      <c r="DZ34" s="64">
        <v>5896018</v>
      </c>
      <c r="EA34" s="64">
        <v>189368</v>
      </c>
      <c r="EB34" s="64">
        <v>0</v>
      </c>
      <c r="EC34" s="64">
        <v>0</v>
      </c>
      <c r="ED34" s="63">
        <v>6085386</v>
      </c>
      <c r="EE34" s="62">
        <v>-4565588</v>
      </c>
      <c r="EF34" s="64">
        <v>432007</v>
      </c>
      <c r="EG34" s="64">
        <v>23794</v>
      </c>
      <c r="EH34" s="64">
        <v>4983978</v>
      </c>
      <c r="EI34" s="64">
        <v>85647</v>
      </c>
      <c r="EJ34" s="65">
        <v>63505</v>
      </c>
      <c r="EK34" s="65">
        <v>2022</v>
      </c>
      <c r="EL34" s="65">
        <v>632965</v>
      </c>
      <c r="EM34" s="65">
        <v>12590</v>
      </c>
      <c r="EN34" s="64">
        <v>93746</v>
      </c>
      <c r="EO34" s="64">
        <v>2831</v>
      </c>
      <c r="EP34" s="64">
        <v>712709</v>
      </c>
      <c r="EQ34" s="64">
        <v>18585</v>
      </c>
      <c r="ER34" s="65">
        <v>0</v>
      </c>
      <c r="ES34" s="65">
        <v>0</v>
      </c>
      <c r="ET34" s="64">
        <v>0</v>
      </c>
      <c r="EU34" s="63">
        <v>1538953</v>
      </c>
      <c r="EV34" s="64">
        <v>5987426</v>
      </c>
      <c r="EW34" s="64">
        <v>486046</v>
      </c>
      <c r="EX34" s="64">
        <v>0</v>
      </c>
      <c r="EY34" s="64">
        <v>0</v>
      </c>
      <c r="EZ34" s="63">
        <v>6473472</v>
      </c>
      <c r="FA34" s="62">
        <v>-4934519</v>
      </c>
      <c r="FB34" s="57">
        <v>251</v>
      </c>
      <c r="FC34" s="57">
        <v>28</v>
      </c>
      <c r="FD34" s="57">
        <v>0</v>
      </c>
      <c r="FE34" s="57">
        <v>6</v>
      </c>
      <c r="FF34" s="57">
        <v>21</v>
      </c>
      <c r="FG34" s="57">
        <v>57</v>
      </c>
      <c r="FH34" s="57">
        <v>1</v>
      </c>
      <c r="FI34" s="57">
        <v>22</v>
      </c>
      <c r="FJ34" s="57">
        <v>3</v>
      </c>
      <c r="FK34" s="57">
        <v>3</v>
      </c>
      <c r="FL34" s="57">
        <v>80</v>
      </c>
      <c r="FM34" s="57">
        <v>19</v>
      </c>
      <c r="FN34" s="57">
        <v>0</v>
      </c>
      <c r="FO34" s="57">
        <v>4</v>
      </c>
      <c r="FP34" s="57">
        <v>34</v>
      </c>
      <c r="FQ34" s="57">
        <v>5</v>
      </c>
      <c r="FR34" s="57">
        <v>26</v>
      </c>
      <c r="FS34" s="57">
        <v>136</v>
      </c>
      <c r="FT34" s="57">
        <v>0</v>
      </c>
      <c r="FU34" s="57">
        <v>0</v>
      </c>
      <c r="FV34" s="57">
        <v>0</v>
      </c>
      <c r="FW34" s="57">
        <v>0</v>
      </c>
      <c r="FX34" s="57">
        <v>0</v>
      </c>
      <c r="FY34" s="57">
        <v>0</v>
      </c>
      <c r="FZ34" s="57">
        <v>0</v>
      </c>
      <c r="GA34" s="57">
        <v>0</v>
      </c>
      <c r="GB34" s="57">
        <v>0</v>
      </c>
      <c r="GC34" s="57">
        <v>1</v>
      </c>
      <c r="GD34" s="57">
        <v>2</v>
      </c>
      <c r="GE34" s="16">
        <v>42982.435636574075</v>
      </c>
      <c r="GF34" s="14" t="s">
        <v>13</v>
      </c>
      <c r="GG34" s="14" t="s">
        <v>165</v>
      </c>
      <c r="GH34" s="14" t="s">
        <v>164</v>
      </c>
      <c r="GI34" s="14" t="s">
        <v>67</v>
      </c>
      <c r="GJ34" s="14">
        <v>641</v>
      </c>
      <c r="GK34" s="14">
        <v>39</v>
      </c>
      <c r="GL34" s="14">
        <v>985</v>
      </c>
      <c r="GM34" s="14">
        <v>517913</v>
      </c>
      <c r="GN34" s="14">
        <v>912</v>
      </c>
      <c r="GO34" s="14">
        <v>694</v>
      </c>
      <c r="GQ34" s="14">
        <v>44252</v>
      </c>
    </row>
    <row r="35" spans="1:199" ht="15.75">
      <c r="A35" s="14" t="s">
        <v>166</v>
      </c>
      <c r="B35" s="14" t="s">
        <v>90</v>
      </c>
      <c r="D35" s="64">
        <v>4665000</v>
      </c>
      <c r="E35" s="64">
        <v>534404</v>
      </c>
      <c r="F35" s="64">
        <v>11126884</v>
      </c>
      <c r="G35" s="64">
        <v>323875</v>
      </c>
      <c r="H35" s="65">
        <v>682286</v>
      </c>
      <c r="I35" s="65">
        <v>56594</v>
      </c>
      <c r="J35" s="65">
        <v>1411245</v>
      </c>
      <c r="K35" s="65">
        <v>46705</v>
      </c>
      <c r="L35" s="64">
        <v>1012305</v>
      </c>
      <c r="M35" s="64">
        <v>63594</v>
      </c>
      <c r="N35" s="64">
        <v>1591144</v>
      </c>
      <c r="O35" s="64">
        <v>70281</v>
      </c>
      <c r="P35" s="65">
        <v>127189</v>
      </c>
      <c r="Q35" s="65">
        <v>0</v>
      </c>
      <c r="R35" s="64">
        <v>30000</v>
      </c>
      <c r="S35" s="63">
        <v>5091343</v>
      </c>
      <c r="T35" s="64">
        <v>12254119</v>
      </c>
      <c r="U35" s="64">
        <v>2567205</v>
      </c>
      <c r="V35" s="64">
        <v>50000</v>
      </c>
      <c r="W35" s="64">
        <v>0</v>
      </c>
      <c r="X35" s="63">
        <v>14871324</v>
      </c>
      <c r="Y35" s="62">
        <v>-9779981</v>
      </c>
      <c r="Z35" s="64">
        <v>3405322</v>
      </c>
      <c r="AA35" s="64">
        <v>347456</v>
      </c>
      <c r="AB35" s="64">
        <v>12592172</v>
      </c>
      <c r="AC35" s="64">
        <v>297108</v>
      </c>
      <c r="AD35" s="65">
        <v>501415</v>
      </c>
      <c r="AE35" s="65">
        <v>37035</v>
      </c>
      <c r="AF35" s="65">
        <v>1594238</v>
      </c>
      <c r="AG35" s="65">
        <v>42867</v>
      </c>
      <c r="AH35" s="64">
        <v>738955</v>
      </c>
      <c r="AI35" s="64">
        <v>41347</v>
      </c>
      <c r="AJ35" s="64">
        <v>1800681</v>
      </c>
      <c r="AK35" s="65">
        <v>64473</v>
      </c>
      <c r="AL35" s="65">
        <v>168729</v>
      </c>
      <c r="AM35" s="64">
        <v>0</v>
      </c>
      <c r="AN35" s="64">
        <v>150000</v>
      </c>
      <c r="AO35" s="63">
        <v>5139740</v>
      </c>
      <c r="AP35" s="64">
        <v>12826742</v>
      </c>
      <c r="AQ35" s="64">
        <v>3033823</v>
      </c>
      <c r="AR35" s="64">
        <v>140000</v>
      </c>
      <c r="AS35" s="64">
        <v>0</v>
      </c>
      <c r="AT35" s="63">
        <v>16000565</v>
      </c>
      <c r="AU35" s="62">
        <v>-10860825</v>
      </c>
      <c r="AV35" s="64">
        <v>1988260</v>
      </c>
      <c r="AW35" s="64">
        <v>269900</v>
      </c>
      <c r="AX35" s="64">
        <v>14167898</v>
      </c>
      <c r="AY35" s="64">
        <v>207356</v>
      </c>
      <c r="AZ35" s="65">
        <v>289641</v>
      </c>
      <c r="BA35" s="65">
        <v>28740</v>
      </c>
      <c r="BB35" s="65">
        <v>1789445</v>
      </c>
      <c r="BC35" s="65">
        <v>29975</v>
      </c>
      <c r="BD35" s="64">
        <v>431452</v>
      </c>
      <c r="BE35" s="64">
        <v>32118</v>
      </c>
      <c r="BF35" s="64">
        <v>2026009</v>
      </c>
      <c r="BG35" s="64">
        <v>44996</v>
      </c>
      <c r="BH35" s="65">
        <v>83495</v>
      </c>
      <c r="BI35" s="65">
        <v>0</v>
      </c>
      <c r="BJ35" s="64">
        <v>150000</v>
      </c>
      <c r="BK35" s="63">
        <v>4905871</v>
      </c>
      <c r="BL35" s="64">
        <v>13373517</v>
      </c>
      <c r="BM35" s="64">
        <v>2248642</v>
      </c>
      <c r="BN35" s="64">
        <v>140000</v>
      </c>
      <c r="BO35" s="64">
        <v>0</v>
      </c>
      <c r="BP35" s="63">
        <v>15762159</v>
      </c>
      <c r="BQ35" s="62">
        <v>-10856288</v>
      </c>
      <c r="BR35" s="64">
        <v>1246245</v>
      </c>
      <c r="BS35" s="64">
        <v>174795</v>
      </c>
      <c r="BT35" s="64">
        <v>15593986</v>
      </c>
      <c r="BU35" s="64">
        <v>157501</v>
      </c>
      <c r="BV35" s="65">
        <v>184486</v>
      </c>
      <c r="BW35" s="65">
        <v>18906</v>
      </c>
      <c r="BX35" s="65">
        <v>1971484</v>
      </c>
      <c r="BY35" s="65">
        <v>23006</v>
      </c>
      <c r="BZ35" s="64">
        <v>270435</v>
      </c>
      <c r="CA35" s="64">
        <v>20801</v>
      </c>
      <c r="CB35" s="64">
        <v>2229940</v>
      </c>
      <c r="CC35" s="64">
        <v>34178</v>
      </c>
      <c r="CD35" s="65">
        <v>126499</v>
      </c>
      <c r="CE35" s="65">
        <v>0</v>
      </c>
      <c r="CF35" s="64">
        <v>150000</v>
      </c>
      <c r="CG35" s="63">
        <v>5029735</v>
      </c>
      <c r="CH35" s="64">
        <v>13714183</v>
      </c>
      <c r="CI35" s="64">
        <v>1629907</v>
      </c>
      <c r="CJ35" s="64">
        <v>140000</v>
      </c>
      <c r="CK35" s="64">
        <v>0</v>
      </c>
      <c r="CL35" s="63">
        <v>15484090</v>
      </c>
      <c r="CM35" s="62">
        <v>-10454355</v>
      </c>
      <c r="CN35" s="64">
        <v>500076</v>
      </c>
      <c r="CO35" s="64">
        <v>34424</v>
      </c>
      <c r="CP35" s="64">
        <v>17157165</v>
      </c>
      <c r="CQ35" s="64">
        <v>79493</v>
      </c>
      <c r="CR35" s="65">
        <v>74538</v>
      </c>
      <c r="CS35" s="65">
        <v>3714</v>
      </c>
      <c r="CT35" s="65">
        <v>2171170</v>
      </c>
      <c r="CU35" s="65">
        <v>11648</v>
      </c>
      <c r="CV35" s="64">
        <v>108516</v>
      </c>
      <c r="CW35" s="64">
        <v>4097</v>
      </c>
      <c r="CX35" s="64">
        <v>2453475</v>
      </c>
      <c r="CY35" s="64">
        <v>17250</v>
      </c>
      <c r="CZ35" s="65">
        <v>129512</v>
      </c>
      <c r="DA35" s="65">
        <v>0</v>
      </c>
      <c r="DB35" s="64">
        <v>150000</v>
      </c>
      <c r="DC35" s="63">
        <v>5123920</v>
      </c>
      <c r="DD35" s="64">
        <v>14090948</v>
      </c>
      <c r="DE35" s="64">
        <v>1874411</v>
      </c>
      <c r="DF35" s="64">
        <v>140000</v>
      </c>
      <c r="DG35" s="64">
        <v>0</v>
      </c>
      <c r="DH35" s="63">
        <v>16105359</v>
      </c>
      <c r="DI35" s="62">
        <v>-10981439</v>
      </c>
      <c r="DJ35" s="64">
        <v>109190</v>
      </c>
      <c r="DK35" s="64">
        <v>0</v>
      </c>
      <c r="DL35" s="64">
        <v>18320016</v>
      </c>
      <c r="DM35" s="64">
        <v>0</v>
      </c>
      <c r="DN35" s="65">
        <v>16798</v>
      </c>
      <c r="DO35" s="65">
        <v>0</v>
      </c>
      <c r="DP35" s="65">
        <v>2325550</v>
      </c>
      <c r="DQ35" s="65">
        <v>0</v>
      </c>
      <c r="DR35" s="64">
        <v>23694</v>
      </c>
      <c r="DS35" s="64">
        <v>0</v>
      </c>
      <c r="DT35" s="64">
        <v>2619762</v>
      </c>
      <c r="DU35" s="64">
        <v>0</v>
      </c>
      <c r="DV35" s="65">
        <v>133713</v>
      </c>
      <c r="DW35" s="65">
        <v>0</v>
      </c>
      <c r="DX35" s="64">
        <v>150000</v>
      </c>
      <c r="DY35" s="63">
        <v>5269517</v>
      </c>
      <c r="DZ35" s="64">
        <v>14362532</v>
      </c>
      <c r="EA35" s="64">
        <v>343488</v>
      </c>
      <c r="EB35" s="64">
        <v>140000</v>
      </c>
      <c r="EC35" s="64">
        <v>0</v>
      </c>
      <c r="ED35" s="63">
        <v>14846020</v>
      </c>
      <c r="EE35" s="62">
        <v>-9576503</v>
      </c>
      <c r="EF35" s="64">
        <v>69474</v>
      </c>
      <c r="EG35" s="64">
        <v>0</v>
      </c>
      <c r="EH35" s="64">
        <v>19293459</v>
      </c>
      <c r="EI35" s="64">
        <v>0</v>
      </c>
      <c r="EJ35" s="65">
        <v>10769</v>
      </c>
      <c r="EK35" s="65">
        <v>0</v>
      </c>
      <c r="EL35" s="65">
        <v>2454608</v>
      </c>
      <c r="EM35" s="65">
        <v>0</v>
      </c>
      <c r="EN35" s="64">
        <v>15076</v>
      </c>
      <c r="EO35" s="64">
        <v>0</v>
      </c>
      <c r="EP35" s="64">
        <v>2758965</v>
      </c>
      <c r="EQ35" s="64">
        <v>0</v>
      </c>
      <c r="ER35" s="65">
        <v>138572</v>
      </c>
      <c r="ES35" s="65">
        <v>0</v>
      </c>
      <c r="ET35" s="64">
        <v>150000</v>
      </c>
      <c r="EU35" s="63">
        <v>5527990</v>
      </c>
      <c r="EV35" s="64">
        <v>14522469</v>
      </c>
      <c r="EW35" s="64">
        <v>121456</v>
      </c>
      <c r="EX35" s="64">
        <v>140000</v>
      </c>
      <c r="EY35" s="64">
        <v>0</v>
      </c>
      <c r="EZ35" s="63">
        <v>14783925</v>
      </c>
      <c r="FA35" s="62">
        <v>-9255935</v>
      </c>
      <c r="FB35" s="57">
        <v>766</v>
      </c>
      <c r="FC35" s="57">
        <v>53</v>
      </c>
      <c r="FD35" s="57">
        <v>6</v>
      </c>
      <c r="FE35" s="57">
        <v>3</v>
      </c>
      <c r="FF35" s="57">
        <v>54</v>
      </c>
      <c r="FG35" s="57">
        <v>145</v>
      </c>
      <c r="FH35" s="57">
        <v>53</v>
      </c>
      <c r="FI35" s="57">
        <v>19</v>
      </c>
      <c r="FJ35" s="57">
        <v>14</v>
      </c>
      <c r="FK35" s="57">
        <v>3</v>
      </c>
      <c r="FL35" s="57">
        <v>122</v>
      </c>
      <c r="FM35" s="57">
        <v>47</v>
      </c>
      <c r="FN35" s="57">
        <v>7</v>
      </c>
      <c r="FO35" s="57">
        <v>9</v>
      </c>
      <c r="FP35" s="57">
        <v>277</v>
      </c>
      <c r="FQ35" s="57">
        <v>1</v>
      </c>
      <c r="FR35" s="57">
        <v>38</v>
      </c>
      <c r="FS35" s="57">
        <v>173</v>
      </c>
      <c r="FT35" s="57">
        <v>1</v>
      </c>
      <c r="FU35" s="57">
        <v>0</v>
      </c>
      <c r="FV35" s="57">
        <v>1</v>
      </c>
      <c r="FW35" s="57">
        <v>1</v>
      </c>
      <c r="FX35" s="57">
        <v>1</v>
      </c>
      <c r="FY35" s="57">
        <v>0</v>
      </c>
      <c r="FZ35" s="57">
        <v>1</v>
      </c>
      <c r="GA35" s="57">
        <v>1</v>
      </c>
      <c r="GB35" s="57">
        <v>0</v>
      </c>
      <c r="GC35" s="57">
        <v>4</v>
      </c>
      <c r="GD35" s="57">
        <v>4</v>
      </c>
      <c r="GE35" s="16">
        <v>42985.652268518519</v>
      </c>
      <c r="GF35" s="14" t="s">
        <v>13</v>
      </c>
      <c r="GG35" s="14" t="s">
        <v>165</v>
      </c>
      <c r="GH35" s="14" t="s">
        <v>164</v>
      </c>
      <c r="GI35" s="14" t="s">
        <v>89</v>
      </c>
      <c r="GJ35" s="14">
        <v>641</v>
      </c>
      <c r="GK35" s="14">
        <v>39</v>
      </c>
      <c r="GL35" s="14">
        <v>985</v>
      </c>
      <c r="GM35" s="14">
        <v>519410</v>
      </c>
      <c r="GN35" s="14">
        <v>912</v>
      </c>
      <c r="GO35" s="14">
        <v>485</v>
      </c>
      <c r="GQ35" s="14">
        <v>61514</v>
      </c>
    </row>
    <row r="36" spans="1:199" ht="15.75">
      <c r="A36" s="14" t="s">
        <v>166</v>
      </c>
      <c r="B36" s="14" t="s">
        <v>34</v>
      </c>
      <c r="D36" s="64">
        <v>3335139</v>
      </c>
      <c r="E36" s="64">
        <v>227899</v>
      </c>
      <c r="F36" s="64">
        <v>8320490</v>
      </c>
      <c r="G36" s="64">
        <v>371952</v>
      </c>
      <c r="H36" s="65">
        <v>496564</v>
      </c>
      <c r="I36" s="65">
        <v>24439</v>
      </c>
      <c r="J36" s="65">
        <v>1044949</v>
      </c>
      <c r="K36" s="65">
        <v>99196</v>
      </c>
      <c r="L36" s="64">
        <v>723725</v>
      </c>
      <c r="M36" s="64">
        <v>27120</v>
      </c>
      <c r="N36" s="64">
        <v>1189830</v>
      </c>
      <c r="O36" s="64">
        <v>80714</v>
      </c>
      <c r="P36" s="65">
        <v>79627</v>
      </c>
      <c r="Q36" s="65">
        <v>0</v>
      </c>
      <c r="R36" s="64">
        <v>20710</v>
      </c>
      <c r="S36" s="63">
        <v>3786874</v>
      </c>
      <c r="T36" s="64">
        <v>7880447</v>
      </c>
      <c r="U36" s="64">
        <v>2461673</v>
      </c>
      <c r="V36" s="64">
        <v>0</v>
      </c>
      <c r="W36" s="64">
        <v>0</v>
      </c>
      <c r="X36" s="63">
        <v>10342120</v>
      </c>
      <c r="Y36" s="62">
        <v>-6555246</v>
      </c>
      <c r="Z36" s="64">
        <v>2199105</v>
      </c>
      <c r="AA36" s="64">
        <v>155803</v>
      </c>
      <c r="AB36" s="64">
        <v>8658338</v>
      </c>
      <c r="AC36" s="64">
        <v>335720</v>
      </c>
      <c r="AD36" s="65">
        <v>326016</v>
      </c>
      <c r="AE36" s="65">
        <v>16691</v>
      </c>
      <c r="AF36" s="65">
        <v>1088964</v>
      </c>
      <c r="AG36" s="65">
        <v>94796</v>
      </c>
      <c r="AH36" s="64">
        <v>477206</v>
      </c>
      <c r="AI36" s="64">
        <v>18540</v>
      </c>
      <c r="AJ36" s="64">
        <v>1238142</v>
      </c>
      <c r="AK36" s="65">
        <v>72851</v>
      </c>
      <c r="AL36" s="65">
        <v>140095</v>
      </c>
      <c r="AM36" s="64">
        <v>0</v>
      </c>
      <c r="AN36" s="64">
        <v>0</v>
      </c>
      <c r="AO36" s="63">
        <v>3473301</v>
      </c>
      <c r="AP36" s="64">
        <v>8502560</v>
      </c>
      <c r="AQ36" s="64">
        <v>2187668</v>
      </c>
      <c r="AR36" s="64">
        <v>0</v>
      </c>
      <c r="AS36" s="64">
        <v>0</v>
      </c>
      <c r="AT36" s="63">
        <v>10690228</v>
      </c>
      <c r="AU36" s="62">
        <v>-7216927</v>
      </c>
      <c r="AV36" s="64">
        <v>2084026</v>
      </c>
      <c r="AW36" s="64">
        <v>123855</v>
      </c>
      <c r="AX36" s="64">
        <v>8958141</v>
      </c>
      <c r="AY36" s="64">
        <v>329939</v>
      </c>
      <c r="AZ36" s="65">
        <v>308644</v>
      </c>
      <c r="BA36" s="65">
        <v>13425</v>
      </c>
      <c r="BB36" s="65">
        <v>1148939</v>
      </c>
      <c r="BC36" s="65">
        <v>92860</v>
      </c>
      <c r="BD36" s="64">
        <v>452234</v>
      </c>
      <c r="BE36" s="64">
        <v>14739</v>
      </c>
      <c r="BF36" s="64">
        <v>1281014</v>
      </c>
      <c r="BG36" s="64">
        <v>71597</v>
      </c>
      <c r="BH36" s="65">
        <v>181408</v>
      </c>
      <c r="BI36" s="65">
        <v>0</v>
      </c>
      <c r="BJ36" s="64">
        <v>0</v>
      </c>
      <c r="BK36" s="63">
        <v>3564860</v>
      </c>
      <c r="BL36" s="64">
        <v>8862832</v>
      </c>
      <c r="BM36" s="64">
        <v>1089212</v>
      </c>
      <c r="BN36" s="64">
        <v>0</v>
      </c>
      <c r="BO36" s="64">
        <v>0</v>
      </c>
      <c r="BP36" s="63">
        <v>9952044</v>
      </c>
      <c r="BQ36" s="62">
        <v>-6387184</v>
      </c>
      <c r="BR36" s="64">
        <v>1764895</v>
      </c>
      <c r="BS36" s="64">
        <v>101974</v>
      </c>
      <c r="BT36" s="64">
        <v>9698924</v>
      </c>
      <c r="BU36" s="64">
        <v>291584</v>
      </c>
      <c r="BV36" s="65">
        <v>261381</v>
      </c>
      <c r="BW36" s="65">
        <v>11039</v>
      </c>
      <c r="BX36" s="65">
        <v>1243994</v>
      </c>
      <c r="BY36" s="65">
        <v>87327</v>
      </c>
      <c r="BZ36" s="64">
        <v>382982</v>
      </c>
      <c r="CA36" s="64">
        <v>12135</v>
      </c>
      <c r="CB36" s="64">
        <v>1386946</v>
      </c>
      <c r="CC36" s="64">
        <v>63274</v>
      </c>
      <c r="CD36" s="65">
        <v>184138</v>
      </c>
      <c r="CE36" s="65">
        <v>0</v>
      </c>
      <c r="CF36" s="64">
        <v>0</v>
      </c>
      <c r="CG36" s="63">
        <v>3633216</v>
      </c>
      <c r="CH36" s="64">
        <v>9185183</v>
      </c>
      <c r="CI36" s="64">
        <v>1926021</v>
      </c>
      <c r="CJ36" s="64">
        <v>0</v>
      </c>
      <c r="CK36" s="64">
        <v>0</v>
      </c>
      <c r="CL36" s="63">
        <v>11111204</v>
      </c>
      <c r="CM36" s="62">
        <v>-7477988</v>
      </c>
      <c r="CN36" s="64">
        <v>1270816</v>
      </c>
      <c r="CO36" s="64">
        <v>73862</v>
      </c>
      <c r="CP36" s="64">
        <v>10789710</v>
      </c>
      <c r="CQ36" s="64">
        <v>216659</v>
      </c>
      <c r="CR36" s="65">
        <v>188208</v>
      </c>
      <c r="CS36" s="65">
        <v>7982</v>
      </c>
      <c r="CT36" s="65">
        <v>1384222</v>
      </c>
      <c r="CU36" s="65">
        <v>76521</v>
      </c>
      <c r="CV36" s="64">
        <v>275767</v>
      </c>
      <c r="CW36" s="64">
        <v>8790</v>
      </c>
      <c r="CX36" s="64">
        <v>1542928</v>
      </c>
      <c r="CY36" s="64">
        <v>47015</v>
      </c>
      <c r="CZ36" s="65">
        <v>188524</v>
      </c>
      <c r="DA36" s="65">
        <v>0</v>
      </c>
      <c r="DB36" s="64">
        <v>0</v>
      </c>
      <c r="DC36" s="63">
        <v>3719957</v>
      </c>
      <c r="DD36" s="64">
        <v>9526399</v>
      </c>
      <c r="DE36" s="64">
        <v>1521819</v>
      </c>
      <c r="DF36" s="64">
        <v>0</v>
      </c>
      <c r="DG36" s="64">
        <v>0</v>
      </c>
      <c r="DH36" s="63">
        <v>11048218</v>
      </c>
      <c r="DI36" s="62">
        <v>-7328261</v>
      </c>
      <c r="DJ36" s="64">
        <v>875826</v>
      </c>
      <c r="DK36" s="64">
        <v>73170</v>
      </c>
      <c r="DL36" s="64">
        <v>11749890</v>
      </c>
      <c r="DM36" s="64">
        <v>169696</v>
      </c>
      <c r="DN36" s="65">
        <v>129710</v>
      </c>
      <c r="DO36" s="65">
        <v>7909</v>
      </c>
      <c r="DP36" s="65">
        <v>1507510</v>
      </c>
      <c r="DQ36" s="65">
        <v>69744</v>
      </c>
      <c r="DR36" s="64">
        <v>190054</v>
      </c>
      <c r="DS36" s="64">
        <v>8707</v>
      </c>
      <c r="DT36" s="64">
        <v>1680234</v>
      </c>
      <c r="DU36" s="64">
        <v>36824</v>
      </c>
      <c r="DV36" s="65">
        <v>194768</v>
      </c>
      <c r="DW36" s="65">
        <v>0</v>
      </c>
      <c r="DX36" s="64">
        <v>0</v>
      </c>
      <c r="DY36" s="63">
        <v>3825460</v>
      </c>
      <c r="DZ36" s="64">
        <v>9845393</v>
      </c>
      <c r="EA36" s="64">
        <v>964382</v>
      </c>
      <c r="EB36" s="64">
        <v>0</v>
      </c>
      <c r="EC36" s="64">
        <v>0</v>
      </c>
      <c r="ED36" s="63">
        <v>10809775</v>
      </c>
      <c r="EE36" s="62">
        <v>-6984315</v>
      </c>
      <c r="EF36" s="64">
        <v>720571</v>
      </c>
      <c r="EG36" s="64">
        <v>38838</v>
      </c>
      <c r="EH36" s="64">
        <v>12542108</v>
      </c>
      <c r="EI36" s="64">
        <v>96481</v>
      </c>
      <c r="EJ36" s="65">
        <v>106717</v>
      </c>
      <c r="EK36" s="65">
        <v>4179</v>
      </c>
      <c r="EL36" s="65">
        <v>1608990</v>
      </c>
      <c r="EM36" s="65">
        <v>59190</v>
      </c>
      <c r="EN36" s="64">
        <v>156364</v>
      </c>
      <c r="EO36" s="64">
        <v>4622</v>
      </c>
      <c r="EP36" s="64">
        <v>1793522</v>
      </c>
      <c r="EQ36" s="64">
        <v>20936</v>
      </c>
      <c r="ER36" s="65">
        <v>201977</v>
      </c>
      <c r="ES36" s="65">
        <v>0</v>
      </c>
      <c r="ET36" s="64">
        <v>0</v>
      </c>
      <c r="EU36" s="63">
        <v>3956497</v>
      </c>
      <c r="EV36" s="64">
        <v>10134805</v>
      </c>
      <c r="EW36" s="64">
        <v>1016044</v>
      </c>
      <c r="EX36" s="64">
        <v>0</v>
      </c>
      <c r="EY36" s="64">
        <v>0</v>
      </c>
      <c r="EZ36" s="63">
        <v>11150849</v>
      </c>
      <c r="FA36" s="62">
        <v>-7194352</v>
      </c>
      <c r="FB36" s="57">
        <v>508</v>
      </c>
      <c r="FC36" s="57">
        <v>47</v>
      </c>
      <c r="FD36" s="57">
        <v>2</v>
      </c>
      <c r="FE36" s="57">
        <v>4</v>
      </c>
      <c r="FF36" s="57">
        <v>21</v>
      </c>
      <c r="FG36" s="57">
        <v>90</v>
      </c>
      <c r="FH36" s="57">
        <v>18</v>
      </c>
      <c r="FI36" s="57">
        <v>8</v>
      </c>
      <c r="FJ36" s="57">
        <v>4</v>
      </c>
      <c r="FK36" s="57">
        <v>28</v>
      </c>
      <c r="FL36" s="57">
        <v>131</v>
      </c>
      <c r="FM36" s="57">
        <v>46</v>
      </c>
      <c r="FN36" s="57">
        <v>0</v>
      </c>
      <c r="FO36" s="57">
        <v>1</v>
      </c>
      <c r="FP36" s="57">
        <v>186</v>
      </c>
      <c r="FQ36" s="57">
        <v>0</v>
      </c>
      <c r="FR36" s="57">
        <v>59</v>
      </c>
      <c r="FS36" s="57">
        <v>258</v>
      </c>
      <c r="FT36" s="57">
        <v>1</v>
      </c>
      <c r="FU36" s="57">
        <v>1</v>
      </c>
      <c r="FV36" s="57">
        <v>0</v>
      </c>
      <c r="FW36" s="57">
        <v>0</v>
      </c>
      <c r="FX36" s="57">
        <v>0</v>
      </c>
      <c r="FY36" s="57">
        <v>0</v>
      </c>
      <c r="FZ36" s="57">
        <v>0</v>
      </c>
      <c r="GA36" s="57">
        <v>0</v>
      </c>
      <c r="GB36" s="57">
        <v>0</v>
      </c>
      <c r="GC36" s="57">
        <v>7</v>
      </c>
      <c r="GD36" s="57">
        <v>0</v>
      </c>
      <c r="GE36" s="16">
        <v>42985.614120370374</v>
      </c>
      <c r="GF36" s="14" t="s">
        <v>13</v>
      </c>
      <c r="GG36" s="14" t="s">
        <v>165</v>
      </c>
      <c r="GH36" s="14" t="s">
        <v>164</v>
      </c>
      <c r="GI36" s="14" t="s">
        <v>33</v>
      </c>
      <c r="GJ36" s="14">
        <v>641</v>
      </c>
      <c r="GK36" s="14">
        <v>39</v>
      </c>
      <c r="GL36" s="14">
        <v>985</v>
      </c>
      <c r="GM36" s="14">
        <v>518586</v>
      </c>
      <c r="GN36" s="14">
        <v>912</v>
      </c>
      <c r="GO36" s="14">
        <v>481</v>
      </c>
      <c r="GQ36" s="14">
        <v>45315</v>
      </c>
    </row>
    <row r="37" spans="1:199" ht="15.75">
      <c r="A37" s="14" t="s">
        <v>166</v>
      </c>
      <c r="B37" s="14" t="s">
        <v>66</v>
      </c>
      <c r="D37" s="64">
        <v>1825936</v>
      </c>
      <c r="E37" s="64">
        <v>326389</v>
      </c>
      <c r="F37" s="64">
        <v>8643375</v>
      </c>
      <c r="G37" s="64">
        <v>197817</v>
      </c>
      <c r="H37" s="65">
        <v>277542</v>
      </c>
      <c r="I37" s="65">
        <v>35576</v>
      </c>
      <c r="J37" s="65">
        <v>1106352</v>
      </c>
      <c r="K37" s="65">
        <v>44330</v>
      </c>
      <c r="L37" s="64">
        <v>396228</v>
      </c>
      <c r="M37" s="64">
        <v>38840</v>
      </c>
      <c r="N37" s="64">
        <v>1236003</v>
      </c>
      <c r="O37" s="64">
        <v>36129</v>
      </c>
      <c r="P37" s="65">
        <v>78684</v>
      </c>
      <c r="Q37" s="65">
        <v>241</v>
      </c>
      <c r="R37" s="64">
        <v>0</v>
      </c>
      <c r="S37" s="63">
        <v>3249925</v>
      </c>
      <c r="T37" s="64">
        <v>5198655</v>
      </c>
      <c r="U37" s="64">
        <v>1605734</v>
      </c>
      <c r="V37" s="64">
        <v>0</v>
      </c>
      <c r="W37" s="64">
        <v>5581</v>
      </c>
      <c r="X37" s="63">
        <v>6809970</v>
      </c>
      <c r="Y37" s="62">
        <v>-3560045</v>
      </c>
      <c r="Z37" s="64">
        <v>1456732</v>
      </c>
      <c r="AA37" s="64">
        <v>329652</v>
      </c>
      <c r="AB37" s="64">
        <v>9083264</v>
      </c>
      <c r="AC37" s="64">
        <v>199795</v>
      </c>
      <c r="AD37" s="65">
        <v>221423</v>
      </c>
      <c r="AE37" s="65">
        <v>35932</v>
      </c>
      <c r="AF37" s="65">
        <v>1180824</v>
      </c>
      <c r="AG37" s="65">
        <v>42453</v>
      </c>
      <c r="AH37" s="64">
        <v>316111</v>
      </c>
      <c r="AI37" s="64">
        <v>39229</v>
      </c>
      <c r="AJ37" s="64">
        <v>1298907</v>
      </c>
      <c r="AK37" s="65">
        <v>36490</v>
      </c>
      <c r="AL37" s="65">
        <v>80224</v>
      </c>
      <c r="AM37" s="64">
        <v>248</v>
      </c>
      <c r="AN37" s="64">
        <v>0</v>
      </c>
      <c r="AO37" s="63">
        <v>3251841</v>
      </c>
      <c r="AP37" s="64">
        <v>5473116</v>
      </c>
      <c r="AQ37" s="64">
        <v>2116401</v>
      </c>
      <c r="AR37" s="64">
        <v>0</v>
      </c>
      <c r="AS37" s="64">
        <v>0</v>
      </c>
      <c r="AT37" s="63">
        <v>7589517</v>
      </c>
      <c r="AU37" s="62">
        <v>-4337676</v>
      </c>
      <c r="AV37" s="64">
        <v>1032182</v>
      </c>
      <c r="AW37" s="64">
        <v>295533</v>
      </c>
      <c r="AX37" s="64">
        <v>9639157</v>
      </c>
      <c r="AY37" s="64">
        <v>201793</v>
      </c>
      <c r="AZ37" s="65">
        <v>156892</v>
      </c>
      <c r="BA37" s="65">
        <v>32213</v>
      </c>
      <c r="BB37" s="65">
        <v>1253090</v>
      </c>
      <c r="BC37" s="65">
        <v>42737</v>
      </c>
      <c r="BD37" s="64">
        <v>223984</v>
      </c>
      <c r="BE37" s="64">
        <v>35168</v>
      </c>
      <c r="BF37" s="64">
        <v>1378399</v>
      </c>
      <c r="BG37" s="64">
        <v>36855</v>
      </c>
      <c r="BH37" s="65">
        <v>120939</v>
      </c>
      <c r="BI37" s="65">
        <v>253</v>
      </c>
      <c r="BJ37" s="64">
        <v>0</v>
      </c>
      <c r="BK37" s="63">
        <v>3280530</v>
      </c>
      <c r="BL37" s="64">
        <v>5736154</v>
      </c>
      <c r="BM37" s="64">
        <v>747428</v>
      </c>
      <c r="BN37" s="64">
        <v>0</v>
      </c>
      <c r="BO37" s="64">
        <v>0</v>
      </c>
      <c r="BP37" s="63">
        <v>6483582</v>
      </c>
      <c r="BQ37" s="62">
        <v>-3203052</v>
      </c>
      <c r="BR37" s="64">
        <v>816365</v>
      </c>
      <c r="BS37" s="64">
        <v>303857</v>
      </c>
      <c r="BT37" s="64">
        <v>10073891</v>
      </c>
      <c r="BU37" s="64">
        <v>206838</v>
      </c>
      <c r="BV37" s="65">
        <v>124088</v>
      </c>
      <c r="BW37" s="65">
        <v>33120</v>
      </c>
      <c r="BX37" s="65">
        <v>1309606</v>
      </c>
      <c r="BY37" s="65">
        <v>39714</v>
      </c>
      <c r="BZ37" s="64">
        <v>177151</v>
      </c>
      <c r="CA37" s="64">
        <v>36159</v>
      </c>
      <c r="CB37" s="64">
        <v>1440566</v>
      </c>
      <c r="CC37" s="64">
        <v>37776</v>
      </c>
      <c r="CD37" s="65">
        <v>122759</v>
      </c>
      <c r="CE37" s="65">
        <v>258</v>
      </c>
      <c r="CF37" s="64">
        <v>0</v>
      </c>
      <c r="CG37" s="63">
        <v>3321197</v>
      </c>
      <c r="CH37" s="64">
        <v>5948881</v>
      </c>
      <c r="CI37" s="64">
        <v>1374649</v>
      </c>
      <c r="CJ37" s="64">
        <v>0</v>
      </c>
      <c r="CK37" s="64">
        <v>0</v>
      </c>
      <c r="CL37" s="63">
        <v>7323530</v>
      </c>
      <c r="CM37" s="62">
        <v>-4002333</v>
      </c>
      <c r="CN37" s="64">
        <v>512035</v>
      </c>
      <c r="CO37" s="64">
        <v>316143</v>
      </c>
      <c r="CP37" s="64">
        <v>10760788</v>
      </c>
      <c r="CQ37" s="64">
        <v>214284</v>
      </c>
      <c r="CR37" s="65">
        <v>77829</v>
      </c>
      <c r="CS37" s="65">
        <v>34460</v>
      </c>
      <c r="CT37" s="65">
        <v>1398902</v>
      </c>
      <c r="CU37" s="65">
        <v>40770</v>
      </c>
      <c r="CV37" s="64">
        <v>111112</v>
      </c>
      <c r="CW37" s="64">
        <v>37621</v>
      </c>
      <c r="CX37" s="64">
        <v>1538793</v>
      </c>
      <c r="CY37" s="64">
        <v>39136</v>
      </c>
      <c r="CZ37" s="65">
        <v>125682</v>
      </c>
      <c r="DA37" s="65">
        <v>263</v>
      </c>
      <c r="DB37" s="64">
        <v>0</v>
      </c>
      <c r="DC37" s="63">
        <v>3404568</v>
      </c>
      <c r="DD37" s="64">
        <v>6164349</v>
      </c>
      <c r="DE37" s="64">
        <v>569353</v>
      </c>
      <c r="DF37" s="64">
        <v>0</v>
      </c>
      <c r="DG37" s="64">
        <v>0</v>
      </c>
      <c r="DH37" s="63">
        <v>6733702</v>
      </c>
      <c r="DI37" s="62">
        <v>-3329134</v>
      </c>
      <c r="DJ37" s="64">
        <v>464236</v>
      </c>
      <c r="DK37" s="64">
        <v>284156</v>
      </c>
      <c r="DL37" s="64">
        <v>11228377</v>
      </c>
      <c r="DM37" s="64">
        <v>221999</v>
      </c>
      <c r="DN37" s="65">
        <v>70564</v>
      </c>
      <c r="DO37" s="65">
        <v>30973</v>
      </c>
      <c r="DP37" s="65">
        <v>1459689</v>
      </c>
      <c r="DQ37" s="65">
        <v>41863</v>
      </c>
      <c r="DR37" s="64">
        <v>100739</v>
      </c>
      <c r="DS37" s="64">
        <v>33815</v>
      </c>
      <c r="DT37" s="64">
        <v>1605658</v>
      </c>
      <c r="DU37" s="64">
        <v>40545</v>
      </c>
      <c r="DV37" s="65">
        <v>129759</v>
      </c>
      <c r="DW37" s="65">
        <v>269</v>
      </c>
      <c r="DX37" s="64">
        <v>0</v>
      </c>
      <c r="DY37" s="63">
        <v>3513874</v>
      </c>
      <c r="DZ37" s="64">
        <v>6299390</v>
      </c>
      <c r="EA37" s="64">
        <v>181731</v>
      </c>
      <c r="EB37" s="64">
        <v>0</v>
      </c>
      <c r="EC37" s="64">
        <v>0</v>
      </c>
      <c r="ED37" s="63">
        <v>6481121</v>
      </c>
      <c r="EE37" s="62">
        <v>-2967247</v>
      </c>
      <c r="EF37" s="64">
        <v>447404</v>
      </c>
      <c r="EG37" s="64">
        <v>297709</v>
      </c>
      <c r="EH37" s="64">
        <v>11644311</v>
      </c>
      <c r="EI37" s="64">
        <v>230212</v>
      </c>
      <c r="EJ37" s="65">
        <v>68005</v>
      </c>
      <c r="EK37" s="65">
        <v>32450</v>
      </c>
      <c r="EL37" s="65">
        <v>1513760</v>
      </c>
      <c r="EM37" s="65">
        <v>41799</v>
      </c>
      <c r="EN37" s="64">
        <v>97087</v>
      </c>
      <c r="EO37" s="64">
        <v>35427</v>
      </c>
      <c r="EP37" s="64">
        <v>1665136</v>
      </c>
      <c r="EQ37" s="64">
        <v>42045</v>
      </c>
      <c r="ER37" s="65">
        <v>134475</v>
      </c>
      <c r="ES37" s="65">
        <v>274</v>
      </c>
      <c r="ET37" s="64">
        <v>0</v>
      </c>
      <c r="EU37" s="63">
        <v>3630458</v>
      </c>
      <c r="EV37" s="64">
        <v>6408501</v>
      </c>
      <c r="EW37" s="64">
        <v>195099</v>
      </c>
      <c r="EX37" s="64">
        <v>0</v>
      </c>
      <c r="EY37" s="64">
        <v>0</v>
      </c>
      <c r="EZ37" s="63">
        <v>6603600</v>
      </c>
      <c r="FA37" s="62">
        <v>-2973142</v>
      </c>
      <c r="FB37" s="57">
        <v>304</v>
      </c>
      <c r="FC37" s="57">
        <v>35</v>
      </c>
      <c r="FD37" s="57">
        <v>2</v>
      </c>
      <c r="FE37" s="57">
        <v>5</v>
      </c>
      <c r="FF37" s="57">
        <v>34</v>
      </c>
      <c r="FG37" s="57">
        <v>53</v>
      </c>
      <c r="FH37" s="57">
        <v>7</v>
      </c>
      <c r="FI37" s="57">
        <v>32</v>
      </c>
      <c r="FJ37" s="57">
        <v>3</v>
      </c>
      <c r="FK37" s="57">
        <v>24</v>
      </c>
      <c r="FL37" s="57">
        <v>285</v>
      </c>
      <c r="FM37" s="57">
        <v>20</v>
      </c>
      <c r="FN37" s="57">
        <v>0</v>
      </c>
      <c r="FO37" s="57">
        <v>10</v>
      </c>
      <c r="FP37" s="57">
        <v>78</v>
      </c>
      <c r="FQ37" s="57">
        <v>0</v>
      </c>
      <c r="FR37" s="57">
        <v>25</v>
      </c>
      <c r="FS37" s="57">
        <v>383</v>
      </c>
      <c r="FT37" s="57">
        <v>0</v>
      </c>
      <c r="FU37" s="57">
        <v>0</v>
      </c>
      <c r="FV37" s="57">
        <v>0</v>
      </c>
      <c r="FW37" s="57">
        <v>0</v>
      </c>
      <c r="FX37" s="57">
        <v>0</v>
      </c>
      <c r="FY37" s="57">
        <v>0</v>
      </c>
      <c r="FZ37" s="57">
        <v>0</v>
      </c>
      <c r="GA37" s="57">
        <v>0</v>
      </c>
      <c r="GB37" s="57">
        <v>0</v>
      </c>
      <c r="GC37" s="57">
        <v>0</v>
      </c>
      <c r="GD37" s="57">
        <v>0</v>
      </c>
      <c r="GE37" s="16">
        <v>42984.393750000003</v>
      </c>
      <c r="GF37" s="14" t="s">
        <v>13</v>
      </c>
      <c r="GG37" s="14" t="s">
        <v>165</v>
      </c>
      <c r="GH37" s="14" t="s">
        <v>164</v>
      </c>
      <c r="GI37" s="14" t="s">
        <v>65</v>
      </c>
      <c r="GJ37" s="14">
        <v>641</v>
      </c>
      <c r="GK37" s="14">
        <v>39</v>
      </c>
      <c r="GL37" s="14">
        <v>985</v>
      </c>
      <c r="GM37" s="14">
        <v>518351</v>
      </c>
      <c r="GN37" s="14">
        <v>912</v>
      </c>
      <c r="GO37" s="14">
        <v>695</v>
      </c>
      <c r="GQ37" s="14">
        <v>49341</v>
      </c>
    </row>
    <row r="38" spans="1:199" ht="15.75">
      <c r="A38" s="14" t="s">
        <v>166</v>
      </c>
      <c r="B38" s="14" t="s">
        <v>76</v>
      </c>
      <c r="D38" s="64">
        <v>6595157</v>
      </c>
      <c r="E38" s="64">
        <v>42244</v>
      </c>
      <c r="F38" s="64">
        <v>13020734</v>
      </c>
      <c r="G38" s="64">
        <v>126021</v>
      </c>
      <c r="H38" s="65">
        <v>970147</v>
      </c>
      <c r="I38" s="65">
        <v>4605</v>
      </c>
      <c r="J38" s="65">
        <v>1642772</v>
      </c>
      <c r="K38" s="65">
        <v>16293</v>
      </c>
      <c r="L38" s="64">
        <v>1431149</v>
      </c>
      <c r="M38" s="64">
        <v>5027</v>
      </c>
      <c r="N38" s="64">
        <v>1861965</v>
      </c>
      <c r="O38" s="64">
        <v>24196</v>
      </c>
      <c r="P38" s="65">
        <v>40090</v>
      </c>
      <c r="Q38" s="65">
        <v>0</v>
      </c>
      <c r="R38" s="64">
        <v>0</v>
      </c>
      <c r="S38" s="63">
        <v>5996244</v>
      </c>
      <c r="T38" s="64">
        <v>20063841</v>
      </c>
      <c r="U38" s="64">
        <v>3016098</v>
      </c>
      <c r="V38" s="64">
        <v>0</v>
      </c>
      <c r="W38" s="64">
        <v>0</v>
      </c>
      <c r="X38" s="63">
        <v>23079939</v>
      </c>
      <c r="Y38" s="62">
        <v>-17083695</v>
      </c>
      <c r="Z38" s="64">
        <v>6065871</v>
      </c>
      <c r="AA38" s="64">
        <v>41748</v>
      </c>
      <c r="AB38" s="64">
        <v>13231182</v>
      </c>
      <c r="AC38" s="64">
        <v>127281</v>
      </c>
      <c r="AD38" s="65">
        <v>892289</v>
      </c>
      <c r="AE38" s="65">
        <v>4550</v>
      </c>
      <c r="AF38" s="65">
        <v>1667816</v>
      </c>
      <c r="AG38" s="65">
        <v>16456</v>
      </c>
      <c r="AH38" s="64">
        <v>1316294</v>
      </c>
      <c r="AI38" s="64">
        <v>4968</v>
      </c>
      <c r="AJ38" s="64">
        <v>1892059</v>
      </c>
      <c r="AK38" s="65">
        <v>24438</v>
      </c>
      <c r="AL38" s="65">
        <v>60893</v>
      </c>
      <c r="AM38" s="64">
        <v>0</v>
      </c>
      <c r="AN38" s="64">
        <v>0</v>
      </c>
      <c r="AO38" s="63">
        <v>5879763</v>
      </c>
      <c r="AP38" s="64">
        <v>21021685</v>
      </c>
      <c r="AQ38" s="64">
        <v>4082134</v>
      </c>
      <c r="AR38" s="64">
        <v>0</v>
      </c>
      <c r="AS38" s="64">
        <v>0</v>
      </c>
      <c r="AT38" s="63">
        <v>25103819</v>
      </c>
      <c r="AU38" s="62">
        <v>-19224056</v>
      </c>
      <c r="AV38" s="64">
        <v>5629797</v>
      </c>
      <c r="AW38" s="64">
        <v>42126</v>
      </c>
      <c r="AX38" s="64">
        <v>14145406</v>
      </c>
      <c r="AY38" s="64">
        <v>128552</v>
      </c>
      <c r="AZ38" s="65">
        <v>828143</v>
      </c>
      <c r="BA38" s="65">
        <v>4591</v>
      </c>
      <c r="BB38" s="65">
        <v>1782445</v>
      </c>
      <c r="BC38" s="65">
        <v>16621</v>
      </c>
      <c r="BD38" s="64">
        <v>1221666</v>
      </c>
      <c r="BE38" s="64">
        <v>5013</v>
      </c>
      <c r="BF38" s="64">
        <v>2022793</v>
      </c>
      <c r="BG38" s="64">
        <v>24682</v>
      </c>
      <c r="BH38" s="65">
        <v>61818</v>
      </c>
      <c r="BI38" s="65">
        <v>0</v>
      </c>
      <c r="BJ38" s="64">
        <v>0</v>
      </c>
      <c r="BK38" s="63">
        <v>5967772</v>
      </c>
      <c r="BL38" s="64">
        <v>22070187</v>
      </c>
      <c r="BM38" s="64">
        <v>4441421</v>
      </c>
      <c r="BN38" s="64">
        <v>0</v>
      </c>
      <c r="BO38" s="64">
        <v>0</v>
      </c>
      <c r="BP38" s="63">
        <v>26511608</v>
      </c>
      <c r="BQ38" s="62">
        <v>-20543836</v>
      </c>
      <c r="BR38" s="64">
        <v>5480977</v>
      </c>
      <c r="BS38" s="64">
        <v>43025</v>
      </c>
      <c r="BT38" s="64">
        <v>14763797</v>
      </c>
      <c r="BU38" s="64">
        <v>131766</v>
      </c>
      <c r="BV38" s="65">
        <v>806253</v>
      </c>
      <c r="BW38" s="65">
        <v>4690</v>
      </c>
      <c r="BX38" s="65">
        <v>1859995</v>
      </c>
      <c r="BY38" s="65">
        <v>17037</v>
      </c>
      <c r="BZ38" s="64">
        <v>1189372</v>
      </c>
      <c r="CA38" s="64">
        <v>5120</v>
      </c>
      <c r="CB38" s="64">
        <v>2111223</v>
      </c>
      <c r="CC38" s="64">
        <v>25299</v>
      </c>
      <c r="CD38" s="65">
        <v>63363</v>
      </c>
      <c r="CE38" s="65">
        <v>0</v>
      </c>
      <c r="CF38" s="64">
        <v>0</v>
      </c>
      <c r="CG38" s="63">
        <v>6082352</v>
      </c>
      <c r="CH38" s="64">
        <v>22973160</v>
      </c>
      <c r="CI38" s="64">
        <v>2234937</v>
      </c>
      <c r="CJ38" s="64">
        <v>0</v>
      </c>
      <c r="CK38" s="64">
        <v>0</v>
      </c>
      <c r="CL38" s="63">
        <v>25208097</v>
      </c>
      <c r="CM38" s="62">
        <v>-19125745</v>
      </c>
      <c r="CN38" s="64">
        <v>5175687</v>
      </c>
      <c r="CO38" s="64">
        <v>44571</v>
      </c>
      <c r="CP38" s="64">
        <v>15797909</v>
      </c>
      <c r="CQ38" s="64">
        <v>136510</v>
      </c>
      <c r="CR38" s="65">
        <v>761344</v>
      </c>
      <c r="CS38" s="65">
        <v>4859</v>
      </c>
      <c r="CT38" s="65">
        <v>1990584</v>
      </c>
      <c r="CU38" s="65">
        <v>17650</v>
      </c>
      <c r="CV38" s="64">
        <v>1123124</v>
      </c>
      <c r="CW38" s="64">
        <v>5304</v>
      </c>
      <c r="CX38" s="64">
        <v>2259101</v>
      </c>
      <c r="CY38" s="64">
        <v>26210</v>
      </c>
      <c r="CZ38" s="65">
        <v>65643</v>
      </c>
      <c r="DA38" s="65">
        <v>0</v>
      </c>
      <c r="DB38" s="64">
        <v>0</v>
      </c>
      <c r="DC38" s="63">
        <v>6253819</v>
      </c>
      <c r="DD38" s="64">
        <v>23899426</v>
      </c>
      <c r="DE38" s="64">
        <v>4656171</v>
      </c>
      <c r="DF38" s="64">
        <v>0</v>
      </c>
      <c r="DG38" s="64">
        <v>0</v>
      </c>
      <c r="DH38" s="63">
        <v>28555597</v>
      </c>
      <c r="DI38" s="62">
        <v>-22301778</v>
      </c>
      <c r="DJ38" s="64">
        <v>5244433</v>
      </c>
      <c r="DK38" s="64">
        <v>46176</v>
      </c>
      <c r="DL38" s="64">
        <v>16484217</v>
      </c>
      <c r="DM38" s="64">
        <v>141427</v>
      </c>
      <c r="DN38" s="65">
        <v>771455</v>
      </c>
      <c r="DO38" s="65">
        <v>5034</v>
      </c>
      <c r="DP38" s="65">
        <v>2077130</v>
      </c>
      <c r="DQ38" s="65">
        <v>18285</v>
      </c>
      <c r="DR38" s="64">
        <v>1138042</v>
      </c>
      <c r="DS38" s="64">
        <v>5495</v>
      </c>
      <c r="DT38" s="64">
        <v>2357243</v>
      </c>
      <c r="DU38" s="64">
        <v>27154</v>
      </c>
      <c r="DV38" s="65">
        <v>68007</v>
      </c>
      <c r="DW38" s="65">
        <v>0</v>
      </c>
      <c r="DX38" s="64">
        <v>0</v>
      </c>
      <c r="DY38" s="63">
        <v>6467845</v>
      </c>
      <c r="DZ38" s="64">
        <v>24776717</v>
      </c>
      <c r="EA38" s="64">
        <v>1244203</v>
      </c>
      <c r="EB38" s="64">
        <v>0</v>
      </c>
      <c r="EC38" s="64">
        <v>0</v>
      </c>
      <c r="ED38" s="63">
        <v>26020920</v>
      </c>
      <c r="EE38" s="62">
        <v>-19553075</v>
      </c>
      <c r="EF38" s="64">
        <v>5240406</v>
      </c>
      <c r="EG38" s="64">
        <v>47882</v>
      </c>
      <c r="EH38" s="64">
        <v>17264343</v>
      </c>
      <c r="EI38" s="64">
        <v>146510</v>
      </c>
      <c r="EJ38" s="65">
        <v>771814</v>
      </c>
      <c r="EK38" s="65">
        <v>5220</v>
      </c>
      <c r="EL38" s="65">
        <v>2175546</v>
      </c>
      <c r="EM38" s="65">
        <v>18945</v>
      </c>
      <c r="EN38" s="64">
        <v>1137168</v>
      </c>
      <c r="EO38" s="64">
        <v>5698</v>
      </c>
      <c r="EP38" s="64">
        <v>2468801</v>
      </c>
      <c r="EQ38" s="64">
        <v>28130</v>
      </c>
      <c r="ER38" s="65">
        <v>70524</v>
      </c>
      <c r="ES38" s="65">
        <v>0</v>
      </c>
      <c r="ET38" s="64">
        <v>0</v>
      </c>
      <c r="EU38" s="63">
        <v>6681846</v>
      </c>
      <c r="EV38" s="64">
        <v>25461578</v>
      </c>
      <c r="EW38" s="64">
        <v>1665192</v>
      </c>
      <c r="EX38" s="64">
        <v>0</v>
      </c>
      <c r="EY38" s="64">
        <v>0</v>
      </c>
      <c r="EZ38" s="63">
        <v>27126770</v>
      </c>
      <c r="FA38" s="62">
        <v>-20444924</v>
      </c>
      <c r="FB38" s="57">
        <v>1265</v>
      </c>
      <c r="FC38" s="57">
        <v>5</v>
      </c>
      <c r="FD38" s="57">
        <v>1</v>
      </c>
      <c r="FE38" s="57">
        <v>9</v>
      </c>
      <c r="FF38" s="57">
        <v>43</v>
      </c>
      <c r="FG38" s="57">
        <v>189</v>
      </c>
      <c r="FH38" s="57">
        <v>10</v>
      </c>
      <c r="FI38" s="57">
        <v>8</v>
      </c>
      <c r="FJ38" s="57">
        <v>2</v>
      </c>
      <c r="FK38" s="57">
        <v>2</v>
      </c>
      <c r="FL38" s="57">
        <v>20</v>
      </c>
      <c r="FM38" s="57">
        <v>9</v>
      </c>
      <c r="FN38" s="57">
        <v>0</v>
      </c>
      <c r="FO38" s="57">
        <v>2</v>
      </c>
      <c r="FP38" s="57">
        <v>344</v>
      </c>
      <c r="FQ38" s="57">
        <v>0</v>
      </c>
      <c r="FR38" s="57">
        <v>0</v>
      </c>
      <c r="FS38" s="57">
        <v>41</v>
      </c>
      <c r="FT38" s="57">
        <v>0</v>
      </c>
      <c r="FU38" s="57">
        <v>0</v>
      </c>
      <c r="FV38" s="57">
        <v>0</v>
      </c>
      <c r="FW38" s="57">
        <v>0</v>
      </c>
      <c r="FX38" s="57">
        <v>0</v>
      </c>
      <c r="FY38" s="57">
        <v>0</v>
      </c>
      <c r="FZ38" s="57">
        <v>1</v>
      </c>
      <c r="GA38" s="57">
        <v>1</v>
      </c>
      <c r="GB38" s="57">
        <v>0</v>
      </c>
      <c r="GC38" s="57">
        <v>4</v>
      </c>
      <c r="GD38" s="57">
        <v>1</v>
      </c>
      <c r="GE38" s="16">
        <v>42982.50209490741</v>
      </c>
      <c r="GF38" s="14" t="s">
        <v>13</v>
      </c>
      <c r="GG38" s="14" t="s">
        <v>165</v>
      </c>
      <c r="GH38" s="14" t="s">
        <v>164</v>
      </c>
      <c r="GI38" s="14" t="s">
        <v>75</v>
      </c>
      <c r="GJ38" s="14">
        <v>641</v>
      </c>
      <c r="GK38" s="14">
        <v>39</v>
      </c>
      <c r="GL38" s="14">
        <v>985</v>
      </c>
      <c r="GM38" s="14">
        <v>519115</v>
      </c>
      <c r="GN38" s="14">
        <v>912</v>
      </c>
      <c r="GO38" s="14">
        <v>488</v>
      </c>
      <c r="GQ38" s="14">
        <v>62608</v>
      </c>
    </row>
    <row r="39" spans="1:199">
      <c r="A39" s="14" t="s">
        <v>166</v>
      </c>
      <c r="B39" s="69" t="s">
        <v>102</v>
      </c>
      <c r="D39" s="14">
        <v>0</v>
      </c>
      <c r="E39" s="14">
        <v>5584</v>
      </c>
      <c r="F39" s="14">
        <v>56277</v>
      </c>
      <c r="G39" s="14">
        <v>24428</v>
      </c>
      <c r="H39" s="68">
        <v>0</v>
      </c>
      <c r="I39" s="68">
        <v>605</v>
      </c>
      <c r="J39" s="68">
        <v>10948</v>
      </c>
      <c r="K39" s="68">
        <v>3977</v>
      </c>
      <c r="L39" s="14">
        <v>0</v>
      </c>
      <c r="M39" s="14">
        <v>712</v>
      </c>
      <c r="N39" s="14">
        <v>8608</v>
      </c>
      <c r="O39" s="14">
        <v>3997</v>
      </c>
      <c r="P39" s="14">
        <v>0</v>
      </c>
      <c r="Q39" s="14">
        <v>0</v>
      </c>
      <c r="R39" s="14">
        <v>0</v>
      </c>
      <c r="S39" s="67">
        <v>28847</v>
      </c>
      <c r="T39" s="14">
        <v>2832</v>
      </c>
      <c r="U39" s="14">
        <v>0</v>
      </c>
      <c r="V39" s="14">
        <v>0</v>
      </c>
      <c r="W39" s="14">
        <v>0</v>
      </c>
      <c r="X39" s="67">
        <v>2832</v>
      </c>
      <c r="Y39" s="66">
        <v>26015</v>
      </c>
      <c r="Z39" s="14">
        <v>0</v>
      </c>
      <c r="AA39" s="14">
        <v>5785</v>
      </c>
      <c r="AB39" s="14">
        <v>60169</v>
      </c>
      <c r="AC39" s="14">
        <v>25308</v>
      </c>
      <c r="AD39" s="68">
        <v>0</v>
      </c>
      <c r="AE39" s="68">
        <v>618</v>
      </c>
      <c r="AF39" s="68">
        <v>11167</v>
      </c>
      <c r="AG39" s="68">
        <v>4056</v>
      </c>
      <c r="AH39" s="14">
        <v>0</v>
      </c>
      <c r="AI39" s="14">
        <v>674</v>
      </c>
      <c r="AJ39" s="14">
        <v>8780</v>
      </c>
      <c r="AK39" s="68">
        <v>4077</v>
      </c>
      <c r="AL39" s="68">
        <v>0</v>
      </c>
      <c r="AM39" s="14">
        <v>0</v>
      </c>
      <c r="AN39" s="14">
        <v>0</v>
      </c>
      <c r="AO39" s="67">
        <v>29372</v>
      </c>
      <c r="AP39" s="14">
        <v>2906</v>
      </c>
      <c r="AQ39" s="14">
        <v>0</v>
      </c>
      <c r="AR39" s="14">
        <v>0</v>
      </c>
      <c r="AS39" s="14">
        <v>0</v>
      </c>
      <c r="AT39" s="67">
        <v>2906</v>
      </c>
      <c r="AU39" s="66">
        <v>26466</v>
      </c>
      <c r="AV39" s="14">
        <v>0</v>
      </c>
      <c r="AW39" s="14">
        <v>5970</v>
      </c>
      <c r="AX39" s="14">
        <v>62876</v>
      </c>
      <c r="AY39" s="14">
        <v>26117</v>
      </c>
      <c r="AZ39" s="68">
        <v>0</v>
      </c>
      <c r="BA39" s="68">
        <v>630</v>
      </c>
      <c r="BB39" s="68">
        <v>11390</v>
      </c>
      <c r="BC39" s="68">
        <v>4137</v>
      </c>
      <c r="BD39" s="14">
        <v>0</v>
      </c>
      <c r="BE39" s="14">
        <v>688</v>
      </c>
      <c r="BF39" s="14">
        <v>8956</v>
      </c>
      <c r="BG39" s="14">
        <v>4159</v>
      </c>
      <c r="BH39" s="68">
        <v>0</v>
      </c>
      <c r="BI39" s="68">
        <v>0</v>
      </c>
      <c r="BJ39" s="14">
        <v>0</v>
      </c>
      <c r="BK39" s="67">
        <v>29960</v>
      </c>
      <c r="BL39" s="14">
        <v>2970</v>
      </c>
      <c r="BM39" s="14">
        <v>0</v>
      </c>
      <c r="BN39" s="14">
        <v>0</v>
      </c>
      <c r="BO39" s="14">
        <v>0</v>
      </c>
      <c r="BP39" s="67">
        <v>2970</v>
      </c>
      <c r="BQ39" s="66">
        <v>26990</v>
      </c>
      <c r="BR39" s="14">
        <v>0</v>
      </c>
      <c r="BS39" s="14">
        <v>6239</v>
      </c>
      <c r="BT39" s="14">
        <v>66397</v>
      </c>
      <c r="BU39" s="14">
        <v>27293</v>
      </c>
      <c r="BV39" s="68">
        <v>0</v>
      </c>
      <c r="BW39" s="68">
        <v>643</v>
      </c>
      <c r="BX39" s="68">
        <v>11618</v>
      </c>
      <c r="BY39" s="68">
        <v>4220</v>
      </c>
      <c r="BZ39" s="14">
        <v>0</v>
      </c>
      <c r="CA39" s="14">
        <v>702</v>
      </c>
      <c r="CB39" s="14">
        <v>9135</v>
      </c>
      <c r="CC39" s="14">
        <v>4242</v>
      </c>
      <c r="CD39" s="68">
        <v>0</v>
      </c>
      <c r="CE39" s="68">
        <v>0</v>
      </c>
      <c r="CF39" s="14">
        <v>0</v>
      </c>
      <c r="CG39" s="67">
        <v>30560</v>
      </c>
      <c r="CH39" s="14">
        <v>3029</v>
      </c>
      <c r="CI39" s="14">
        <v>0</v>
      </c>
      <c r="CJ39" s="14">
        <v>0</v>
      </c>
      <c r="CK39" s="14">
        <v>0</v>
      </c>
      <c r="CL39" s="67">
        <v>3029</v>
      </c>
      <c r="CM39" s="66">
        <v>27531</v>
      </c>
      <c r="CN39" s="14">
        <v>0</v>
      </c>
      <c r="CO39" s="14">
        <v>6588</v>
      </c>
      <c r="CP39" s="14">
        <v>70116</v>
      </c>
      <c r="CQ39" s="14">
        <v>28821</v>
      </c>
      <c r="CR39" s="68">
        <v>0</v>
      </c>
      <c r="CS39" s="68">
        <v>655</v>
      </c>
      <c r="CT39" s="68">
        <v>11850</v>
      </c>
      <c r="CU39" s="68">
        <v>4305</v>
      </c>
      <c r="CV39" s="14">
        <v>0</v>
      </c>
      <c r="CW39" s="14">
        <v>716</v>
      </c>
      <c r="CX39" s="14">
        <v>9318</v>
      </c>
      <c r="CY39" s="14">
        <v>4327</v>
      </c>
      <c r="CZ39" s="68">
        <v>0</v>
      </c>
      <c r="DA39" s="68">
        <v>0</v>
      </c>
      <c r="DB39" s="14">
        <v>0</v>
      </c>
      <c r="DC39" s="67">
        <v>31171</v>
      </c>
      <c r="DD39" s="14">
        <v>3090</v>
      </c>
      <c r="DE39" s="14">
        <v>0</v>
      </c>
      <c r="DF39" s="14">
        <v>0</v>
      </c>
      <c r="DG39" s="14">
        <v>0</v>
      </c>
      <c r="DH39" s="67">
        <v>3090</v>
      </c>
      <c r="DI39" s="66">
        <v>28081</v>
      </c>
      <c r="DJ39" s="14">
        <v>0</v>
      </c>
      <c r="DK39" s="14">
        <v>6957</v>
      </c>
      <c r="DL39" s="14">
        <v>70116</v>
      </c>
      <c r="DM39" s="14">
        <v>30435</v>
      </c>
      <c r="DN39" s="68">
        <v>0</v>
      </c>
      <c r="DO39" s="68">
        <v>669</v>
      </c>
      <c r="DP39" s="68">
        <v>12087</v>
      </c>
      <c r="DQ39" s="68">
        <v>4391</v>
      </c>
      <c r="DR39" s="14">
        <v>0</v>
      </c>
      <c r="DS39" s="14">
        <v>730</v>
      </c>
      <c r="DT39" s="14">
        <v>9504</v>
      </c>
      <c r="DU39" s="14">
        <v>4414</v>
      </c>
      <c r="DV39" s="68">
        <v>0</v>
      </c>
      <c r="DW39" s="68">
        <v>0</v>
      </c>
      <c r="DX39" s="14">
        <v>0</v>
      </c>
      <c r="DY39" s="67">
        <v>31795</v>
      </c>
      <c r="DZ39" s="14">
        <v>3152</v>
      </c>
      <c r="EA39" s="14">
        <v>0</v>
      </c>
      <c r="EB39" s="14">
        <v>0</v>
      </c>
      <c r="EC39" s="14">
        <v>0</v>
      </c>
      <c r="ED39" s="67">
        <v>3152</v>
      </c>
      <c r="EE39" s="66">
        <v>28643</v>
      </c>
      <c r="EF39" s="14">
        <v>0</v>
      </c>
      <c r="EG39" s="14">
        <v>7354</v>
      </c>
      <c r="EH39" s="14">
        <v>74112</v>
      </c>
      <c r="EI39" s="14">
        <v>32170</v>
      </c>
      <c r="EJ39" s="68">
        <v>0</v>
      </c>
      <c r="EK39" s="68">
        <v>682</v>
      </c>
      <c r="EL39" s="68">
        <v>12329</v>
      </c>
      <c r="EM39" s="68">
        <v>4479</v>
      </c>
      <c r="EN39" s="14">
        <v>0</v>
      </c>
      <c r="EO39" s="14">
        <v>744</v>
      </c>
      <c r="EP39" s="14">
        <v>9694</v>
      </c>
      <c r="EQ39" s="14">
        <v>4502</v>
      </c>
      <c r="ER39" s="68">
        <v>0</v>
      </c>
      <c r="ES39" s="68">
        <v>0</v>
      </c>
      <c r="ET39" s="14">
        <v>0</v>
      </c>
      <c r="EU39" s="67">
        <v>32430</v>
      </c>
      <c r="EV39" s="14">
        <v>3215</v>
      </c>
      <c r="EW39" s="14">
        <v>0</v>
      </c>
      <c r="EX39" s="14">
        <v>0</v>
      </c>
      <c r="EY39" s="14">
        <v>0</v>
      </c>
      <c r="EZ39" s="67">
        <v>3215</v>
      </c>
      <c r="FA39" s="66">
        <v>29215</v>
      </c>
      <c r="FB39" s="14">
        <v>0</v>
      </c>
      <c r="FC39" s="14">
        <v>5</v>
      </c>
      <c r="FD39" s="14">
        <v>0</v>
      </c>
      <c r="FE39" s="14">
        <v>0</v>
      </c>
      <c r="FF39" s="14">
        <v>0</v>
      </c>
      <c r="FG39" s="14">
        <v>0</v>
      </c>
      <c r="FH39" s="14">
        <v>0</v>
      </c>
      <c r="FI39" s="14">
        <v>0</v>
      </c>
      <c r="FJ39" s="14">
        <v>0</v>
      </c>
      <c r="FK39" s="14">
        <v>1</v>
      </c>
      <c r="FL39" s="14">
        <v>0</v>
      </c>
      <c r="FM39" s="14">
        <v>0</v>
      </c>
      <c r="FN39" s="14">
        <v>0</v>
      </c>
      <c r="FO39" s="14">
        <v>0</v>
      </c>
      <c r="FP39" s="14">
        <v>0</v>
      </c>
      <c r="FQ39" s="14">
        <v>16</v>
      </c>
      <c r="FR39" s="14">
        <v>0</v>
      </c>
      <c r="FS39" s="14">
        <v>16</v>
      </c>
      <c r="FT39" s="14">
        <v>0</v>
      </c>
      <c r="FU39" s="14">
        <v>0</v>
      </c>
      <c r="FV39" s="14">
        <v>0</v>
      </c>
      <c r="FW39" s="14">
        <v>0</v>
      </c>
      <c r="FX39" s="14">
        <v>0</v>
      </c>
      <c r="FY39" s="14">
        <v>0</v>
      </c>
      <c r="FZ39" s="14">
        <v>0</v>
      </c>
      <c r="GA39" s="14">
        <v>0</v>
      </c>
      <c r="GB39" s="14">
        <v>0</v>
      </c>
      <c r="GC39" s="14">
        <v>0</v>
      </c>
      <c r="GD39" s="14">
        <v>0</v>
      </c>
      <c r="GE39" s="16"/>
      <c r="GF39" s="14" t="s">
        <v>13</v>
      </c>
      <c r="GG39" s="14" t="s">
        <v>165</v>
      </c>
      <c r="GH39" s="14" t="s">
        <v>164</v>
      </c>
      <c r="GI39" s="14" t="s">
        <v>101</v>
      </c>
      <c r="GJ39" s="14">
        <v>641</v>
      </c>
      <c r="GK39" s="14">
        <v>39</v>
      </c>
      <c r="GL39" s="14">
        <v>985</v>
      </c>
      <c r="GN39" s="14">
        <v>912</v>
      </c>
      <c r="GO39" s="14">
        <v>690</v>
      </c>
    </row>
    <row r="40" spans="1:199" ht="15.75">
      <c r="A40" s="14" t="s">
        <v>166</v>
      </c>
      <c r="B40" s="14" t="s">
        <v>18</v>
      </c>
      <c r="D40" s="64">
        <v>1928610</v>
      </c>
      <c r="E40" s="64">
        <v>282887</v>
      </c>
      <c r="F40" s="64">
        <v>5421892</v>
      </c>
      <c r="G40" s="64">
        <v>279263</v>
      </c>
      <c r="H40" s="65">
        <v>288758</v>
      </c>
      <c r="I40" s="65">
        <v>30171</v>
      </c>
      <c r="J40" s="65">
        <v>673669</v>
      </c>
      <c r="K40" s="65">
        <v>96926</v>
      </c>
      <c r="L40" s="64">
        <v>418508</v>
      </c>
      <c r="M40" s="64">
        <v>33664</v>
      </c>
      <c r="N40" s="64">
        <v>775331</v>
      </c>
      <c r="O40" s="64">
        <v>60600</v>
      </c>
      <c r="P40" s="65">
        <v>120000</v>
      </c>
      <c r="Q40" s="65">
        <v>0</v>
      </c>
      <c r="R40" s="64">
        <v>32173</v>
      </c>
      <c r="S40" s="63">
        <v>2529800</v>
      </c>
      <c r="T40" s="64">
        <v>4426049</v>
      </c>
      <c r="U40" s="64">
        <v>1169399</v>
      </c>
      <c r="V40" s="64">
        <v>0</v>
      </c>
      <c r="W40" s="64">
        <v>0</v>
      </c>
      <c r="X40" s="63">
        <v>5595448</v>
      </c>
      <c r="Y40" s="62">
        <v>-3065648</v>
      </c>
      <c r="Z40" s="64">
        <v>1947896</v>
      </c>
      <c r="AA40" s="64">
        <v>285716</v>
      </c>
      <c r="AB40" s="64">
        <v>5476111</v>
      </c>
      <c r="AC40" s="64">
        <v>282055</v>
      </c>
      <c r="AD40" s="65">
        <v>291645</v>
      </c>
      <c r="AE40" s="65">
        <v>30473</v>
      </c>
      <c r="AF40" s="65">
        <v>680406</v>
      </c>
      <c r="AG40" s="65">
        <v>97895</v>
      </c>
      <c r="AH40" s="64">
        <v>422693</v>
      </c>
      <c r="AI40" s="64">
        <v>34000</v>
      </c>
      <c r="AJ40" s="64">
        <v>783084</v>
      </c>
      <c r="AK40" s="65">
        <v>61206</v>
      </c>
      <c r="AL40" s="65">
        <v>120000</v>
      </c>
      <c r="AM40" s="64">
        <v>0</v>
      </c>
      <c r="AN40" s="64">
        <v>0</v>
      </c>
      <c r="AO40" s="63">
        <v>2521402</v>
      </c>
      <c r="AP40" s="64">
        <v>4541126</v>
      </c>
      <c r="AQ40" s="64">
        <v>481702</v>
      </c>
      <c r="AR40" s="64">
        <v>0</v>
      </c>
      <c r="AS40" s="64">
        <v>0</v>
      </c>
      <c r="AT40" s="63">
        <v>5022828</v>
      </c>
      <c r="AU40" s="62">
        <v>-2501426</v>
      </c>
      <c r="AV40" s="64">
        <v>1967375</v>
      </c>
      <c r="AW40" s="64">
        <v>288573</v>
      </c>
      <c r="AX40" s="64">
        <v>5530872</v>
      </c>
      <c r="AY40" s="64">
        <v>284876</v>
      </c>
      <c r="AZ40" s="65">
        <v>294562</v>
      </c>
      <c r="BA40" s="65">
        <v>30778</v>
      </c>
      <c r="BB40" s="65">
        <v>687210</v>
      </c>
      <c r="BC40" s="65">
        <v>98874</v>
      </c>
      <c r="BD40" s="64">
        <v>426920</v>
      </c>
      <c r="BE40" s="64">
        <v>34340</v>
      </c>
      <c r="BF40" s="64">
        <v>790915</v>
      </c>
      <c r="BG40" s="64">
        <v>61818</v>
      </c>
      <c r="BH40" s="65">
        <v>120000</v>
      </c>
      <c r="BI40" s="65">
        <v>0</v>
      </c>
      <c r="BJ40" s="64">
        <v>0</v>
      </c>
      <c r="BK40" s="63">
        <v>2545417</v>
      </c>
      <c r="BL40" s="64">
        <v>4641031</v>
      </c>
      <c r="BM40" s="64">
        <v>835624</v>
      </c>
      <c r="BN40" s="64">
        <v>0</v>
      </c>
      <c r="BO40" s="64">
        <v>0</v>
      </c>
      <c r="BP40" s="63">
        <v>5476655</v>
      </c>
      <c r="BQ40" s="62">
        <v>-2931238</v>
      </c>
      <c r="BR40" s="64">
        <v>2016559</v>
      </c>
      <c r="BS40" s="64">
        <v>295787</v>
      </c>
      <c r="BT40" s="64">
        <v>5669144</v>
      </c>
      <c r="BU40" s="64">
        <v>291998</v>
      </c>
      <c r="BV40" s="65">
        <v>301926</v>
      </c>
      <c r="BW40" s="65">
        <v>31547</v>
      </c>
      <c r="BX40" s="65">
        <v>704390</v>
      </c>
      <c r="BY40" s="65">
        <v>101346</v>
      </c>
      <c r="BZ40" s="64">
        <v>437593</v>
      </c>
      <c r="CA40" s="64">
        <v>35199</v>
      </c>
      <c r="CB40" s="64">
        <v>810688</v>
      </c>
      <c r="CC40" s="64">
        <v>63364</v>
      </c>
      <c r="CD40" s="65">
        <v>120000</v>
      </c>
      <c r="CE40" s="65">
        <v>0</v>
      </c>
      <c r="CF40" s="64">
        <v>0</v>
      </c>
      <c r="CG40" s="63">
        <v>2606053</v>
      </c>
      <c r="CH40" s="64">
        <v>4733851</v>
      </c>
      <c r="CI40" s="64">
        <v>269827</v>
      </c>
      <c r="CJ40" s="64">
        <v>0</v>
      </c>
      <c r="CK40" s="64">
        <v>0</v>
      </c>
      <c r="CL40" s="63">
        <v>5003678</v>
      </c>
      <c r="CM40" s="62">
        <v>-2397625</v>
      </c>
      <c r="CN40" s="64">
        <v>2089155</v>
      </c>
      <c r="CO40" s="64">
        <v>306435</v>
      </c>
      <c r="CP40" s="64">
        <v>5873233</v>
      </c>
      <c r="CQ40" s="64">
        <v>302510</v>
      </c>
      <c r="CR40" s="65">
        <v>312795</v>
      </c>
      <c r="CS40" s="65">
        <v>32683</v>
      </c>
      <c r="CT40" s="65">
        <v>729748</v>
      </c>
      <c r="CU40" s="65">
        <v>104994</v>
      </c>
      <c r="CV40" s="64">
        <v>453347</v>
      </c>
      <c r="CW40" s="64">
        <v>36466</v>
      </c>
      <c r="CX40" s="64">
        <v>839872</v>
      </c>
      <c r="CY40" s="64">
        <v>65645</v>
      </c>
      <c r="CZ40" s="65">
        <v>120000</v>
      </c>
      <c r="DA40" s="65">
        <v>0</v>
      </c>
      <c r="DB40" s="64">
        <v>0</v>
      </c>
      <c r="DC40" s="63">
        <v>2695550</v>
      </c>
      <c r="DD40" s="64">
        <v>4828528</v>
      </c>
      <c r="DE40" s="64">
        <v>1553352</v>
      </c>
      <c r="DF40" s="64">
        <v>0</v>
      </c>
      <c r="DG40" s="64">
        <v>0</v>
      </c>
      <c r="DH40" s="63">
        <v>6381880</v>
      </c>
      <c r="DI40" s="62">
        <v>-3686330</v>
      </c>
      <c r="DJ40" s="64">
        <v>2164365</v>
      </c>
      <c r="DK40" s="64">
        <v>317467</v>
      </c>
      <c r="DL40" s="64">
        <v>6084670</v>
      </c>
      <c r="DM40" s="64">
        <v>313400</v>
      </c>
      <c r="DN40" s="65">
        <v>324056</v>
      </c>
      <c r="DO40" s="65">
        <v>33860</v>
      </c>
      <c r="DP40" s="65">
        <v>756019</v>
      </c>
      <c r="DQ40" s="65">
        <v>108774</v>
      </c>
      <c r="DR40" s="64">
        <v>469667</v>
      </c>
      <c r="DS40" s="64">
        <v>37779</v>
      </c>
      <c r="DT40" s="64">
        <v>870108</v>
      </c>
      <c r="DU40" s="64">
        <v>68008</v>
      </c>
      <c r="DV40" s="65">
        <v>120000</v>
      </c>
      <c r="DW40" s="65">
        <v>0</v>
      </c>
      <c r="DX40" s="64">
        <v>0</v>
      </c>
      <c r="DY40" s="63">
        <v>2788271</v>
      </c>
      <c r="DZ40" s="64">
        <v>4925099</v>
      </c>
      <c r="EA40" s="64">
        <v>333838</v>
      </c>
      <c r="EB40" s="64">
        <v>0</v>
      </c>
      <c r="EC40" s="64">
        <v>0</v>
      </c>
      <c r="ED40" s="63">
        <v>5258937</v>
      </c>
      <c r="EE40" s="62">
        <v>-2470666</v>
      </c>
      <c r="EF40" s="64">
        <v>336046</v>
      </c>
      <c r="EG40" s="64">
        <v>35112</v>
      </c>
      <c r="EH40" s="64">
        <v>783992</v>
      </c>
      <c r="EI40" s="64">
        <v>112799</v>
      </c>
      <c r="EJ40" s="65">
        <v>336046</v>
      </c>
      <c r="EK40" s="65">
        <v>35112</v>
      </c>
      <c r="EL40" s="65">
        <v>783992</v>
      </c>
      <c r="EM40" s="65">
        <v>112799</v>
      </c>
      <c r="EN40" s="64">
        <v>487045</v>
      </c>
      <c r="EO40" s="64">
        <v>39176</v>
      </c>
      <c r="EP40" s="64">
        <v>902302</v>
      </c>
      <c r="EQ40" s="64">
        <v>70524</v>
      </c>
      <c r="ER40" s="65">
        <v>120000</v>
      </c>
      <c r="ES40" s="65">
        <v>0</v>
      </c>
      <c r="ET40" s="64">
        <v>0</v>
      </c>
      <c r="EU40" s="63">
        <v>2886996</v>
      </c>
      <c r="EV40" s="64">
        <v>5023601</v>
      </c>
      <c r="EW40" s="64">
        <v>1059953</v>
      </c>
      <c r="EX40" s="64">
        <v>0</v>
      </c>
      <c r="EY40" s="64">
        <v>0</v>
      </c>
      <c r="EZ40" s="63">
        <v>6083554</v>
      </c>
      <c r="FA40" s="62">
        <v>-3196558</v>
      </c>
      <c r="FB40" s="57">
        <v>273</v>
      </c>
      <c r="FC40" s="57">
        <v>39</v>
      </c>
      <c r="FD40" s="57">
        <v>0</v>
      </c>
      <c r="FE40" s="57">
        <v>0</v>
      </c>
      <c r="FF40" s="57">
        <v>17</v>
      </c>
      <c r="FG40" s="57">
        <v>47</v>
      </c>
      <c r="FH40" s="57">
        <v>0</v>
      </c>
      <c r="FI40" s="57">
        <v>11</v>
      </c>
      <c r="FJ40" s="57">
        <v>3</v>
      </c>
      <c r="FK40" s="57">
        <v>0</v>
      </c>
      <c r="FL40" s="57">
        <v>135</v>
      </c>
      <c r="FM40" s="57">
        <v>30</v>
      </c>
      <c r="FN40" s="57">
        <v>0</v>
      </c>
      <c r="FO40" s="57">
        <v>1</v>
      </c>
      <c r="FP40" s="57">
        <v>203</v>
      </c>
      <c r="FQ40" s="57">
        <v>0</v>
      </c>
      <c r="FR40" s="57">
        <v>10</v>
      </c>
      <c r="FS40" s="57">
        <v>221</v>
      </c>
      <c r="FT40" s="57">
        <v>0</v>
      </c>
      <c r="FU40" s="57">
        <v>0</v>
      </c>
      <c r="FV40" s="57">
        <v>0</v>
      </c>
      <c r="FW40" s="57">
        <v>0</v>
      </c>
      <c r="FX40" s="57">
        <v>0</v>
      </c>
      <c r="FY40" s="57">
        <v>0</v>
      </c>
      <c r="FZ40" s="57">
        <v>0</v>
      </c>
      <c r="GA40" s="57">
        <v>0</v>
      </c>
      <c r="GB40" s="57">
        <v>0</v>
      </c>
      <c r="GC40" s="57">
        <v>0</v>
      </c>
      <c r="GD40" s="57">
        <v>1</v>
      </c>
      <c r="GE40" s="16">
        <v>42984.448518518519</v>
      </c>
      <c r="GF40" s="14" t="s">
        <v>13</v>
      </c>
      <c r="GG40" s="14" t="s">
        <v>165</v>
      </c>
      <c r="GH40" s="14" t="s">
        <v>164</v>
      </c>
      <c r="GI40" s="14" t="s">
        <v>17</v>
      </c>
      <c r="GJ40" s="14">
        <v>641</v>
      </c>
      <c r="GK40" s="14">
        <v>39</v>
      </c>
      <c r="GL40" s="14">
        <v>985</v>
      </c>
      <c r="GM40" s="14">
        <v>518500</v>
      </c>
      <c r="GN40" s="14">
        <v>912</v>
      </c>
      <c r="GO40" s="14">
        <v>487</v>
      </c>
      <c r="GQ40" s="14">
        <v>48715</v>
      </c>
    </row>
    <row r="41" spans="1:199" ht="15.75">
      <c r="A41" s="14" t="s">
        <v>166</v>
      </c>
      <c r="B41" s="14" t="s">
        <v>86</v>
      </c>
      <c r="D41" s="64">
        <v>3553382</v>
      </c>
      <c r="E41" s="64">
        <v>613154</v>
      </c>
      <c r="F41" s="64">
        <v>8362378</v>
      </c>
      <c r="G41" s="64">
        <v>355680</v>
      </c>
      <c r="H41" s="65">
        <v>522177</v>
      </c>
      <c r="I41" s="65">
        <v>65506</v>
      </c>
      <c r="J41" s="65">
        <v>1009360</v>
      </c>
      <c r="K41" s="65">
        <v>51482</v>
      </c>
      <c r="L41" s="64">
        <v>771084</v>
      </c>
      <c r="M41" s="64">
        <v>72965</v>
      </c>
      <c r="N41" s="64">
        <v>1195820</v>
      </c>
      <c r="O41" s="64">
        <v>77183</v>
      </c>
      <c r="P41" s="65">
        <v>209940</v>
      </c>
      <c r="Q41" s="65">
        <v>0</v>
      </c>
      <c r="R41" s="64">
        <v>50000</v>
      </c>
      <c r="S41" s="63">
        <v>4025517</v>
      </c>
      <c r="T41" s="64">
        <v>10152310</v>
      </c>
      <c r="U41" s="64">
        <v>2326174</v>
      </c>
      <c r="V41" s="64">
        <v>0</v>
      </c>
      <c r="W41" s="64">
        <v>50000</v>
      </c>
      <c r="X41" s="63">
        <v>12528484</v>
      </c>
      <c r="Y41" s="62">
        <v>-8502967</v>
      </c>
      <c r="Z41" s="64">
        <v>2311680</v>
      </c>
      <c r="AA41" s="64">
        <v>471979</v>
      </c>
      <c r="AB41" s="64">
        <v>9341458</v>
      </c>
      <c r="AC41" s="64">
        <v>287840</v>
      </c>
      <c r="AD41" s="65">
        <v>372368</v>
      </c>
      <c r="AE41" s="65">
        <v>55038</v>
      </c>
      <c r="AF41" s="65">
        <v>1189114</v>
      </c>
      <c r="AG41" s="65">
        <v>44329</v>
      </c>
      <c r="AH41" s="64">
        <v>501635</v>
      </c>
      <c r="AI41" s="64">
        <v>56166</v>
      </c>
      <c r="AJ41" s="64">
        <v>1335828</v>
      </c>
      <c r="AK41" s="65">
        <v>62461</v>
      </c>
      <c r="AL41" s="65">
        <v>207524</v>
      </c>
      <c r="AM41" s="64">
        <v>0</v>
      </c>
      <c r="AN41" s="64">
        <v>50000</v>
      </c>
      <c r="AO41" s="63">
        <v>3874463</v>
      </c>
      <c r="AP41" s="64">
        <v>10953527</v>
      </c>
      <c r="AQ41" s="64">
        <v>1657078</v>
      </c>
      <c r="AR41" s="64">
        <v>50000</v>
      </c>
      <c r="AS41" s="64">
        <v>0</v>
      </c>
      <c r="AT41" s="63">
        <v>12660605</v>
      </c>
      <c r="AU41" s="62">
        <v>-8786142</v>
      </c>
      <c r="AV41" s="64">
        <v>1641645</v>
      </c>
      <c r="AW41" s="64">
        <v>465203</v>
      </c>
      <c r="AX41" s="64">
        <v>10176126</v>
      </c>
      <c r="AY41" s="64">
        <v>259575</v>
      </c>
      <c r="AZ41" s="65">
        <v>264438</v>
      </c>
      <c r="BA41" s="65">
        <v>53914</v>
      </c>
      <c r="BB41" s="65">
        <v>1295017</v>
      </c>
      <c r="BC41" s="65">
        <v>39976</v>
      </c>
      <c r="BD41" s="64">
        <v>356237</v>
      </c>
      <c r="BE41" s="64">
        <v>55359</v>
      </c>
      <c r="BF41" s="64">
        <v>1455186</v>
      </c>
      <c r="BG41" s="64">
        <v>56328</v>
      </c>
      <c r="BH41" s="65">
        <v>205790</v>
      </c>
      <c r="BI41" s="65">
        <v>0</v>
      </c>
      <c r="BJ41" s="64">
        <v>50000</v>
      </c>
      <c r="BK41" s="63">
        <v>3832245</v>
      </c>
      <c r="BL41" s="64">
        <v>11473538</v>
      </c>
      <c r="BM41" s="64">
        <v>2578061</v>
      </c>
      <c r="BN41" s="64">
        <v>50000</v>
      </c>
      <c r="BO41" s="64">
        <v>0</v>
      </c>
      <c r="BP41" s="63">
        <v>14101599</v>
      </c>
      <c r="BQ41" s="62">
        <v>-10269354</v>
      </c>
      <c r="BR41" s="64">
        <v>1047004</v>
      </c>
      <c r="BS41" s="64">
        <v>469852</v>
      </c>
      <c r="BT41" s="64">
        <v>10859307</v>
      </c>
      <c r="BU41" s="64">
        <v>188766</v>
      </c>
      <c r="BV41" s="65">
        <v>168653</v>
      </c>
      <c r="BW41" s="65">
        <v>54453</v>
      </c>
      <c r="BX41" s="65">
        <v>1381732</v>
      </c>
      <c r="BY41" s="65">
        <v>29071</v>
      </c>
      <c r="BZ41" s="64">
        <v>227200</v>
      </c>
      <c r="CA41" s="64">
        <v>55912</v>
      </c>
      <c r="CB41" s="64">
        <v>1552881</v>
      </c>
      <c r="CC41" s="64">
        <v>40962</v>
      </c>
      <c r="CD41" s="65">
        <v>207506</v>
      </c>
      <c r="CE41" s="65">
        <v>0</v>
      </c>
      <c r="CF41" s="64">
        <v>50000</v>
      </c>
      <c r="CG41" s="63">
        <v>3768370</v>
      </c>
      <c r="CH41" s="64">
        <v>11824036</v>
      </c>
      <c r="CI41" s="64">
        <v>1456695</v>
      </c>
      <c r="CJ41" s="64">
        <v>50000</v>
      </c>
      <c r="CK41" s="64">
        <v>0</v>
      </c>
      <c r="CL41" s="63">
        <v>13330731</v>
      </c>
      <c r="CM41" s="62">
        <v>-9562361</v>
      </c>
      <c r="CN41" s="64">
        <v>464868</v>
      </c>
      <c r="CO41" s="64">
        <v>481599</v>
      </c>
      <c r="CP41" s="64">
        <v>11898339</v>
      </c>
      <c r="CQ41" s="64">
        <v>139737</v>
      </c>
      <c r="CR41" s="65">
        <v>74882</v>
      </c>
      <c r="CS41" s="65">
        <v>55815</v>
      </c>
      <c r="CT41" s="65">
        <v>1513623</v>
      </c>
      <c r="CU41" s="65">
        <v>21520</v>
      </c>
      <c r="CV41" s="64">
        <v>100876</v>
      </c>
      <c r="CW41" s="64">
        <v>57310</v>
      </c>
      <c r="CX41" s="64">
        <v>1701462</v>
      </c>
      <c r="CY41" s="64">
        <v>30323</v>
      </c>
      <c r="CZ41" s="65">
        <v>211270</v>
      </c>
      <c r="DA41" s="65">
        <v>0</v>
      </c>
      <c r="DB41" s="64">
        <v>50000</v>
      </c>
      <c r="DC41" s="63">
        <v>3817081</v>
      </c>
      <c r="DD41" s="64">
        <v>12212890</v>
      </c>
      <c r="DE41" s="64">
        <v>1720692</v>
      </c>
      <c r="DF41" s="64">
        <v>50000</v>
      </c>
      <c r="DG41" s="64">
        <v>0</v>
      </c>
      <c r="DH41" s="63">
        <v>13983582</v>
      </c>
      <c r="DI41" s="62">
        <v>-10166501</v>
      </c>
      <c r="DJ41" s="64">
        <v>0</v>
      </c>
      <c r="DK41" s="64">
        <v>0</v>
      </c>
      <c r="DL41" s="64">
        <v>13218540</v>
      </c>
      <c r="DM41" s="64">
        <v>0</v>
      </c>
      <c r="DN41" s="65">
        <v>0</v>
      </c>
      <c r="DO41" s="65">
        <v>0</v>
      </c>
      <c r="DP41" s="65">
        <v>1681608</v>
      </c>
      <c r="DQ41" s="65">
        <v>0</v>
      </c>
      <c r="DR41" s="64">
        <v>0</v>
      </c>
      <c r="DS41" s="64">
        <v>0</v>
      </c>
      <c r="DT41" s="64">
        <v>1890251</v>
      </c>
      <c r="DU41" s="64">
        <v>0</v>
      </c>
      <c r="DV41" s="65">
        <v>216440</v>
      </c>
      <c r="DW41" s="65">
        <v>0</v>
      </c>
      <c r="DX41" s="64">
        <v>50000</v>
      </c>
      <c r="DY41" s="63">
        <v>3838299</v>
      </c>
      <c r="DZ41" s="64">
        <v>12605760</v>
      </c>
      <c r="EA41" s="64">
        <v>1672509</v>
      </c>
      <c r="EB41" s="64">
        <v>50000</v>
      </c>
      <c r="EC41" s="64">
        <v>0</v>
      </c>
      <c r="ED41" s="63">
        <v>14328269</v>
      </c>
      <c r="EE41" s="62">
        <v>-10489970</v>
      </c>
      <c r="EF41" s="64">
        <v>0</v>
      </c>
      <c r="EG41" s="64">
        <v>0</v>
      </c>
      <c r="EH41" s="64">
        <v>13519592</v>
      </c>
      <c r="EI41" s="64">
        <v>0</v>
      </c>
      <c r="EJ41" s="65">
        <v>0</v>
      </c>
      <c r="EK41" s="65">
        <v>0</v>
      </c>
      <c r="EL41" s="65">
        <v>1719854</v>
      </c>
      <c r="EM41" s="65">
        <v>0</v>
      </c>
      <c r="EN41" s="64">
        <v>0</v>
      </c>
      <c r="EO41" s="64">
        <v>0</v>
      </c>
      <c r="EP41" s="64">
        <v>1933302</v>
      </c>
      <c r="EQ41" s="64">
        <v>0</v>
      </c>
      <c r="ER41" s="65">
        <v>222730</v>
      </c>
      <c r="ES41" s="65">
        <v>0</v>
      </c>
      <c r="ET41" s="64">
        <v>50000</v>
      </c>
      <c r="EU41" s="63">
        <v>3925886</v>
      </c>
      <c r="EV41" s="64">
        <v>12886784</v>
      </c>
      <c r="EW41" s="64">
        <v>812614</v>
      </c>
      <c r="EX41" s="64">
        <v>50000</v>
      </c>
      <c r="EY41" s="64">
        <v>0</v>
      </c>
      <c r="EZ41" s="63">
        <v>13749398</v>
      </c>
      <c r="FA41" s="62">
        <v>-9823512</v>
      </c>
      <c r="FB41" s="57">
        <v>626</v>
      </c>
      <c r="FC41" s="57">
        <v>72</v>
      </c>
      <c r="FD41" s="57">
        <v>1</v>
      </c>
      <c r="FE41" s="57">
        <v>6</v>
      </c>
      <c r="FF41" s="57">
        <v>26</v>
      </c>
      <c r="FG41" s="57">
        <v>102</v>
      </c>
      <c r="FH41" s="57">
        <v>0</v>
      </c>
      <c r="FI41" s="57">
        <v>82</v>
      </c>
      <c r="FJ41" s="57">
        <v>12</v>
      </c>
      <c r="FK41" s="57">
        <v>1</v>
      </c>
      <c r="FL41" s="57">
        <v>346</v>
      </c>
      <c r="FM41" s="57">
        <v>54</v>
      </c>
      <c r="FN41" s="57">
        <v>0</v>
      </c>
      <c r="FO41" s="57">
        <v>14</v>
      </c>
      <c r="FP41" s="57">
        <v>179</v>
      </c>
      <c r="FQ41" s="57">
        <v>0</v>
      </c>
      <c r="FR41" s="57">
        <v>77</v>
      </c>
      <c r="FS41" s="57">
        <v>266</v>
      </c>
      <c r="FT41" s="57">
        <v>1</v>
      </c>
      <c r="FU41" s="57">
        <v>1</v>
      </c>
      <c r="FV41" s="57">
        <v>0</v>
      </c>
      <c r="FW41" s="57">
        <v>1</v>
      </c>
      <c r="FX41" s="57">
        <v>1</v>
      </c>
      <c r="FY41" s="57">
        <v>0</v>
      </c>
      <c r="FZ41" s="57">
        <v>1</v>
      </c>
      <c r="GA41" s="57">
        <v>1</v>
      </c>
      <c r="GB41" s="57">
        <v>0</v>
      </c>
      <c r="GC41" s="57">
        <v>4</v>
      </c>
      <c r="GD41" s="57">
        <v>0</v>
      </c>
      <c r="GE41" s="16">
        <v>42965.38621527778</v>
      </c>
      <c r="GF41" s="14" t="s">
        <v>13</v>
      </c>
      <c r="GG41" s="14" t="s">
        <v>165</v>
      </c>
      <c r="GH41" s="14" t="s">
        <v>164</v>
      </c>
      <c r="GI41" s="14" t="s">
        <v>85</v>
      </c>
      <c r="GJ41" s="14">
        <v>641</v>
      </c>
      <c r="GK41" s="14">
        <v>39</v>
      </c>
      <c r="GL41" s="14">
        <v>985</v>
      </c>
      <c r="GM41" s="14">
        <v>517943</v>
      </c>
      <c r="GN41" s="14">
        <v>912</v>
      </c>
      <c r="GO41" s="14">
        <v>490</v>
      </c>
      <c r="GQ41" s="14">
        <v>48760</v>
      </c>
    </row>
    <row r="42" spans="1:199" ht="15.75">
      <c r="A42" s="14" t="s">
        <v>166</v>
      </c>
      <c r="B42" s="14" t="s">
        <v>28</v>
      </c>
      <c r="D42" s="64">
        <v>2863064</v>
      </c>
      <c r="E42" s="64">
        <v>713114</v>
      </c>
      <c r="F42" s="64">
        <v>5579877</v>
      </c>
      <c r="G42" s="64">
        <v>198266</v>
      </c>
      <c r="H42" s="65">
        <v>413915</v>
      </c>
      <c r="I42" s="65">
        <v>82553</v>
      </c>
      <c r="J42" s="65">
        <v>704508</v>
      </c>
      <c r="K42" s="65">
        <v>43057</v>
      </c>
      <c r="L42" s="64">
        <v>621285</v>
      </c>
      <c r="M42" s="64">
        <v>84861</v>
      </c>
      <c r="N42" s="64">
        <v>797922</v>
      </c>
      <c r="O42" s="64">
        <v>43024</v>
      </c>
      <c r="P42" s="65">
        <v>0</v>
      </c>
      <c r="Q42" s="65">
        <v>0</v>
      </c>
      <c r="R42" s="64">
        <v>0</v>
      </c>
      <c r="S42" s="63">
        <v>2791125</v>
      </c>
      <c r="T42" s="64">
        <v>5656338</v>
      </c>
      <c r="U42" s="64">
        <v>1216956</v>
      </c>
      <c r="V42" s="64">
        <v>0</v>
      </c>
      <c r="W42" s="64">
        <v>0</v>
      </c>
      <c r="X42" s="63">
        <v>6873294</v>
      </c>
      <c r="Y42" s="62">
        <v>-4082169</v>
      </c>
      <c r="Z42" s="64">
        <v>2532879</v>
      </c>
      <c r="AA42" s="64">
        <v>587671</v>
      </c>
      <c r="AB42" s="64">
        <v>6367413</v>
      </c>
      <c r="AC42" s="64">
        <v>185841</v>
      </c>
      <c r="AD42" s="65">
        <v>366180</v>
      </c>
      <c r="AE42" s="65">
        <v>68031</v>
      </c>
      <c r="AF42" s="65">
        <v>803941</v>
      </c>
      <c r="AG42" s="65">
        <v>40358</v>
      </c>
      <c r="AH42" s="64">
        <v>549635</v>
      </c>
      <c r="AI42" s="64">
        <v>69933</v>
      </c>
      <c r="AJ42" s="64">
        <v>910540</v>
      </c>
      <c r="AK42" s="65">
        <v>40328</v>
      </c>
      <c r="AL42" s="65">
        <v>0</v>
      </c>
      <c r="AM42" s="64">
        <v>0</v>
      </c>
      <c r="AN42" s="64">
        <v>0</v>
      </c>
      <c r="AO42" s="63">
        <v>2848946</v>
      </c>
      <c r="AP42" s="64">
        <v>5712901</v>
      </c>
      <c r="AQ42" s="64">
        <v>1310568</v>
      </c>
      <c r="AR42" s="64">
        <v>0</v>
      </c>
      <c r="AS42" s="64">
        <v>0</v>
      </c>
      <c r="AT42" s="63">
        <v>7023469</v>
      </c>
      <c r="AU42" s="62">
        <v>-4174523</v>
      </c>
      <c r="AV42" s="64">
        <v>2132417</v>
      </c>
      <c r="AW42" s="64">
        <v>450525</v>
      </c>
      <c r="AX42" s="64">
        <v>6807437</v>
      </c>
      <c r="AY42" s="64">
        <v>171600</v>
      </c>
      <c r="AZ42" s="65">
        <v>308285</v>
      </c>
      <c r="BA42" s="65">
        <v>52155</v>
      </c>
      <c r="BB42" s="65">
        <v>859498</v>
      </c>
      <c r="BC42" s="65">
        <v>37266</v>
      </c>
      <c r="BD42" s="64">
        <v>462735</v>
      </c>
      <c r="BE42" s="64">
        <v>53612</v>
      </c>
      <c r="BF42" s="64">
        <v>973463</v>
      </c>
      <c r="BG42" s="64">
        <v>37237</v>
      </c>
      <c r="BH42" s="65">
        <v>0</v>
      </c>
      <c r="BI42" s="65">
        <v>0</v>
      </c>
      <c r="BJ42" s="64">
        <v>0</v>
      </c>
      <c r="BK42" s="63">
        <v>2784251</v>
      </c>
      <c r="BL42" s="64">
        <v>5770030</v>
      </c>
      <c r="BM42" s="64">
        <v>2059464</v>
      </c>
      <c r="BN42" s="64">
        <v>0</v>
      </c>
      <c r="BO42" s="64">
        <v>0</v>
      </c>
      <c r="BP42" s="63">
        <v>7829494</v>
      </c>
      <c r="BQ42" s="62">
        <v>-5045243</v>
      </c>
      <c r="BR42" s="64">
        <v>1473603</v>
      </c>
      <c r="BS42" s="64">
        <v>253507</v>
      </c>
      <c r="BT42" s="64">
        <v>7376101</v>
      </c>
      <c r="BU42" s="64">
        <v>168774</v>
      </c>
      <c r="BV42" s="65">
        <v>213040</v>
      </c>
      <c r="BW42" s="65">
        <v>29347</v>
      </c>
      <c r="BX42" s="65">
        <v>931297</v>
      </c>
      <c r="BY42" s="65">
        <v>36652</v>
      </c>
      <c r="BZ42" s="64">
        <v>319772</v>
      </c>
      <c r="CA42" s="64">
        <v>30167</v>
      </c>
      <c r="CB42" s="64">
        <v>1054782</v>
      </c>
      <c r="CC42" s="64">
        <v>36624</v>
      </c>
      <c r="CD42" s="65">
        <v>0</v>
      </c>
      <c r="CE42" s="65">
        <v>0</v>
      </c>
      <c r="CF42" s="64">
        <v>0</v>
      </c>
      <c r="CG42" s="63">
        <v>2651681</v>
      </c>
      <c r="CH42" s="64">
        <v>5914281</v>
      </c>
      <c r="CI42" s="64">
        <v>1965852</v>
      </c>
      <c r="CJ42" s="64">
        <v>0</v>
      </c>
      <c r="CK42" s="64">
        <v>0</v>
      </c>
      <c r="CL42" s="63">
        <v>7880133</v>
      </c>
      <c r="CM42" s="62">
        <v>-5228452</v>
      </c>
      <c r="CN42" s="64">
        <v>721131</v>
      </c>
      <c r="CO42" s="64">
        <v>114730</v>
      </c>
      <c r="CP42" s="64">
        <v>8033593</v>
      </c>
      <c r="CQ42" s="64">
        <v>167086</v>
      </c>
      <c r="CR42" s="65">
        <v>104254</v>
      </c>
      <c r="CS42" s="65">
        <v>13282</v>
      </c>
      <c r="CT42" s="65">
        <v>1014311</v>
      </c>
      <c r="CU42" s="65">
        <v>36285</v>
      </c>
      <c r="CV42" s="64">
        <v>156485</v>
      </c>
      <c r="CW42" s="64">
        <v>13653</v>
      </c>
      <c r="CX42" s="64">
        <v>1148804</v>
      </c>
      <c r="CY42" s="64">
        <v>36258</v>
      </c>
      <c r="CZ42" s="65">
        <v>0</v>
      </c>
      <c r="DA42" s="65">
        <v>0</v>
      </c>
      <c r="DB42" s="64">
        <v>0</v>
      </c>
      <c r="DC42" s="63">
        <v>2523332</v>
      </c>
      <c r="DD42" s="64">
        <v>6127195</v>
      </c>
      <c r="DE42" s="64">
        <v>1685016</v>
      </c>
      <c r="DF42" s="64">
        <v>0</v>
      </c>
      <c r="DG42" s="64">
        <v>0</v>
      </c>
      <c r="DH42" s="63">
        <v>7812211</v>
      </c>
      <c r="DI42" s="62">
        <v>-5288879</v>
      </c>
      <c r="DJ42" s="64">
        <v>0</v>
      </c>
      <c r="DK42" s="64">
        <v>0</v>
      </c>
      <c r="DL42" s="64">
        <v>8724384</v>
      </c>
      <c r="DM42" s="64">
        <v>152917</v>
      </c>
      <c r="DN42" s="65">
        <v>0</v>
      </c>
      <c r="DO42" s="65">
        <v>0</v>
      </c>
      <c r="DP42" s="65">
        <v>1101529</v>
      </c>
      <c r="DQ42" s="65">
        <v>33208</v>
      </c>
      <c r="DR42" s="64">
        <v>0</v>
      </c>
      <c r="DS42" s="64">
        <v>0</v>
      </c>
      <c r="DT42" s="64">
        <v>1247587</v>
      </c>
      <c r="DU42" s="64">
        <v>33183</v>
      </c>
      <c r="DV42" s="65">
        <v>0</v>
      </c>
      <c r="DW42" s="65">
        <v>0</v>
      </c>
      <c r="DX42" s="64">
        <v>0</v>
      </c>
      <c r="DY42" s="63">
        <v>2415507</v>
      </c>
      <c r="DZ42" s="64">
        <v>6347774</v>
      </c>
      <c r="EA42" s="64">
        <v>1591404</v>
      </c>
      <c r="EB42" s="64">
        <v>0</v>
      </c>
      <c r="EC42" s="64">
        <v>0</v>
      </c>
      <c r="ED42" s="63">
        <v>7939178</v>
      </c>
      <c r="EE42" s="62">
        <v>-5523671</v>
      </c>
      <c r="EF42" s="64">
        <v>0</v>
      </c>
      <c r="EG42" s="64">
        <v>0</v>
      </c>
      <c r="EH42" s="64">
        <v>9057975</v>
      </c>
      <c r="EI42" s="64">
        <v>124333</v>
      </c>
      <c r="EJ42" s="65">
        <v>0</v>
      </c>
      <c r="EK42" s="65">
        <v>0</v>
      </c>
      <c r="EL42" s="65">
        <v>1143648</v>
      </c>
      <c r="EM42" s="65">
        <v>27001</v>
      </c>
      <c r="EN42" s="64">
        <v>0</v>
      </c>
      <c r="EO42" s="64">
        <v>0</v>
      </c>
      <c r="EP42" s="64">
        <v>1295290</v>
      </c>
      <c r="EQ42" s="64">
        <v>26980</v>
      </c>
      <c r="ER42" s="65">
        <v>0</v>
      </c>
      <c r="ES42" s="65">
        <v>0</v>
      </c>
      <c r="ET42" s="64">
        <v>0</v>
      </c>
      <c r="EU42" s="63">
        <v>2492919</v>
      </c>
      <c r="EV42" s="64">
        <v>6582642</v>
      </c>
      <c r="EW42" s="64">
        <v>1591404</v>
      </c>
      <c r="EX42" s="64">
        <v>0</v>
      </c>
      <c r="EY42" s="64">
        <v>0</v>
      </c>
      <c r="EZ42" s="63">
        <v>8174046</v>
      </c>
      <c r="FA42" s="62">
        <v>-5681127</v>
      </c>
      <c r="FB42" s="57">
        <v>281</v>
      </c>
      <c r="FC42" s="57">
        <v>46</v>
      </c>
      <c r="FD42" s="57">
        <v>0</v>
      </c>
      <c r="FE42" s="57">
        <v>0</v>
      </c>
      <c r="FF42" s="57">
        <v>24</v>
      </c>
      <c r="FG42" s="57">
        <v>89</v>
      </c>
      <c r="FH42" s="57">
        <v>1</v>
      </c>
      <c r="FI42" s="57">
        <v>63</v>
      </c>
      <c r="FJ42" s="57">
        <v>14</v>
      </c>
      <c r="FK42" s="57">
        <v>2</v>
      </c>
      <c r="FL42" s="57">
        <v>122</v>
      </c>
      <c r="FM42" s="57">
        <v>51</v>
      </c>
      <c r="FN42" s="57">
        <v>2</v>
      </c>
      <c r="FO42" s="57">
        <v>23</v>
      </c>
      <c r="FP42" s="57">
        <v>122</v>
      </c>
      <c r="FQ42" s="57">
        <v>5</v>
      </c>
      <c r="FR42" s="57">
        <v>58</v>
      </c>
      <c r="FS42" s="57">
        <v>282</v>
      </c>
      <c r="FT42" s="57">
        <v>1</v>
      </c>
      <c r="FU42" s="57">
        <v>1</v>
      </c>
      <c r="FV42" s="57">
        <v>0</v>
      </c>
      <c r="FW42" s="57">
        <v>1</v>
      </c>
      <c r="FX42" s="57">
        <v>1</v>
      </c>
      <c r="FY42" s="57">
        <v>0</v>
      </c>
      <c r="FZ42" s="57">
        <v>1</v>
      </c>
      <c r="GA42" s="57">
        <v>1</v>
      </c>
      <c r="GB42" s="57">
        <v>0</v>
      </c>
      <c r="GC42" s="57">
        <v>0</v>
      </c>
      <c r="GD42" s="57">
        <v>0</v>
      </c>
      <c r="GE42" s="16">
        <v>42984.676655092589</v>
      </c>
      <c r="GF42" s="14" t="s">
        <v>13</v>
      </c>
      <c r="GG42" s="14" t="s">
        <v>165</v>
      </c>
      <c r="GH42" s="14" t="s">
        <v>164</v>
      </c>
      <c r="GI42" s="14" t="s">
        <v>27</v>
      </c>
      <c r="GJ42" s="14">
        <v>641</v>
      </c>
      <c r="GK42" s="14">
        <v>39</v>
      </c>
      <c r="GL42" s="14">
        <v>985</v>
      </c>
      <c r="GM42" s="14">
        <v>518526</v>
      </c>
      <c r="GN42" s="14">
        <v>912</v>
      </c>
      <c r="GO42" s="14">
        <v>696</v>
      </c>
      <c r="GQ42" s="14">
        <v>62766</v>
      </c>
    </row>
    <row r="43" spans="1:199" ht="15.75">
      <c r="A43" s="14" t="s">
        <v>166</v>
      </c>
      <c r="B43" s="14" t="s">
        <v>80</v>
      </c>
      <c r="D43" s="64">
        <v>5936534</v>
      </c>
      <c r="E43" s="64">
        <v>453685</v>
      </c>
      <c r="F43" s="64">
        <v>10854239</v>
      </c>
      <c r="G43" s="64">
        <v>0</v>
      </c>
      <c r="H43" s="65">
        <v>764711</v>
      </c>
      <c r="I43" s="65">
        <v>57618</v>
      </c>
      <c r="J43" s="65">
        <v>1379529</v>
      </c>
      <c r="K43" s="65">
        <v>0</v>
      </c>
      <c r="L43" s="64">
        <v>1288228</v>
      </c>
      <c r="M43" s="64">
        <v>53988</v>
      </c>
      <c r="N43" s="64">
        <v>1552156</v>
      </c>
      <c r="O43" s="64">
        <v>0</v>
      </c>
      <c r="P43" s="65">
        <v>0</v>
      </c>
      <c r="Q43" s="65">
        <v>0</v>
      </c>
      <c r="R43" s="64">
        <v>50000</v>
      </c>
      <c r="S43" s="63">
        <v>5146230</v>
      </c>
      <c r="T43" s="64">
        <v>12522298</v>
      </c>
      <c r="U43" s="64">
        <v>2076657</v>
      </c>
      <c r="V43" s="64">
        <v>50000</v>
      </c>
      <c r="W43" s="64">
        <v>0</v>
      </c>
      <c r="X43" s="63">
        <v>14648955</v>
      </c>
      <c r="Y43" s="62">
        <v>-9502725</v>
      </c>
      <c r="Z43" s="64">
        <v>5179899</v>
      </c>
      <c r="AA43" s="64">
        <v>458222</v>
      </c>
      <c r="AB43" s="64">
        <v>10962782</v>
      </c>
      <c r="AC43" s="64">
        <v>0</v>
      </c>
      <c r="AD43" s="65">
        <v>667245</v>
      </c>
      <c r="AE43" s="65">
        <v>58194</v>
      </c>
      <c r="AF43" s="65">
        <v>1393325</v>
      </c>
      <c r="AG43" s="65">
        <v>0</v>
      </c>
      <c r="AH43" s="64">
        <v>1124038</v>
      </c>
      <c r="AI43" s="64">
        <v>54528</v>
      </c>
      <c r="AJ43" s="64">
        <v>1567678</v>
      </c>
      <c r="AK43" s="65">
        <v>0</v>
      </c>
      <c r="AL43" s="65">
        <v>0</v>
      </c>
      <c r="AM43" s="64">
        <v>0</v>
      </c>
      <c r="AN43" s="64">
        <v>50000</v>
      </c>
      <c r="AO43" s="63">
        <v>4915008</v>
      </c>
      <c r="AP43" s="64">
        <v>12847877</v>
      </c>
      <c r="AQ43" s="64">
        <v>2454300</v>
      </c>
      <c r="AR43" s="64">
        <v>50000</v>
      </c>
      <c r="AS43" s="64">
        <v>0</v>
      </c>
      <c r="AT43" s="63">
        <v>15352177</v>
      </c>
      <c r="AU43" s="62">
        <v>-10437169</v>
      </c>
      <c r="AV43" s="64">
        <v>4347698</v>
      </c>
      <c r="AW43" s="64">
        <v>462804</v>
      </c>
      <c r="AX43" s="64">
        <v>11072410</v>
      </c>
      <c r="AY43" s="64">
        <v>0</v>
      </c>
      <c r="AZ43" s="65">
        <v>560046</v>
      </c>
      <c r="BA43" s="65">
        <v>58776</v>
      </c>
      <c r="BB43" s="65">
        <v>1407258</v>
      </c>
      <c r="BC43" s="65">
        <v>0</v>
      </c>
      <c r="BD43" s="64">
        <v>943450</v>
      </c>
      <c r="BE43" s="64">
        <v>55074</v>
      </c>
      <c r="BF43" s="64">
        <v>1583355</v>
      </c>
      <c r="BG43" s="64">
        <v>0</v>
      </c>
      <c r="BH43" s="65">
        <v>0</v>
      </c>
      <c r="BI43" s="65">
        <v>0</v>
      </c>
      <c r="BJ43" s="64">
        <v>50000</v>
      </c>
      <c r="BK43" s="63">
        <v>4657959</v>
      </c>
      <c r="BL43" s="64">
        <v>13130531</v>
      </c>
      <c r="BM43" s="64">
        <v>2774672</v>
      </c>
      <c r="BN43" s="64">
        <v>50000</v>
      </c>
      <c r="BO43" s="64">
        <v>0</v>
      </c>
      <c r="BP43" s="63">
        <v>15955203</v>
      </c>
      <c r="BQ43" s="62">
        <v>-11297244</v>
      </c>
      <c r="BR43" s="64">
        <v>3952390</v>
      </c>
      <c r="BS43" s="64">
        <v>474374</v>
      </c>
      <c r="BT43" s="64">
        <v>11349220</v>
      </c>
      <c r="BU43" s="64">
        <v>0</v>
      </c>
      <c r="BV43" s="65">
        <v>509125</v>
      </c>
      <c r="BW43" s="65">
        <v>60245</v>
      </c>
      <c r="BX43" s="65">
        <v>1442439</v>
      </c>
      <c r="BY43" s="65">
        <v>0</v>
      </c>
      <c r="BZ43" s="64">
        <v>857669</v>
      </c>
      <c r="CA43" s="64">
        <v>56451</v>
      </c>
      <c r="CB43" s="64">
        <v>1622938</v>
      </c>
      <c r="CC43" s="64">
        <v>0</v>
      </c>
      <c r="CD43" s="65">
        <v>0</v>
      </c>
      <c r="CE43" s="65">
        <v>0</v>
      </c>
      <c r="CF43" s="64">
        <v>50000</v>
      </c>
      <c r="CG43" s="63">
        <v>4598867</v>
      </c>
      <c r="CH43" s="64">
        <v>13393141</v>
      </c>
      <c r="CI43" s="64">
        <v>1610228</v>
      </c>
      <c r="CJ43" s="64">
        <v>50000</v>
      </c>
      <c r="CK43" s="64">
        <v>0</v>
      </c>
      <c r="CL43" s="63">
        <v>15053369</v>
      </c>
      <c r="CM43" s="62">
        <v>-10454502</v>
      </c>
      <c r="CN43" s="64">
        <v>3313677</v>
      </c>
      <c r="CO43" s="64">
        <v>491451</v>
      </c>
      <c r="CP43" s="64">
        <v>11757792</v>
      </c>
      <c r="CQ43" s="64">
        <v>0</v>
      </c>
      <c r="CR43" s="65">
        <v>426849</v>
      </c>
      <c r="CS43" s="65">
        <v>62414</v>
      </c>
      <c r="CT43" s="65">
        <v>1494367</v>
      </c>
      <c r="CU43" s="65">
        <v>0</v>
      </c>
      <c r="CV43" s="64">
        <v>719068</v>
      </c>
      <c r="CW43" s="64">
        <v>58483</v>
      </c>
      <c r="CX43" s="64">
        <v>1681364</v>
      </c>
      <c r="CY43" s="64">
        <v>0</v>
      </c>
      <c r="CZ43" s="65">
        <v>0</v>
      </c>
      <c r="DA43" s="65">
        <v>0</v>
      </c>
      <c r="DB43" s="64">
        <v>50000</v>
      </c>
      <c r="DC43" s="63">
        <v>4492545</v>
      </c>
      <c r="DD43" s="64">
        <v>13661004</v>
      </c>
      <c r="DE43" s="64">
        <v>2518543</v>
      </c>
      <c r="DF43" s="64">
        <v>50000</v>
      </c>
      <c r="DG43" s="64">
        <v>0</v>
      </c>
      <c r="DH43" s="63">
        <v>16229547</v>
      </c>
      <c r="DI43" s="62">
        <v>-11737002</v>
      </c>
      <c r="DJ43" s="64">
        <v>2788596</v>
      </c>
      <c r="DK43" s="64">
        <v>510127</v>
      </c>
      <c r="DL43" s="64">
        <v>12204588</v>
      </c>
      <c r="DM43" s="64">
        <v>0</v>
      </c>
      <c r="DN43" s="65">
        <v>359211</v>
      </c>
      <c r="DO43" s="65">
        <v>64786</v>
      </c>
      <c r="DP43" s="65">
        <v>1551153</v>
      </c>
      <c r="DQ43" s="65">
        <v>0</v>
      </c>
      <c r="DR43" s="64">
        <v>605125</v>
      </c>
      <c r="DS43" s="64">
        <v>60705</v>
      </c>
      <c r="DT43" s="64">
        <v>1745256</v>
      </c>
      <c r="DU43" s="64">
        <v>0</v>
      </c>
      <c r="DV43" s="65">
        <v>0</v>
      </c>
      <c r="DW43" s="65">
        <v>0</v>
      </c>
      <c r="DX43" s="64">
        <v>50000</v>
      </c>
      <c r="DY43" s="63">
        <v>4436236</v>
      </c>
      <c r="DZ43" s="64">
        <v>13934224</v>
      </c>
      <c r="EA43" s="64">
        <v>2108264</v>
      </c>
      <c r="EB43" s="64">
        <v>50000</v>
      </c>
      <c r="EC43" s="64">
        <v>0</v>
      </c>
      <c r="ED43" s="63">
        <v>16092488</v>
      </c>
      <c r="EE43" s="62">
        <v>-11656252</v>
      </c>
      <c r="EF43" s="64">
        <v>2168774</v>
      </c>
      <c r="EG43" s="64">
        <v>529001</v>
      </c>
      <c r="EH43" s="64">
        <v>13044024</v>
      </c>
      <c r="EI43" s="64">
        <v>0</v>
      </c>
      <c r="EJ43" s="65">
        <v>279369</v>
      </c>
      <c r="EK43" s="65">
        <v>67183</v>
      </c>
      <c r="EL43" s="65">
        <v>1657842</v>
      </c>
      <c r="EM43" s="65">
        <v>0</v>
      </c>
      <c r="EN43" s="64">
        <v>470624</v>
      </c>
      <c r="EO43" s="64">
        <v>62951</v>
      </c>
      <c r="EP43" s="64">
        <v>1865295</v>
      </c>
      <c r="EQ43" s="64">
        <v>0</v>
      </c>
      <c r="ER43" s="65">
        <v>0</v>
      </c>
      <c r="ES43" s="65">
        <v>0</v>
      </c>
      <c r="ET43" s="64">
        <v>50000</v>
      </c>
      <c r="EU43" s="63">
        <v>4453264</v>
      </c>
      <c r="EV43" s="64">
        <v>14212909</v>
      </c>
      <c r="EW43" s="64">
        <v>2419472</v>
      </c>
      <c r="EX43" s="64">
        <v>50000</v>
      </c>
      <c r="EY43" s="64">
        <v>0</v>
      </c>
      <c r="EZ43" s="63">
        <v>16682381</v>
      </c>
      <c r="FA43" s="62">
        <v>-12229117</v>
      </c>
      <c r="FB43" s="57">
        <v>883</v>
      </c>
      <c r="FC43" s="57">
        <v>1</v>
      </c>
      <c r="FD43" s="57">
        <v>4</v>
      </c>
      <c r="FE43" s="57">
        <v>2</v>
      </c>
      <c r="FF43" s="57">
        <v>75</v>
      </c>
      <c r="FG43" s="57">
        <v>158</v>
      </c>
      <c r="FH43" s="57">
        <v>0</v>
      </c>
      <c r="FI43" s="57">
        <v>116</v>
      </c>
      <c r="FJ43" s="57">
        <v>15</v>
      </c>
      <c r="FK43" s="57">
        <v>0</v>
      </c>
      <c r="FL43" s="57">
        <v>3</v>
      </c>
      <c r="FM43" s="57">
        <v>48</v>
      </c>
      <c r="FN43" s="57">
        <v>0</v>
      </c>
      <c r="FO43" s="57">
        <v>5</v>
      </c>
      <c r="FP43" s="57">
        <v>278</v>
      </c>
      <c r="FQ43" s="57">
        <v>0</v>
      </c>
      <c r="FR43" s="57">
        <v>26</v>
      </c>
      <c r="FS43" s="57">
        <v>53</v>
      </c>
      <c r="FT43" s="57">
        <v>0</v>
      </c>
      <c r="FU43" s="57">
        <v>0</v>
      </c>
      <c r="FV43" s="57">
        <v>0</v>
      </c>
      <c r="FW43" s="57">
        <v>0</v>
      </c>
      <c r="FX43" s="57">
        <v>0</v>
      </c>
      <c r="FY43" s="57">
        <v>0</v>
      </c>
      <c r="FZ43" s="57">
        <v>0</v>
      </c>
      <c r="GA43" s="57">
        <v>0</v>
      </c>
      <c r="GB43" s="57">
        <v>0</v>
      </c>
      <c r="GC43" s="57">
        <v>0</v>
      </c>
      <c r="GD43" s="57">
        <v>0</v>
      </c>
      <c r="GE43" s="16">
        <v>42990.554351851853</v>
      </c>
      <c r="GF43" s="14" t="s">
        <v>13</v>
      </c>
      <c r="GG43" s="14" t="s">
        <v>165</v>
      </c>
      <c r="GH43" s="14" t="s">
        <v>164</v>
      </c>
      <c r="GI43" s="14" t="s">
        <v>79</v>
      </c>
      <c r="GJ43" s="14">
        <v>641</v>
      </c>
      <c r="GK43" s="14">
        <v>39</v>
      </c>
      <c r="GL43" s="14">
        <v>985</v>
      </c>
      <c r="GM43" s="14">
        <v>519430</v>
      </c>
      <c r="GN43" s="14">
        <v>912</v>
      </c>
      <c r="GO43" s="14">
        <v>697</v>
      </c>
      <c r="GQ43" s="14">
        <v>48026</v>
      </c>
    </row>
    <row r="44" spans="1:199" ht="15.75">
      <c r="A44" s="14" t="s">
        <v>166</v>
      </c>
      <c r="B44" s="14" t="s">
        <v>54</v>
      </c>
      <c r="D44" s="64">
        <v>8504660</v>
      </c>
      <c r="E44" s="64">
        <v>62496</v>
      </c>
      <c r="F44" s="64">
        <v>10181448</v>
      </c>
      <c r="G44" s="64">
        <v>0</v>
      </c>
      <c r="H44" s="65">
        <v>1246637</v>
      </c>
      <c r="I44" s="65">
        <v>6664</v>
      </c>
      <c r="J44" s="65">
        <v>1277388</v>
      </c>
      <c r="K44" s="65">
        <v>0</v>
      </c>
      <c r="L44" s="64">
        <v>1845511</v>
      </c>
      <c r="M44" s="64">
        <v>7437</v>
      </c>
      <c r="N44" s="64">
        <v>1455947</v>
      </c>
      <c r="O44" s="64">
        <v>0</v>
      </c>
      <c r="P44" s="65">
        <v>67556</v>
      </c>
      <c r="Q44" s="65">
        <v>0</v>
      </c>
      <c r="R44" s="64">
        <v>0</v>
      </c>
      <c r="S44" s="63">
        <v>5907140</v>
      </c>
      <c r="T44" s="64">
        <v>20634535</v>
      </c>
      <c r="U44" s="64">
        <v>4882624</v>
      </c>
      <c r="V44" s="64">
        <v>0</v>
      </c>
      <c r="W44" s="64">
        <v>0</v>
      </c>
      <c r="X44" s="63">
        <v>25517159</v>
      </c>
      <c r="Y44" s="62">
        <v>-19610019</v>
      </c>
      <c r="Z44" s="64">
        <v>5335711</v>
      </c>
      <c r="AA44" s="64">
        <v>33188</v>
      </c>
      <c r="AB44" s="64">
        <v>13029045</v>
      </c>
      <c r="AC44" s="64">
        <v>0</v>
      </c>
      <c r="AD44" s="65">
        <v>784070</v>
      </c>
      <c r="AE44" s="65">
        <v>3618</v>
      </c>
      <c r="AF44" s="65">
        <v>1550467</v>
      </c>
      <c r="AG44" s="65">
        <v>0</v>
      </c>
      <c r="AH44" s="64">
        <v>1157849</v>
      </c>
      <c r="AI44" s="64">
        <v>3949</v>
      </c>
      <c r="AJ44" s="64">
        <v>1863153</v>
      </c>
      <c r="AK44" s="65">
        <v>0</v>
      </c>
      <c r="AL44" s="65">
        <v>135788</v>
      </c>
      <c r="AM44" s="64">
        <v>0</v>
      </c>
      <c r="AN44" s="64">
        <v>0</v>
      </c>
      <c r="AO44" s="63">
        <v>5498894</v>
      </c>
      <c r="AP44" s="64">
        <v>21610100</v>
      </c>
      <c r="AQ44" s="64">
        <v>6626682</v>
      </c>
      <c r="AR44" s="64">
        <v>0</v>
      </c>
      <c r="AS44" s="64">
        <v>0</v>
      </c>
      <c r="AT44" s="63">
        <v>28236782</v>
      </c>
      <c r="AU44" s="62">
        <v>-22737888</v>
      </c>
      <c r="AV44" s="64">
        <v>2614651</v>
      </c>
      <c r="AW44" s="64">
        <v>33520</v>
      </c>
      <c r="AX44" s="64">
        <v>16240461</v>
      </c>
      <c r="AY44" s="64">
        <v>0</v>
      </c>
      <c r="AZ44" s="65">
        <v>385627</v>
      </c>
      <c r="BA44" s="65">
        <v>3654</v>
      </c>
      <c r="BB44" s="65">
        <v>1863853</v>
      </c>
      <c r="BC44" s="65">
        <v>0</v>
      </c>
      <c r="BD44" s="64">
        <v>567379</v>
      </c>
      <c r="BE44" s="64">
        <v>3989</v>
      </c>
      <c r="BF44" s="64">
        <v>2322386</v>
      </c>
      <c r="BG44" s="64">
        <v>0</v>
      </c>
      <c r="BH44" s="65">
        <v>204702</v>
      </c>
      <c r="BI44" s="65">
        <v>0</v>
      </c>
      <c r="BJ44" s="64">
        <v>0</v>
      </c>
      <c r="BK44" s="63">
        <v>5351590</v>
      </c>
      <c r="BL44" s="64">
        <v>22495012</v>
      </c>
      <c r="BM44" s="64">
        <v>5917332</v>
      </c>
      <c r="BN44" s="64">
        <v>0</v>
      </c>
      <c r="BO44" s="64">
        <v>0</v>
      </c>
      <c r="BP44" s="63">
        <v>28412344</v>
      </c>
      <c r="BQ44" s="62">
        <v>-23060754</v>
      </c>
      <c r="BR44" s="64">
        <v>950693</v>
      </c>
      <c r="BS44" s="64">
        <v>34358</v>
      </c>
      <c r="BT44" s="64">
        <v>18021329</v>
      </c>
      <c r="BU44" s="64">
        <v>0</v>
      </c>
      <c r="BV44" s="65">
        <v>141653</v>
      </c>
      <c r="BW44" s="65">
        <v>3745</v>
      </c>
      <c r="BX44" s="65">
        <v>2034641</v>
      </c>
      <c r="BY44" s="65">
        <v>0</v>
      </c>
      <c r="BZ44" s="64">
        <v>206300</v>
      </c>
      <c r="CA44" s="64">
        <v>4089</v>
      </c>
      <c r="CB44" s="64">
        <v>2577050</v>
      </c>
      <c r="CC44" s="64">
        <v>0</v>
      </c>
      <c r="CD44" s="65">
        <v>207783</v>
      </c>
      <c r="CE44" s="65">
        <v>0</v>
      </c>
      <c r="CF44" s="64">
        <v>0</v>
      </c>
      <c r="CG44" s="63">
        <v>5175261</v>
      </c>
      <c r="CH44" s="64">
        <v>23398292</v>
      </c>
      <c r="CI44" s="64">
        <v>6063120</v>
      </c>
      <c r="CJ44" s="64">
        <v>0</v>
      </c>
      <c r="CK44" s="64">
        <v>0</v>
      </c>
      <c r="CL44" s="63">
        <v>29461412</v>
      </c>
      <c r="CM44" s="62">
        <v>-24286151</v>
      </c>
      <c r="CN44" s="64">
        <v>135478</v>
      </c>
      <c r="CO44" s="64">
        <v>0</v>
      </c>
      <c r="CP44" s="64">
        <v>19790247</v>
      </c>
      <c r="CQ44" s="64">
        <v>0</v>
      </c>
      <c r="CR44" s="65">
        <v>21474</v>
      </c>
      <c r="CS44" s="65">
        <v>0</v>
      </c>
      <c r="CT44" s="65">
        <v>2226752</v>
      </c>
      <c r="CU44" s="65">
        <v>0</v>
      </c>
      <c r="CV44" s="64">
        <v>29399</v>
      </c>
      <c r="CW44" s="64">
        <v>0</v>
      </c>
      <c r="CX44" s="64">
        <v>2830005</v>
      </c>
      <c r="CY44" s="64">
        <v>0</v>
      </c>
      <c r="CZ44" s="65">
        <v>212731</v>
      </c>
      <c r="DA44" s="65">
        <v>0</v>
      </c>
      <c r="DB44" s="64">
        <v>0</v>
      </c>
      <c r="DC44" s="63">
        <v>5320361</v>
      </c>
      <c r="DD44" s="64">
        <v>24065813</v>
      </c>
      <c r="DE44" s="64">
        <v>3336930</v>
      </c>
      <c r="DF44" s="64">
        <v>0</v>
      </c>
      <c r="DG44" s="64">
        <v>0</v>
      </c>
      <c r="DH44" s="63">
        <v>27402743</v>
      </c>
      <c r="DI44" s="62">
        <v>-22082382</v>
      </c>
      <c r="DJ44" s="64">
        <v>59544</v>
      </c>
      <c r="DK44" s="64">
        <v>0</v>
      </c>
      <c r="DL44" s="64">
        <v>19617226</v>
      </c>
      <c r="DM44" s="64">
        <v>0</v>
      </c>
      <c r="DN44" s="65">
        <v>9438</v>
      </c>
      <c r="DO44" s="65">
        <v>0</v>
      </c>
      <c r="DP44" s="65">
        <v>2196736</v>
      </c>
      <c r="DQ44" s="65">
        <v>0</v>
      </c>
      <c r="DR44" s="64">
        <v>12921</v>
      </c>
      <c r="DS44" s="64">
        <v>0</v>
      </c>
      <c r="DT44" s="64">
        <v>2805263</v>
      </c>
      <c r="DU44" s="64">
        <v>0</v>
      </c>
      <c r="DV44" s="65">
        <v>219632</v>
      </c>
      <c r="DW44" s="65">
        <v>0</v>
      </c>
      <c r="DX44" s="64">
        <v>0</v>
      </c>
      <c r="DY44" s="63">
        <v>5243990</v>
      </c>
      <c r="DZ44" s="64">
        <v>24791961</v>
      </c>
      <c r="EA44" s="64">
        <v>4357786</v>
      </c>
      <c r="EB44" s="64">
        <v>0</v>
      </c>
      <c r="EC44" s="64">
        <v>0</v>
      </c>
      <c r="ED44" s="63">
        <v>29149747</v>
      </c>
      <c r="EE44" s="62">
        <v>-23905757</v>
      </c>
      <c r="EF44" s="64">
        <v>0</v>
      </c>
      <c r="EG44" s="64">
        <v>0</v>
      </c>
      <c r="EH44" s="64">
        <v>19708709</v>
      </c>
      <c r="EI44" s="64">
        <v>0</v>
      </c>
      <c r="EJ44" s="65">
        <v>0</v>
      </c>
      <c r="EK44" s="65">
        <v>0</v>
      </c>
      <c r="EL44" s="65">
        <v>2198199</v>
      </c>
      <c r="EM44" s="65">
        <v>0</v>
      </c>
      <c r="EN44" s="64">
        <v>0</v>
      </c>
      <c r="EO44" s="64">
        <v>0</v>
      </c>
      <c r="EP44" s="64">
        <v>2818345</v>
      </c>
      <c r="EQ44" s="64">
        <v>0</v>
      </c>
      <c r="ER44" s="65">
        <v>227614</v>
      </c>
      <c r="ES44" s="65">
        <v>0</v>
      </c>
      <c r="ET44" s="64">
        <v>0</v>
      </c>
      <c r="EU44" s="63">
        <v>5244158</v>
      </c>
      <c r="EV44" s="64">
        <v>25528230</v>
      </c>
      <c r="EW44" s="64">
        <v>3292294</v>
      </c>
      <c r="EX44" s="64">
        <v>0</v>
      </c>
      <c r="EY44" s="64">
        <v>0</v>
      </c>
      <c r="EZ44" s="63">
        <v>28820524</v>
      </c>
      <c r="FA44" s="62">
        <v>-23576366</v>
      </c>
      <c r="FB44" s="57">
        <v>1359</v>
      </c>
      <c r="FC44" s="57">
        <v>4</v>
      </c>
      <c r="FD44" s="57">
        <v>0</v>
      </c>
      <c r="FE44" s="57">
        <v>66</v>
      </c>
      <c r="FF44" s="57">
        <v>0</v>
      </c>
      <c r="FG44" s="57">
        <v>238</v>
      </c>
      <c r="FH44" s="57">
        <v>20</v>
      </c>
      <c r="FI44" s="57">
        <v>0</v>
      </c>
      <c r="FJ44" s="57">
        <v>4</v>
      </c>
      <c r="FK44" s="57">
        <v>0</v>
      </c>
      <c r="FL44" s="57">
        <v>0</v>
      </c>
      <c r="FM44" s="57">
        <v>0</v>
      </c>
      <c r="FN44" s="57">
        <v>0</v>
      </c>
      <c r="FO44" s="57">
        <v>0</v>
      </c>
      <c r="FP44" s="57">
        <v>332</v>
      </c>
      <c r="FQ44" s="57">
        <v>0</v>
      </c>
      <c r="FR44" s="57">
        <v>0</v>
      </c>
      <c r="FS44" s="57">
        <v>0</v>
      </c>
      <c r="FT44" s="57">
        <v>0</v>
      </c>
      <c r="FU44" s="57">
        <v>0</v>
      </c>
      <c r="FV44" s="57">
        <v>0</v>
      </c>
      <c r="FW44" s="57">
        <v>0</v>
      </c>
      <c r="FX44" s="57">
        <v>0</v>
      </c>
      <c r="FY44" s="57">
        <v>0</v>
      </c>
      <c r="FZ44" s="57">
        <v>0</v>
      </c>
      <c r="GA44" s="57">
        <v>0</v>
      </c>
      <c r="GB44" s="57">
        <v>0</v>
      </c>
      <c r="GC44" s="57">
        <v>3</v>
      </c>
      <c r="GD44" s="57">
        <v>0</v>
      </c>
      <c r="GE44" s="16">
        <v>42978.660393518519</v>
      </c>
      <c r="GF44" s="14" t="s">
        <v>13</v>
      </c>
      <c r="GG44" s="14" t="s">
        <v>165</v>
      </c>
      <c r="GH44" s="14" t="s">
        <v>164</v>
      </c>
      <c r="GI44" s="14" t="s">
        <v>53</v>
      </c>
      <c r="GJ44" s="14">
        <v>641</v>
      </c>
      <c r="GK44" s="14">
        <v>39</v>
      </c>
      <c r="GL44" s="14">
        <v>985</v>
      </c>
      <c r="GM44" s="14">
        <v>518697</v>
      </c>
      <c r="GN44" s="14">
        <v>912</v>
      </c>
      <c r="GO44" s="14">
        <v>496</v>
      </c>
      <c r="GQ44" s="14">
        <v>48194</v>
      </c>
    </row>
    <row r="45" spans="1:199" ht="15.75">
      <c r="A45" s="14" t="s">
        <v>166</v>
      </c>
      <c r="B45" s="14" t="s">
        <v>96</v>
      </c>
      <c r="D45" s="64">
        <v>3217000</v>
      </c>
      <c r="E45" s="64">
        <v>420000</v>
      </c>
      <c r="F45" s="64">
        <v>8678000</v>
      </c>
      <c r="G45" s="64">
        <v>110000</v>
      </c>
      <c r="H45" s="65">
        <v>479000</v>
      </c>
      <c r="I45" s="65">
        <v>44000</v>
      </c>
      <c r="J45" s="65">
        <v>1071000</v>
      </c>
      <c r="K45" s="65">
        <v>12000</v>
      </c>
      <c r="L45" s="64">
        <v>698000</v>
      </c>
      <c r="M45" s="64">
        <v>50000</v>
      </c>
      <c r="N45" s="64">
        <v>1241000</v>
      </c>
      <c r="O45" s="64">
        <v>24000</v>
      </c>
      <c r="P45" s="65">
        <v>42000</v>
      </c>
      <c r="Q45" s="65">
        <v>0</v>
      </c>
      <c r="R45" s="64">
        <v>0</v>
      </c>
      <c r="S45" s="63">
        <v>3661000</v>
      </c>
      <c r="T45" s="64">
        <v>7315000</v>
      </c>
      <c r="U45" s="64">
        <v>1795000</v>
      </c>
      <c r="V45" s="64">
        <v>0</v>
      </c>
      <c r="W45" s="64">
        <v>0</v>
      </c>
      <c r="X45" s="63">
        <v>9110000</v>
      </c>
      <c r="Y45" s="62">
        <v>-5449000</v>
      </c>
      <c r="Z45" s="64">
        <v>3074000</v>
      </c>
      <c r="AA45" s="64">
        <v>424000</v>
      </c>
      <c r="AB45" s="64">
        <v>8940000</v>
      </c>
      <c r="AC45" s="64">
        <v>111000</v>
      </c>
      <c r="AD45" s="65">
        <v>458000</v>
      </c>
      <c r="AE45" s="65">
        <v>45000</v>
      </c>
      <c r="AF45" s="65">
        <v>1103000</v>
      </c>
      <c r="AG45" s="65">
        <v>17000</v>
      </c>
      <c r="AH45" s="64">
        <v>667000</v>
      </c>
      <c r="AI45" s="64">
        <v>50000</v>
      </c>
      <c r="AJ45" s="64">
        <v>1278000</v>
      </c>
      <c r="AK45" s="65">
        <v>24000</v>
      </c>
      <c r="AL45" s="65">
        <v>86000</v>
      </c>
      <c r="AM45" s="64">
        <v>0</v>
      </c>
      <c r="AN45" s="64">
        <v>0</v>
      </c>
      <c r="AO45" s="63">
        <v>3728000</v>
      </c>
      <c r="AP45" s="64">
        <v>7743000</v>
      </c>
      <c r="AQ45" s="64">
        <v>1162000</v>
      </c>
      <c r="AR45" s="64">
        <v>0</v>
      </c>
      <c r="AS45" s="64">
        <v>0</v>
      </c>
      <c r="AT45" s="63">
        <v>8905000</v>
      </c>
      <c r="AU45" s="62">
        <v>-5177000</v>
      </c>
      <c r="AV45" s="64">
        <v>2930000</v>
      </c>
      <c r="AW45" s="64">
        <v>428000</v>
      </c>
      <c r="AX45" s="64">
        <v>9204000</v>
      </c>
      <c r="AY45" s="64">
        <v>112000</v>
      </c>
      <c r="AZ45" s="65">
        <v>437000</v>
      </c>
      <c r="BA45" s="65">
        <v>45000</v>
      </c>
      <c r="BB45" s="65">
        <v>1136000</v>
      </c>
      <c r="BC45" s="65">
        <v>17000</v>
      </c>
      <c r="BD45" s="64">
        <v>636000</v>
      </c>
      <c r="BE45" s="64">
        <v>51000</v>
      </c>
      <c r="BF45" s="64">
        <v>1316000</v>
      </c>
      <c r="BG45" s="64">
        <v>24000</v>
      </c>
      <c r="BH45" s="65">
        <v>44000</v>
      </c>
      <c r="BI45" s="65">
        <v>0</v>
      </c>
      <c r="BJ45" s="64">
        <v>0</v>
      </c>
      <c r="BK45" s="63">
        <v>3706000</v>
      </c>
      <c r="BL45" s="64">
        <v>8006000</v>
      </c>
      <c r="BM45" s="64">
        <v>1073000</v>
      </c>
      <c r="BN45" s="64">
        <v>0</v>
      </c>
      <c r="BO45" s="64">
        <v>0</v>
      </c>
      <c r="BP45" s="63">
        <v>9079000</v>
      </c>
      <c r="BQ45" s="62">
        <v>-5373000</v>
      </c>
      <c r="BR45" s="64">
        <v>2828000</v>
      </c>
      <c r="BS45" s="64">
        <v>439000</v>
      </c>
      <c r="BT45" s="64">
        <v>9609000</v>
      </c>
      <c r="BU45" s="64">
        <v>115000</v>
      </c>
      <c r="BV45" s="65">
        <v>421000</v>
      </c>
      <c r="BW45" s="65">
        <v>46000</v>
      </c>
      <c r="BX45" s="65">
        <v>1186000</v>
      </c>
      <c r="BY45" s="65">
        <v>17000</v>
      </c>
      <c r="BZ45" s="64">
        <v>614000</v>
      </c>
      <c r="CA45" s="64">
        <v>52000</v>
      </c>
      <c r="CB45" s="64">
        <v>1374000</v>
      </c>
      <c r="CC45" s="64">
        <v>25000</v>
      </c>
      <c r="CD45" s="65">
        <v>44000</v>
      </c>
      <c r="CE45" s="65">
        <v>0</v>
      </c>
      <c r="CF45" s="64">
        <v>0</v>
      </c>
      <c r="CG45" s="63">
        <v>3779000</v>
      </c>
      <c r="CH45" s="64">
        <v>8257000</v>
      </c>
      <c r="CI45" s="64">
        <v>1201000</v>
      </c>
      <c r="CJ45" s="64">
        <v>0</v>
      </c>
      <c r="CK45" s="64">
        <v>0</v>
      </c>
      <c r="CL45" s="63">
        <v>9458000</v>
      </c>
      <c r="CM45" s="62">
        <v>-5679000</v>
      </c>
      <c r="CN45" s="64">
        <v>2755000</v>
      </c>
      <c r="CO45" s="64">
        <v>455000</v>
      </c>
      <c r="CP45" s="64">
        <v>10130000</v>
      </c>
      <c r="CQ45" s="64">
        <v>119000</v>
      </c>
      <c r="CR45" s="65">
        <v>410000</v>
      </c>
      <c r="CS45" s="65">
        <v>48000</v>
      </c>
      <c r="CT45" s="65">
        <v>1250000</v>
      </c>
      <c r="CU45" s="65">
        <v>18000</v>
      </c>
      <c r="CV45" s="64">
        <v>598000</v>
      </c>
      <c r="CW45" s="64">
        <v>54000</v>
      </c>
      <c r="CX45" s="64">
        <v>1449000</v>
      </c>
      <c r="CY45" s="64">
        <v>26000</v>
      </c>
      <c r="CZ45" s="65">
        <v>44000</v>
      </c>
      <c r="DA45" s="65">
        <v>0</v>
      </c>
      <c r="DB45" s="64">
        <v>0</v>
      </c>
      <c r="DC45" s="63">
        <v>3897000</v>
      </c>
      <c r="DD45" s="64">
        <v>8512000</v>
      </c>
      <c r="DE45" s="64">
        <v>1112000</v>
      </c>
      <c r="DF45" s="64">
        <v>0</v>
      </c>
      <c r="DG45" s="64">
        <v>0</v>
      </c>
      <c r="DH45" s="63">
        <v>9624000</v>
      </c>
      <c r="DI45" s="62">
        <v>-5727000</v>
      </c>
      <c r="DJ45" s="64">
        <v>2679000</v>
      </c>
      <c r="DK45" s="64">
        <v>471000</v>
      </c>
      <c r="DL45" s="64">
        <v>10670000</v>
      </c>
      <c r="DM45" s="64">
        <v>123000</v>
      </c>
      <c r="DN45" s="65">
        <v>399000</v>
      </c>
      <c r="DO45" s="65">
        <v>49000</v>
      </c>
      <c r="DP45" s="65">
        <v>1317000</v>
      </c>
      <c r="DQ45" s="65">
        <v>18000</v>
      </c>
      <c r="DR45" s="64">
        <v>581000</v>
      </c>
      <c r="DS45" s="64">
        <v>56000</v>
      </c>
      <c r="DT45" s="64">
        <v>1526000</v>
      </c>
      <c r="DU45" s="64">
        <v>27000</v>
      </c>
      <c r="DV45" s="65">
        <v>44000</v>
      </c>
      <c r="DW45" s="65">
        <v>0</v>
      </c>
      <c r="DX45" s="64">
        <v>0</v>
      </c>
      <c r="DY45" s="63">
        <v>4017000</v>
      </c>
      <c r="DZ45" s="64">
        <v>8769000</v>
      </c>
      <c r="EA45" s="64">
        <v>1245000</v>
      </c>
      <c r="EB45" s="64">
        <v>0</v>
      </c>
      <c r="EC45" s="64">
        <v>0</v>
      </c>
      <c r="ED45" s="63">
        <v>10014000</v>
      </c>
      <c r="EE45" s="62">
        <v>-5997000</v>
      </c>
      <c r="EF45" s="64">
        <v>2603000</v>
      </c>
      <c r="EG45" s="64">
        <v>489000</v>
      </c>
      <c r="EH45" s="64">
        <v>11240000</v>
      </c>
      <c r="EI45" s="64">
        <v>128000</v>
      </c>
      <c r="EJ45" s="65">
        <v>388000</v>
      </c>
      <c r="EK45" s="65">
        <v>51000</v>
      </c>
      <c r="EL45" s="65">
        <v>1387000</v>
      </c>
      <c r="EM45" s="65">
        <v>19000</v>
      </c>
      <c r="EN45" s="64">
        <v>565000</v>
      </c>
      <c r="EO45" s="64">
        <v>58000</v>
      </c>
      <c r="EP45" s="64">
        <v>1607000</v>
      </c>
      <c r="EQ45" s="64">
        <v>28000</v>
      </c>
      <c r="ER45" s="65">
        <v>44000</v>
      </c>
      <c r="ES45" s="65">
        <v>0</v>
      </c>
      <c r="ET45" s="64">
        <v>0</v>
      </c>
      <c r="EU45" s="63">
        <v>4147000</v>
      </c>
      <c r="EV45" s="64">
        <v>8930000</v>
      </c>
      <c r="EW45" s="64">
        <v>1132000</v>
      </c>
      <c r="EX45" s="64">
        <v>0</v>
      </c>
      <c r="EY45" s="64">
        <v>0</v>
      </c>
      <c r="EZ45" s="63">
        <v>10062000</v>
      </c>
      <c r="FA45" s="62">
        <v>-5915000</v>
      </c>
      <c r="FB45" s="57">
        <v>456</v>
      </c>
      <c r="FC45" s="57">
        <v>33</v>
      </c>
      <c r="FD45" s="57">
        <v>0</v>
      </c>
      <c r="FE45" s="57">
        <v>0</v>
      </c>
      <c r="FF45" s="57">
        <v>57</v>
      </c>
      <c r="FG45" s="57">
        <v>92</v>
      </c>
      <c r="FH45" s="57">
        <v>0</v>
      </c>
      <c r="FI45" s="57">
        <v>178</v>
      </c>
      <c r="FJ45" s="57">
        <v>22</v>
      </c>
      <c r="FK45" s="57">
        <v>0</v>
      </c>
      <c r="FL45" s="57">
        <v>14</v>
      </c>
      <c r="FM45" s="57">
        <v>15</v>
      </c>
      <c r="FN45" s="57">
        <v>0</v>
      </c>
      <c r="FO45" s="57">
        <v>24</v>
      </c>
      <c r="FP45" s="57">
        <v>401</v>
      </c>
      <c r="FQ45" s="57">
        <v>0</v>
      </c>
      <c r="FR45" s="57">
        <v>0</v>
      </c>
      <c r="FS45" s="57">
        <v>0</v>
      </c>
      <c r="FT45" s="57">
        <v>2</v>
      </c>
      <c r="FU45" s="57">
        <v>1</v>
      </c>
      <c r="FV45" s="57">
        <v>1</v>
      </c>
      <c r="FW45" s="57">
        <v>0</v>
      </c>
      <c r="FX45" s="57">
        <v>0</v>
      </c>
      <c r="FY45" s="57">
        <v>0</v>
      </c>
      <c r="FZ45" s="57">
        <v>0</v>
      </c>
      <c r="GA45" s="57">
        <v>0</v>
      </c>
      <c r="GB45" s="57">
        <v>0</v>
      </c>
      <c r="GC45" s="57">
        <v>0</v>
      </c>
      <c r="GD45" s="57">
        <v>1</v>
      </c>
      <c r="GE45" s="16">
        <v>42986.373645833337</v>
      </c>
      <c r="GF45" s="14" t="s">
        <v>13</v>
      </c>
      <c r="GG45" s="14" t="s">
        <v>165</v>
      </c>
      <c r="GH45" s="14" t="s">
        <v>164</v>
      </c>
      <c r="GI45" s="14" t="s">
        <v>95</v>
      </c>
      <c r="GJ45" s="14">
        <v>641</v>
      </c>
      <c r="GK45" s="14">
        <v>39</v>
      </c>
      <c r="GL45" s="14">
        <v>985</v>
      </c>
      <c r="GM45" s="14">
        <v>518502</v>
      </c>
      <c r="GN45" s="14">
        <v>912</v>
      </c>
      <c r="GO45" s="14">
        <v>699</v>
      </c>
      <c r="GQ45" s="14">
        <v>62696</v>
      </c>
    </row>
    <row r="46" spans="1:199" ht="15.75">
      <c r="A46" s="14" t="s">
        <v>166</v>
      </c>
      <c r="B46" s="14" t="s">
        <v>78</v>
      </c>
      <c r="D46" s="64">
        <v>2918683</v>
      </c>
      <c r="E46" s="64">
        <v>39455</v>
      </c>
      <c r="F46" s="64">
        <v>6056223</v>
      </c>
      <c r="G46" s="64">
        <v>10106</v>
      </c>
      <c r="H46" s="65">
        <v>428976</v>
      </c>
      <c r="I46" s="65">
        <v>4103</v>
      </c>
      <c r="J46" s="65">
        <v>754567</v>
      </c>
      <c r="K46" s="65">
        <v>7646</v>
      </c>
      <c r="L46" s="64">
        <v>633354</v>
      </c>
      <c r="M46" s="64">
        <v>4695</v>
      </c>
      <c r="N46" s="64">
        <v>866040</v>
      </c>
      <c r="O46" s="64">
        <v>2193</v>
      </c>
      <c r="P46" s="65">
        <v>19446</v>
      </c>
      <c r="Q46" s="65">
        <v>0</v>
      </c>
      <c r="R46" s="64">
        <v>0</v>
      </c>
      <c r="S46" s="63">
        <v>2721020</v>
      </c>
      <c r="T46" s="64">
        <v>6177637</v>
      </c>
      <c r="U46" s="64">
        <v>695693</v>
      </c>
      <c r="V46" s="64">
        <v>0</v>
      </c>
      <c r="W46" s="64">
        <v>0</v>
      </c>
      <c r="X46" s="63">
        <v>6873330</v>
      </c>
      <c r="Y46" s="62">
        <v>-4152310</v>
      </c>
      <c r="Z46" s="64">
        <v>2848089</v>
      </c>
      <c r="AA46" s="64">
        <v>39850</v>
      </c>
      <c r="AB46" s="64">
        <v>6135147</v>
      </c>
      <c r="AC46" s="64">
        <v>10207</v>
      </c>
      <c r="AD46" s="65">
        <v>418600</v>
      </c>
      <c r="AE46" s="65">
        <v>4144</v>
      </c>
      <c r="AF46" s="65">
        <v>764401</v>
      </c>
      <c r="AG46" s="65">
        <v>7723</v>
      </c>
      <c r="AH46" s="64">
        <v>618035</v>
      </c>
      <c r="AI46" s="64">
        <v>4742</v>
      </c>
      <c r="AJ46" s="64">
        <v>877326</v>
      </c>
      <c r="AK46" s="65">
        <v>2215</v>
      </c>
      <c r="AL46" s="65">
        <v>39282</v>
      </c>
      <c r="AM46" s="64">
        <v>0</v>
      </c>
      <c r="AN46" s="64">
        <v>0</v>
      </c>
      <c r="AO46" s="63">
        <v>2736468</v>
      </c>
      <c r="AP46" s="64">
        <v>6383193</v>
      </c>
      <c r="AQ46" s="64">
        <v>513080</v>
      </c>
      <c r="AR46" s="64">
        <v>0</v>
      </c>
      <c r="AS46" s="64">
        <v>0</v>
      </c>
      <c r="AT46" s="63">
        <v>6896273</v>
      </c>
      <c r="AU46" s="62">
        <v>-4159805</v>
      </c>
      <c r="AV46" s="64">
        <v>2708605</v>
      </c>
      <c r="AW46" s="64">
        <v>40248</v>
      </c>
      <c r="AX46" s="64">
        <v>6215044</v>
      </c>
      <c r="AY46" s="64">
        <v>10309</v>
      </c>
      <c r="AZ46" s="65">
        <v>398100</v>
      </c>
      <c r="BA46" s="65">
        <v>4186</v>
      </c>
      <c r="BB46" s="65">
        <v>774356</v>
      </c>
      <c r="BC46" s="65">
        <v>7800</v>
      </c>
      <c r="BD46" s="64">
        <v>587767</v>
      </c>
      <c r="BE46" s="64">
        <v>4790</v>
      </c>
      <c r="BF46" s="64">
        <v>888751</v>
      </c>
      <c r="BG46" s="64">
        <v>2237</v>
      </c>
      <c r="BH46" s="65">
        <v>59720</v>
      </c>
      <c r="BI46" s="65">
        <v>0</v>
      </c>
      <c r="BJ46" s="64">
        <v>0</v>
      </c>
      <c r="BK46" s="63">
        <v>2727707</v>
      </c>
      <c r="BL46" s="64">
        <v>6513885</v>
      </c>
      <c r="BM46" s="64">
        <v>424895</v>
      </c>
      <c r="BN46" s="64">
        <v>0</v>
      </c>
      <c r="BO46" s="64">
        <v>0</v>
      </c>
      <c r="BP46" s="63">
        <v>6938780</v>
      </c>
      <c r="BQ46" s="62">
        <v>-4211073</v>
      </c>
      <c r="BR46" s="64">
        <v>2500858</v>
      </c>
      <c r="BS46" s="64">
        <v>41254</v>
      </c>
      <c r="BT46" s="64">
        <v>6441079</v>
      </c>
      <c r="BU46" s="64">
        <v>10567</v>
      </c>
      <c r="BV46" s="65">
        <v>367566</v>
      </c>
      <c r="BW46" s="65">
        <v>4291</v>
      </c>
      <c r="BX46" s="65">
        <v>802518</v>
      </c>
      <c r="BY46" s="65">
        <v>7995</v>
      </c>
      <c r="BZ46" s="64">
        <v>542686</v>
      </c>
      <c r="CA46" s="64">
        <v>4909</v>
      </c>
      <c r="CB46" s="64">
        <v>921074</v>
      </c>
      <c r="CC46" s="64">
        <v>2293</v>
      </c>
      <c r="CD46" s="65">
        <v>59720</v>
      </c>
      <c r="CE46" s="65">
        <v>0</v>
      </c>
      <c r="CF46" s="64">
        <v>0</v>
      </c>
      <c r="CG46" s="63">
        <v>2713052</v>
      </c>
      <c r="CH46" s="64">
        <v>6648432</v>
      </c>
      <c r="CI46" s="64">
        <v>815774</v>
      </c>
      <c r="CJ46" s="64">
        <v>0</v>
      </c>
      <c r="CK46" s="64">
        <v>0</v>
      </c>
      <c r="CL46" s="63">
        <v>7464206</v>
      </c>
      <c r="CM46" s="62">
        <v>-4751154</v>
      </c>
      <c r="CN46" s="64">
        <v>2162820</v>
      </c>
      <c r="CO46" s="64">
        <v>42740</v>
      </c>
      <c r="CP46" s="64">
        <v>7120719</v>
      </c>
      <c r="CQ46" s="64">
        <v>10947</v>
      </c>
      <c r="CR46" s="65">
        <v>317882</v>
      </c>
      <c r="CS46" s="65">
        <v>4445</v>
      </c>
      <c r="CT46" s="65">
        <v>887197</v>
      </c>
      <c r="CU46" s="65">
        <v>8283</v>
      </c>
      <c r="CV46" s="64">
        <v>469332</v>
      </c>
      <c r="CW46" s="64">
        <v>5086</v>
      </c>
      <c r="CX46" s="64">
        <v>1018263</v>
      </c>
      <c r="CY46" s="64">
        <v>2376</v>
      </c>
      <c r="CZ46" s="65">
        <v>61858</v>
      </c>
      <c r="DA46" s="65">
        <v>0</v>
      </c>
      <c r="DB46" s="64">
        <v>0</v>
      </c>
      <c r="DC46" s="63">
        <v>2774722</v>
      </c>
      <c r="DD46" s="64">
        <v>6943909</v>
      </c>
      <c r="DE46" s="64">
        <v>1267889</v>
      </c>
      <c r="DF46" s="64">
        <v>0</v>
      </c>
      <c r="DG46" s="64">
        <v>0</v>
      </c>
      <c r="DH46" s="63">
        <v>8211798</v>
      </c>
      <c r="DI46" s="62">
        <v>-5437076</v>
      </c>
      <c r="DJ46" s="64">
        <v>1908072</v>
      </c>
      <c r="DK46" s="64">
        <v>44278</v>
      </c>
      <c r="DL46" s="64">
        <v>7730077</v>
      </c>
      <c r="DM46" s="64">
        <v>11341</v>
      </c>
      <c r="DN46" s="65">
        <v>280441</v>
      </c>
      <c r="DO46" s="65">
        <v>4605</v>
      </c>
      <c r="DP46" s="65">
        <v>963119</v>
      </c>
      <c r="DQ46" s="65">
        <v>8581</v>
      </c>
      <c r="DR46" s="64">
        <v>414052</v>
      </c>
      <c r="DS46" s="64">
        <v>5269</v>
      </c>
      <c r="DT46" s="64">
        <v>1105401</v>
      </c>
      <c r="DU46" s="64">
        <v>2461</v>
      </c>
      <c r="DV46" s="65">
        <v>65635</v>
      </c>
      <c r="DW46" s="65">
        <v>0</v>
      </c>
      <c r="DX46" s="64">
        <v>0</v>
      </c>
      <c r="DY46" s="63">
        <v>2849564</v>
      </c>
      <c r="DZ46" s="64">
        <v>7081668</v>
      </c>
      <c r="EA46" s="64">
        <v>993433</v>
      </c>
      <c r="EB46" s="64">
        <v>0</v>
      </c>
      <c r="EC46" s="64">
        <v>0</v>
      </c>
      <c r="ED46" s="63">
        <v>8075101</v>
      </c>
      <c r="EE46" s="62">
        <v>-5225537</v>
      </c>
      <c r="EF46" s="64">
        <v>1480459</v>
      </c>
      <c r="EG46" s="64">
        <v>45917</v>
      </c>
      <c r="EH46" s="64">
        <v>8535458</v>
      </c>
      <c r="EI46" s="64">
        <v>11761</v>
      </c>
      <c r="EJ46" s="65">
        <v>217592</v>
      </c>
      <c r="EK46" s="65">
        <v>4775</v>
      </c>
      <c r="EL46" s="65">
        <v>1063465</v>
      </c>
      <c r="EM46" s="65">
        <v>8899</v>
      </c>
      <c r="EN46" s="64">
        <v>321260</v>
      </c>
      <c r="EO46" s="64">
        <v>5464</v>
      </c>
      <c r="EP46" s="64">
        <v>1220571</v>
      </c>
      <c r="EQ46" s="64">
        <v>2552</v>
      </c>
      <c r="ER46" s="65">
        <v>71963</v>
      </c>
      <c r="ES46" s="65">
        <v>0</v>
      </c>
      <c r="ET46" s="64">
        <v>0</v>
      </c>
      <c r="EU46" s="63">
        <v>2916541</v>
      </c>
      <c r="EV46" s="64">
        <v>7354186</v>
      </c>
      <c r="EW46" s="64">
        <v>2177354</v>
      </c>
      <c r="EX46" s="64">
        <v>0</v>
      </c>
      <c r="EY46" s="64">
        <v>0</v>
      </c>
      <c r="EZ46" s="63">
        <v>9531540</v>
      </c>
      <c r="FA46" s="62">
        <v>-6614999</v>
      </c>
      <c r="FB46" s="57">
        <v>353</v>
      </c>
      <c r="FC46" s="57">
        <v>3</v>
      </c>
      <c r="FD46" s="57">
        <v>0</v>
      </c>
      <c r="FE46" s="57">
        <v>0</v>
      </c>
      <c r="FF46" s="57">
        <v>3</v>
      </c>
      <c r="FG46" s="57">
        <v>66</v>
      </c>
      <c r="FH46" s="57">
        <v>7</v>
      </c>
      <c r="FI46" s="57">
        <v>5</v>
      </c>
      <c r="FJ46" s="57">
        <v>0</v>
      </c>
      <c r="FK46" s="57">
        <v>0</v>
      </c>
      <c r="FL46" s="57">
        <v>91</v>
      </c>
      <c r="FM46" s="57">
        <v>4</v>
      </c>
      <c r="FN46" s="57">
        <v>0</v>
      </c>
      <c r="FO46" s="57">
        <v>6</v>
      </c>
      <c r="FP46" s="57">
        <v>171</v>
      </c>
      <c r="FQ46" s="57">
        <v>4</v>
      </c>
      <c r="FR46" s="57">
        <v>39</v>
      </c>
      <c r="FS46" s="57">
        <v>129</v>
      </c>
      <c r="FT46" s="57">
        <v>0</v>
      </c>
      <c r="FU46" s="57">
        <v>0</v>
      </c>
      <c r="FV46" s="57">
        <v>0</v>
      </c>
      <c r="FW46" s="57">
        <v>0</v>
      </c>
      <c r="FX46" s="57">
        <v>0</v>
      </c>
      <c r="FY46" s="57">
        <v>0</v>
      </c>
      <c r="FZ46" s="57">
        <v>0</v>
      </c>
      <c r="GA46" s="57">
        <v>0</v>
      </c>
      <c r="GB46" s="57">
        <v>0</v>
      </c>
      <c r="GC46" s="57">
        <v>0</v>
      </c>
      <c r="GD46" s="57">
        <v>1</v>
      </c>
      <c r="GE46" s="16">
        <v>42984.819131944445</v>
      </c>
      <c r="GF46" s="14" t="s">
        <v>13</v>
      </c>
      <c r="GG46" s="14" t="s">
        <v>165</v>
      </c>
      <c r="GH46" s="14" t="s">
        <v>164</v>
      </c>
      <c r="GI46" s="14" t="s">
        <v>77</v>
      </c>
      <c r="GJ46" s="14">
        <v>641</v>
      </c>
      <c r="GK46" s="14">
        <v>39</v>
      </c>
      <c r="GL46" s="14">
        <v>985</v>
      </c>
      <c r="GM46" s="14">
        <v>518347</v>
      </c>
      <c r="GN46" s="14">
        <v>912</v>
      </c>
      <c r="GO46" s="14">
        <v>698</v>
      </c>
      <c r="GQ46" s="14">
        <v>46070</v>
      </c>
    </row>
    <row r="47" spans="1:199" ht="15.75">
      <c r="A47" s="14" t="s">
        <v>166</v>
      </c>
      <c r="B47" s="14" t="s">
        <v>56</v>
      </c>
      <c r="D47" s="64">
        <v>11900000</v>
      </c>
      <c r="E47" s="64">
        <v>287000</v>
      </c>
      <c r="F47" s="64">
        <v>30350000</v>
      </c>
      <c r="G47" s="64">
        <v>90866</v>
      </c>
      <c r="H47" s="65">
        <v>1701700</v>
      </c>
      <c r="I47" s="65">
        <v>30996</v>
      </c>
      <c r="J47" s="65">
        <v>3884800</v>
      </c>
      <c r="K47" s="65">
        <v>34277</v>
      </c>
      <c r="L47" s="64">
        <v>2594676</v>
      </c>
      <c r="M47" s="64">
        <v>34451</v>
      </c>
      <c r="N47" s="64">
        <v>4340050</v>
      </c>
      <c r="O47" s="64">
        <v>19718</v>
      </c>
      <c r="P47" s="65">
        <v>400000</v>
      </c>
      <c r="Q47" s="65">
        <v>0</v>
      </c>
      <c r="R47" s="64">
        <v>100000</v>
      </c>
      <c r="S47" s="63">
        <v>13140668</v>
      </c>
      <c r="T47" s="64">
        <v>38046551</v>
      </c>
      <c r="U47" s="64">
        <v>5160000</v>
      </c>
      <c r="V47" s="64">
        <v>75000</v>
      </c>
      <c r="W47" s="64">
        <v>0</v>
      </c>
      <c r="X47" s="63">
        <v>43281551</v>
      </c>
      <c r="Y47" s="62">
        <v>-30140883</v>
      </c>
      <c r="Z47" s="64">
        <v>9138351</v>
      </c>
      <c r="AA47" s="64">
        <v>144935</v>
      </c>
      <c r="AB47" s="64">
        <v>33055060</v>
      </c>
      <c r="AC47" s="64">
        <v>64840</v>
      </c>
      <c r="AD47" s="65">
        <v>1306784</v>
      </c>
      <c r="AE47" s="65">
        <v>15653</v>
      </c>
      <c r="AF47" s="65">
        <v>4297158</v>
      </c>
      <c r="AG47" s="65">
        <v>16851</v>
      </c>
      <c r="AH47" s="64">
        <v>1992526</v>
      </c>
      <c r="AI47" s="64">
        <v>17398</v>
      </c>
      <c r="AJ47" s="64">
        <v>4726874</v>
      </c>
      <c r="AK47" s="65">
        <v>14070</v>
      </c>
      <c r="AL47" s="65">
        <v>300000</v>
      </c>
      <c r="AM47" s="64">
        <v>0</v>
      </c>
      <c r="AN47" s="64">
        <v>100000</v>
      </c>
      <c r="AO47" s="63">
        <v>12787314</v>
      </c>
      <c r="AP47" s="64">
        <v>39548106</v>
      </c>
      <c r="AQ47" s="64">
        <v>6256950</v>
      </c>
      <c r="AR47" s="64">
        <v>75000</v>
      </c>
      <c r="AS47" s="64">
        <v>0</v>
      </c>
      <c r="AT47" s="63">
        <v>45880056</v>
      </c>
      <c r="AU47" s="62">
        <v>-33092742</v>
      </c>
      <c r="AV47" s="64">
        <v>6236345</v>
      </c>
      <c r="AW47" s="64">
        <v>104560</v>
      </c>
      <c r="AX47" s="64">
        <v>35633679</v>
      </c>
      <c r="AY47" s="64">
        <v>32744</v>
      </c>
      <c r="AZ47" s="65">
        <v>891797</v>
      </c>
      <c r="BA47" s="65">
        <v>11293</v>
      </c>
      <c r="BB47" s="65">
        <v>4632378</v>
      </c>
      <c r="BC47" s="65">
        <v>20226</v>
      </c>
      <c r="BD47" s="64">
        <v>1359773</v>
      </c>
      <c r="BE47" s="64">
        <v>12551</v>
      </c>
      <c r="BF47" s="64">
        <v>5095616</v>
      </c>
      <c r="BG47" s="64">
        <v>7105</v>
      </c>
      <c r="BH47" s="65">
        <v>400000</v>
      </c>
      <c r="BI47" s="65">
        <v>0</v>
      </c>
      <c r="BJ47" s="64">
        <v>100000</v>
      </c>
      <c r="BK47" s="63">
        <v>12530739</v>
      </c>
      <c r="BL47" s="64">
        <v>41167015</v>
      </c>
      <c r="BM47" s="64">
        <v>7492635</v>
      </c>
      <c r="BN47" s="64">
        <v>75000</v>
      </c>
      <c r="BO47" s="64">
        <v>109000</v>
      </c>
      <c r="BP47" s="63">
        <v>48843650</v>
      </c>
      <c r="BQ47" s="62">
        <v>-36312911</v>
      </c>
      <c r="BR47" s="64">
        <v>3554061</v>
      </c>
      <c r="BS47" s="64">
        <v>64069</v>
      </c>
      <c r="BT47" s="64">
        <v>39072172</v>
      </c>
      <c r="BU47" s="64">
        <v>22048</v>
      </c>
      <c r="BV47" s="65">
        <v>508231</v>
      </c>
      <c r="BW47" s="65">
        <v>6919</v>
      </c>
      <c r="BX47" s="65">
        <v>5079382</v>
      </c>
      <c r="BY47" s="65">
        <v>8580</v>
      </c>
      <c r="BZ47" s="64">
        <v>774928</v>
      </c>
      <c r="CA47" s="64">
        <v>7691</v>
      </c>
      <c r="CB47" s="64">
        <v>5587321</v>
      </c>
      <c r="CC47" s="64">
        <v>4784</v>
      </c>
      <c r="CD47" s="65">
        <v>400000</v>
      </c>
      <c r="CE47" s="65">
        <v>0</v>
      </c>
      <c r="CF47" s="64">
        <v>100000</v>
      </c>
      <c r="CG47" s="63">
        <v>12477836</v>
      </c>
      <c r="CH47" s="64">
        <v>42900651</v>
      </c>
      <c r="CI47" s="64">
        <v>8401416</v>
      </c>
      <c r="CJ47" s="64">
        <v>75000</v>
      </c>
      <c r="CK47" s="64">
        <v>0</v>
      </c>
      <c r="CL47" s="63">
        <v>51377067</v>
      </c>
      <c r="CM47" s="62">
        <v>-38899231</v>
      </c>
      <c r="CN47" s="64">
        <v>1925981</v>
      </c>
      <c r="CO47" s="64">
        <v>22067</v>
      </c>
      <c r="CP47" s="64">
        <v>42168444</v>
      </c>
      <c r="CQ47" s="64">
        <v>0</v>
      </c>
      <c r="CR47" s="65">
        <v>275415</v>
      </c>
      <c r="CS47" s="65">
        <v>2383</v>
      </c>
      <c r="CT47" s="65">
        <v>5481898</v>
      </c>
      <c r="CU47" s="65">
        <v>5339</v>
      </c>
      <c r="CV47" s="64">
        <v>419941</v>
      </c>
      <c r="CW47" s="64">
        <v>2649</v>
      </c>
      <c r="CX47" s="64">
        <v>6030088</v>
      </c>
      <c r="CY47" s="64">
        <v>0</v>
      </c>
      <c r="CZ47" s="65">
        <v>400000</v>
      </c>
      <c r="DA47" s="65">
        <v>0</v>
      </c>
      <c r="DB47" s="64">
        <v>100000</v>
      </c>
      <c r="DC47" s="63">
        <v>12717713</v>
      </c>
      <c r="DD47" s="64">
        <v>44535678</v>
      </c>
      <c r="DE47" s="64">
        <v>6087832</v>
      </c>
      <c r="DF47" s="64">
        <v>75000</v>
      </c>
      <c r="DG47" s="64">
        <v>208000</v>
      </c>
      <c r="DH47" s="63">
        <v>50906510</v>
      </c>
      <c r="DI47" s="62">
        <v>-38188797</v>
      </c>
      <c r="DJ47" s="64">
        <v>1254578</v>
      </c>
      <c r="DK47" s="64">
        <v>0</v>
      </c>
      <c r="DL47" s="64">
        <v>44579497</v>
      </c>
      <c r="DM47" s="64">
        <v>0</v>
      </c>
      <c r="DN47" s="65">
        <v>179405</v>
      </c>
      <c r="DO47" s="65">
        <v>0</v>
      </c>
      <c r="DP47" s="65">
        <v>5795335</v>
      </c>
      <c r="DQ47" s="65">
        <v>5339</v>
      </c>
      <c r="DR47" s="64">
        <v>273548</v>
      </c>
      <c r="DS47" s="64">
        <v>0</v>
      </c>
      <c r="DT47" s="64">
        <v>6374868</v>
      </c>
      <c r="DU47" s="64">
        <v>0</v>
      </c>
      <c r="DV47" s="65">
        <v>400000</v>
      </c>
      <c r="DW47" s="65">
        <v>0</v>
      </c>
      <c r="DX47" s="64">
        <v>100000</v>
      </c>
      <c r="DY47" s="63">
        <v>13128495</v>
      </c>
      <c r="DZ47" s="64">
        <v>45960413</v>
      </c>
      <c r="EA47" s="64">
        <v>5661706</v>
      </c>
      <c r="EB47" s="64">
        <v>75000</v>
      </c>
      <c r="EC47" s="64">
        <v>0</v>
      </c>
      <c r="ED47" s="63">
        <v>51697119</v>
      </c>
      <c r="EE47" s="62">
        <v>-38568624</v>
      </c>
      <c r="EF47" s="64">
        <v>711207</v>
      </c>
      <c r="EG47" s="64">
        <v>0</v>
      </c>
      <c r="EH47" s="64">
        <v>46979499</v>
      </c>
      <c r="EI47" s="64">
        <v>0</v>
      </c>
      <c r="EJ47" s="65">
        <v>101703</v>
      </c>
      <c r="EK47" s="65">
        <v>0</v>
      </c>
      <c r="EL47" s="65">
        <v>6107335</v>
      </c>
      <c r="EM47" s="65">
        <v>5339</v>
      </c>
      <c r="EN47" s="64">
        <v>155072</v>
      </c>
      <c r="EO47" s="64">
        <v>0</v>
      </c>
      <c r="EP47" s="64">
        <v>6718068</v>
      </c>
      <c r="EQ47" s="64">
        <v>0</v>
      </c>
      <c r="ER47" s="65">
        <v>400000</v>
      </c>
      <c r="ES47" s="65">
        <v>0</v>
      </c>
      <c r="ET47" s="64">
        <v>100000</v>
      </c>
      <c r="EU47" s="63">
        <v>13587517</v>
      </c>
      <c r="EV47" s="64">
        <v>47387580</v>
      </c>
      <c r="EW47" s="64">
        <v>5871189</v>
      </c>
      <c r="EX47" s="64">
        <v>75000</v>
      </c>
      <c r="EY47" s="64">
        <v>0</v>
      </c>
      <c r="EZ47" s="63">
        <v>53333769</v>
      </c>
      <c r="FA47" s="62">
        <v>-39746252</v>
      </c>
      <c r="FB47" s="57">
        <v>2519</v>
      </c>
      <c r="FC47" s="57">
        <v>6</v>
      </c>
      <c r="FD47" s="57">
        <v>0</v>
      </c>
      <c r="FE47" s="57">
        <v>62</v>
      </c>
      <c r="FF47" s="57">
        <v>174</v>
      </c>
      <c r="FG47" s="57">
        <v>361</v>
      </c>
      <c r="FH47" s="57">
        <v>72</v>
      </c>
      <c r="FI47" s="57">
        <v>57</v>
      </c>
      <c r="FJ47" s="57">
        <v>10</v>
      </c>
      <c r="FK47" s="57">
        <v>0</v>
      </c>
      <c r="FL47" s="57">
        <v>0</v>
      </c>
      <c r="FM47" s="57">
        <v>3</v>
      </c>
      <c r="FN47" s="57">
        <v>55</v>
      </c>
      <c r="FO47" s="57">
        <v>30</v>
      </c>
      <c r="FP47" s="57">
        <v>904</v>
      </c>
      <c r="FQ47" s="57">
        <v>0</v>
      </c>
      <c r="FR47" s="57">
        <v>0</v>
      </c>
      <c r="FS47" s="57">
        <v>0</v>
      </c>
      <c r="FT47" s="57">
        <v>3</v>
      </c>
      <c r="FU47" s="57">
        <v>0</v>
      </c>
      <c r="FV47" s="57">
        <v>3</v>
      </c>
      <c r="FW47" s="57">
        <v>0</v>
      </c>
      <c r="FX47" s="57">
        <v>0</v>
      </c>
      <c r="FY47" s="57">
        <v>0</v>
      </c>
      <c r="FZ47" s="57">
        <v>0</v>
      </c>
      <c r="GA47" s="57">
        <v>0</v>
      </c>
      <c r="GB47" s="57">
        <v>0</v>
      </c>
      <c r="GC47" s="57">
        <v>13</v>
      </c>
      <c r="GD47" s="57">
        <v>1</v>
      </c>
      <c r="GE47" s="16">
        <v>42984.742094907408</v>
      </c>
      <c r="GF47" s="14" t="s">
        <v>13</v>
      </c>
      <c r="GG47" s="14" t="s">
        <v>165</v>
      </c>
      <c r="GH47" s="14" t="s">
        <v>164</v>
      </c>
      <c r="GI47" s="14" t="s">
        <v>55</v>
      </c>
      <c r="GJ47" s="14">
        <v>641</v>
      </c>
      <c r="GK47" s="14">
        <v>39</v>
      </c>
      <c r="GL47" s="14">
        <v>985</v>
      </c>
      <c r="GM47" s="14">
        <v>518520</v>
      </c>
      <c r="GN47" s="14">
        <v>912</v>
      </c>
      <c r="GO47" s="14">
        <v>499</v>
      </c>
      <c r="GQ47" s="14">
        <v>44563</v>
      </c>
    </row>
    <row r="48" spans="1:199" ht="15.75">
      <c r="A48" s="14" t="s">
        <v>166</v>
      </c>
      <c r="B48" s="14" t="s">
        <v>20</v>
      </c>
      <c r="D48" s="64">
        <v>11045910</v>
      </c>
      <c r="E48" s="64">
        <v>384012</v>
      </c>
      <c r="F48" s="64">
        <v>21449024</v>
      </c>
      <c r="G48" s="64">
        <v>32937</v>
      </c>
      <c r="H48" s="65">
        <v>1625916</v>
      </c>
      <c r="I48" s="65">
        <v>42860</v>
      </c>
      <c r="J48" s="65">
        <v>2718280</v>
      </c>
      <c r="K48" s="65">
        <v>4759</v>
      </c>
      <c r="L48" s="64">
        <v>2399693</v>
      </c>
      <c r="M48" s="64">
        <v>46508</v>
      </c>
      <c r="N48" s="64">
        <v>2755118</v>
      </c>
      <c r="O48" s="64">
        <v>4126</v>
      </c>
      <c r="P48" s="65">
        <v>881901</v>
      </c>
      <c r="Q48" s="65">
        <v>0</v>
      </c>
      <c r="R48" s="64">
        <v>110939</v>
      </c>
      <c r="S48" s="63">
        <v>10590100</v>
      </c>
      <c r="T48" s="64">
        <v>35311911</v>
      </c>
      <c r="U48" s="64">
        <v>6341242</v>
      </c>
      <c r="V48" s="64">
        <v>272874</v>
      </c>
      <c r="W48" s="64">
        <v>0</v>
      </c>
      <c r="X48" s="63">
        <v>41926027</v>
      </c>
      <c r="Y48" s="62">
        <v>-31335927</v>
      </c>
      <c r="Z48" s="64">
        <v>9112472</v>
      </c>
      <c r="AA48" s="64">
        <v>323414</v>
      </c>
      <c r="AB48" s="64">
        <v>24539716</v>
      </c>
      <c r="AC48" s="64">
        <v>18290</v>
      </c>
      <c r="AD48" s="65">
        <v>1320575</v>
      </c>
      <c r="AE48" s="65">
        <v>35779</v>
      </c>
      <c r="AF48" s="65">
        <v>3096359</v>
      </c>
      <c r="AG48" s="65">
        <v>2680</v>
      </c>
      <c r="AH48" s="64">
        <v>1872752</v>
      </c>
      <c r="AI48" s="64">
        <v>36428</v>
      </c>
      <c r="AJ48" s="64">
        <v>3168171</v>
      </c>
      <c r="AK48" s="65">
        <v>917</v>
      </c>
      <c r="AL48" s="65">
        <v>890720</v>
      </c>
      <c r="AM48" s="64">
        <v>0</v>
      </c>
      <c r="AN48" s="64">
        <v>0</v>
      </c>
      <c r="AO48" s="63">
        <v>10424381</v>
      </c>
      <c r="AP48" s="64">
        <v>36644852</v>
      </c>
      <c r="AQ48" s="64">
        <v>7740900</v>
      </c>
      <c r="AR48" s="64">
        <v>272874</v>
      </c>
      <c r="AS48" s="64">
        <v>0</v>
      </c>
      <c r="AT48" s="63">
        <v>44658626</v>
      </c>
      <c r="AU48" s="62">
        <v>-34234245</v>
      </c>
      <c r="AV48" s="64">
        <v>6505590</v>
      </c>
      <c r="AW48" s="64">
        <v>328235</v>
      </c>
      <c r="AX48" s="64">
        <v>25244315</v>
      </c>
      <c r="AY48" s="64">
        <v>0</v>
      </c>
      <c r="AZ48" s="65">
        <v>902460</v>
      </c>
      <c r="BA48" s="65">
        <v>36322</v>
      </c>
      <c r="BB48" s="65">
        <v>3183346</v>
      </c>
      <c r="BC48" s="65">
        <v>0</v>
      </c>
      <c r="BD48" s="64">
        <v>1248715</v>
      </c>
      <c r="BE48" s="64">
        <v>37017</v>
      </c>
      <c r="BF48" s="64">
        <v>3265518</v>
      </c>
      <c r="BG48" s="64">
        <v>0</v>
      </c>
      <c r="BH48" s="65">
        <v>899627</v>
      </c>
      <c r="BI48" s="65">
        <v>0</v>
      </c>
      <c r="BJ48" s="64">
        <v>110939</v>
      </c>
      <c r="BK48" s="63">
        <v>9683944</v>
      </c>
      <c r="BL48" s="64">
        <v>37797886</v>
      </c>
      <c r="BM48" s="64">
        <v>10390273</v>
      </c>
      <c r="BN48" s="64">
        <v>272874</v>
      </c>
      <c r="BO48" s="64">
        <v>0</v>
      </c>
      <c r="BP48" s="63">
        <v>48461033</v>
      </c>
      <c r="BQ48" s="62">
        <v>-38777089</v>
      </c>
      <c r="BR48" s="64">
        <v>4830686</v>
      </c>
      <c r="BS48" s="64">
        <v>340409</v>
      </c>
      <c r="BT48" s="64">
        <v>25771815</v>
      </c>
      <c r="BU48" s="64">
        <v>0</v>
      </c>
      <c r="BV48" s="65">
        <v>626866</v>
      </c>
      <c r="BW48" s="65">
        <v>37692</v>
      </c>
      <c r="BX48" s="65">
        <v>3250260</v>
      </c>
      <c r="BY48" s="65">
        <v>0</v>
      </c>
      <c r="BZ48" s="64">
        <v>802403</v>
      </c>
      <c r="CA48" s="64">
        <v>38503</v>
      </c>
      <c r="CB48" s="64">
        <v>3332340</v>
      </c>
      <c r="CC48" s="64">
        <v>0</v>
      </c>
      <c r="CD48" s="65">
        <v>913166</v>
      </c>
      <c r="CE48" s="65">
        <v>0</v>
      </c>
      <c r="CF48" s="64">
        <v>110939</v>
      </c>
      <c r="CG48" s="63">
        <v>9112169</v>
      </c>
      <c r="CH48" s="64">
        <v>39649159</v>
      </c>
      <c r="CI48" s="64">
        <v>3388311</v>
      </c>
      <c r="CJ48" s="64">
        <v>272874</v>
      </c>
      <c r="CK48" s="64">
        <v>0</v>
      </c>
      <c r="CL48" s="63">
        <v>43310344</v>
      </c>
      <c r="CM48" s="62">
        <v>-34198175</v>
      </c>
      <c r="CN48" s="64">
        <v>4898721</v>
      </c>
      <c r="CO48" s="64">
        <v>313459</v>
      </c>
      <c r="CP48" s="64">
        <v>26371664</v>
      </c>
      <c r="CQ48" s="64">
        <v>0</v>
      </c>
      <c r="CR48" s="65">
        <v>613449</v>
      </c>
      <c r="CS48" s="65">
        <v>34694</v>
      </c>
      <c r="CT48" s="65">
        <v>3325981</v>
      </c>
      <c r="CU48" s="65">
        <v>0</v>
      </c>
      <c r="CV48" s="64">
        <v>723267</v>
      </c>
      <c r="CW48" s="64">
        <v>35350</v>
      </c>
      <c r="CX48" s="64">
        <v>3405410</v>
      </c>
      <c r="CY48" s="64">
        <v>0</v>
      </c>
      <c r="CZ48" s="65">
        <v>934912</v>
      </c>
      <c r="DA48" s="65">
        <v>0</v>
      </c>
      <c r="DB48" s="64">
        <v>110939</v>
      </c>
      <c r="DC48" s="63">
        <v>9184002</v>
      </c>
      <c r="DD48" s="64">
        <v>41683478</v>
      </c>
      <c r="DE48" s="64">
        <v>1670453</v>
      </c>
      <c r="DF48" s="64">
        <v>272874</v>
      </c>
      <c r="DG48" s="64">
        <v>0</v>
      </c>
      <c r="DH48" s="63">
        <v>43626805</v>
      </c>
      <c r="DI48" s="62">
        <v>-34442803</v>
      </c>
      <c r="DJ48" s="64">
        <v>5004199</v>
      </c>
      <c r="DK48" s="64">
        <v>324608</v>
      </c>
      <c r="DL48" s="64">
        <v>27127649</v>
      </c>
      <c r="DM48" s="64">
        <v>0</v>
      </c>
      <c r="DN48" s="65">
        <v>603887</v>
      </c>
      <c r="DO48" s="65">
        <v>36003</v>
      </c>
      <c r="DP48" s="65">
        <v>3421717</v>
      </c>
      <c r="DQ48" s="65">
        <v>0</v>
      </c>
      <c r="DR48" s="64">
        <v>692211</v>
      </c>
      <c r="DS48" s="64">
        <v>36734</v>
      </c>
      <c r="DT48" s="64">
        <v>3500349</v>
      </c>
      <c r="DU48" s="64">
        <v>0</v>
      </c>
      <c r="DV48" s="65">
        <v>965238</v>
      </c>
      <c r="DW48" s="65">
        <v>0</v>
      </c>
      <c r="DX48" s="64">
        <v>110939</v>
      </c>
      <c r="DY48" s="63">
        <v>9367078</v>
      </c>
      <c r="DZ48" s="64">
        <v>42856123</v>
      </c>
      <c r="EA48" s="64">
        <v>2343521</v>
      </c>
      <c r="EB48" s="64">
        <v>272874</v>
      </c>
      <c r="EC48" s="64">
        <v>0</v>
      </c>
      <c r="ED48" s="63">
        <v>45472518</v>
      </c>
      <c r="EE48" s="62">
        <v>-36105440</v>
      </c>
      <c r="EF48" s="64">
        <v>5032843</v>
      </c>
      <c r="EG48" s="64">
        <v>308769</v>
      </c>
      <c r="EH48" s="64">
        <v>27623815</v>
      </c>
      <c r="EI48" s="64">
        <v>0</v>
      </c>
      <c r="EJ48" s="65">
        <v>592256</v>
      </c>
      <c r="EK48" s="65">
        <v>34526</v>
      </c>
      <c r="EL48" s="65">
        <v>3479768</v>
      </c>
      <c r="EM48" s="65">
        <v>0</v>
      </c>
      <c r="EN48" s="64">
        <v>655569</v>
      </c>
      <c r="EO48" s="64">
        <v>34910</v>
      </c>
      <c r="EP48" s="64">
        <v>3538315</v>
      </c>
      <c r="EQ48" s="64">
        <v>0</v>
      </c>
      <c r="ER48" s="65">
        <v>1000319</v>
      </c>
      <c r="ES48" s="65">
        <v>0</v>
      </c>
      <c r="ET48" s="64">
        <v>110939</v>
      </c>
      <c r="EU48" s="63">
        <v>9446602</v>
      </c>
      <c r="EV48" s="64">
        <v>43161150</v>
      </c>
      <c r="EW48" s="64">
        <v>3233321</v>
      </c>
      <c r="EX48" s="64">
        <v>272874</v>
      </c>
      <c r="EY48" s="64">
        <v>0</v>
      </c>
      <c r="EZ48" s="63">
        <v>46667345</v>
      </c>
      <c r="FA48" s="62">
        <v>-37220743</v>
      </c>
      <c r="FB48" s="57">
        <v>2301</v>
      </c>
      <c r="FC48" s="57">
        <v>7</v>
      </c>
      <c r="FD48" s="57">
        <v>0</v>
      </c>
      <c r="FE48" s="57">
        <v>107</v>
      </c>
      <c r="FF48" s="57">
        <v>0</v>
      </c>
      <c r="FG48" s="57">
        <v>320</v>
      </c>
      <c r="FH48" s="57">
        <v>99</v>
      </c>
      <c r="FI48" s="57">
        <v>0</v>
      </c>
      <c r="FJ48" s="57">
        <v>16</v>
      </c>
      <c r="FK48" s="57">
        <v>17</v>
      </c>
      <c r="FL48" s="57">
        <v>0</v>
      </c>
      <c r="FM48" s="57">
        <v>27</v>
      </c>
      <c r="FN48" s="57">
        <v>0</v>
      </c>
      <c r="FO48" s="57">
        <v>1</v>
      </c>
      <c r="FP48" s="57">
        <v>729</v>
      </c>
      <c r="FQ48" s="57">
        <v>0</v>
      </c>
      <c r="FR48" s="57">
        <v>0</v>
      </c>
      <c r="FS48" s="57">
        <v>0</v>
      </c>
      <c r="FT48" s="57">
        <v>5</v>
      </c>
      <c r="FU48" s="57">
        <v>5</v>
      </c>
      <c r="FV48" s="57">
        <v>0</v>
      </c>
      <c r="FW48" s="57">
        <v>1</v>
      </c>
      <c r="FX48" s="57">
        <v>1</v>
      </c>
      <c r="FY48" s="57">
        <v>0</v>
      </c>
      <c r="FZ48" s="57">
        <v>0</v>
      </c>
      <c r="GA48" s="57">
        <v>0</v>
      </c>
      <c r="GB48" s="57">
        <v>0</v>
      </c>
      <c r="GC48" s="57">
        <v>4</v>
      </c>
      <c r="GD48" s="57">
        <v>0</v>
      </c>
      <c r="GE48" s="16">
        <v>42982.401180555556</v>
      </c>
      <c r="GF48" s="14" t="s">
        <v>13</v>
      </c>
      <c r="GG48" s="14" t="s">
        <v>165</v>
      </c>
      <c r="GH48" s="14" t="s">
        <v>164</v>
      </c>
      <c r="GI48" s="14" t="s">
        <v>19</v>
      </c>
      <c r="GJ48" s="14">
        <v>641</v>
      </c>
      <c r="GK48" s="14">
        <v>39</v>
      </c>
      <c r="GL48" s="14">
        <v>985</v>
      </c>
      <c r="GM48" s="14">
        <v>519130</v>
      </c>
      <c r="GN48" s="14">
        <v>912</v>
      </c>
      <c r="GO48" s="14">
        <v>501</v>
      </c>
      <c r="GQ48" s="14">
        <v>44583</v>
      </c>
    </row>
    <row r="49" spans="1:199">
      <c r="A49" s="55"/>
      <c r="B49" s="55"/>
      <c r="C49" s="55"/>
      <c r="D49" s="60">
        <f t="shared" ref="D49:AI49" si="0">SUM(D4:D48)</f>
        <v>269214030</v>
      </c>
      <c r="E49" s="60">
        <f t="shared" si="0"/>
        <v>14766712</v>
      </c>
      <c r="F49" s="60">
        <f t="shared" si="0"/>
        <v>555034911</v>
      </c>
      <c r="G49" s="60">
        <f t="shared" si="0"/>
        <v>8660713</v>
      </c>
      <c r="H49" s="61">
        <f t="shared" si="0"/>
        <v>37633289</v>
      </c>
      <c r="I49" s="61">
        <f t="shared" si="0"/>
        <v>1563252</v>
      </c>
      <c r="J49" s="61">
        <f t="shared" si="0"/>
        <v>69081774</v>
      </c>
      <c r="K49" s="61">
        <f t="shared" si="0"/>
        <v>1893084</v>
      </c>
      <c r="L49" s="60">
        <f t="shared" si="0"/>
        <v>55660329</v>
      </c>
      <c r="M49" s="60">
        <f t="shared" si="0"/>
        <v>1760808</v>
      </c>
      <c r="N49" s="60">
        <f t="shared" si="0"/>
        <v>79340159</v>
      </c>
      <c r="O49" s="60">
        <f t="shared" si="0"/>
        <v>1767543</v>
      </c>
      <c r="P49" s="61">
        <f t="shared" si="0"/>
        <v>6678545</v>
      </c>
      <c r="Q49" s="61">
        <f t="shared" si="0"/>
        <v>12528</v>
      </c>
      <c r="R49" s="60">
        <f t="shared" si="0"/>
        <v>1656947</v>
      </c>
      <c r="S49" s="59">
        <f t="shared" si="0"/>
        <v>257048258</v>
      </c>
      <c r="T49" s="60">
        <f t="shared" si="0"/>
        <v>665485492</v>
      </c>
      <c r="U49" s="60">
        <f t="shared" si="0"/>
        <v>134508161</v>
      </c>
      <c r="V49" s="60">
        <f t="shared" si="0"/>
        <v>970425</v>
      </c>
      <c r="W49" s="60">
        <f t="shared" si="0"/>
        <v>1053577</v>
      </c>
      <c r="X49" s="59">
        <f t="shared" si="0"/>
        <v>802017655</v>
      </c>
      <c r="Y49" s="58">
        <f t="shared" si="0"/>
        <v>-544969397</v>
      </c>
      <c r="Z49" s="60">
        <f t="shared" si="0"/>
        <v>209110407</v>
      </c>
      <c r="AA49" s="60">
        <f t="shared" si="0"/>
        <v>13669818</v>
      </c>
      <c r="AB49" s="60">
        <f t="shared" si="0"/>
        <v>602970180</v>
      </c>
      <c r="AC49" s="60">
        <f t="shared" si="0"/>
        <v>10324798</v>
      </c>
      <c r="AD49" s="60">
        <f t="shared" si="0"/>
        <v>30586982</v>
      </c>
      <c r="AE49" s="60">
        <f t="shared" si="0"/>
        <v>1431520</v>
      </c>
      <c r="AF49" s="60">
        <f t="shared" si="0"/>
        <v>75266776</v>
      </c>
      <c r="AG49" s="60">
        <f t="shared" si="0"/>
        <v>1794383</v>
      </c>
      <c r="AH49" s="60">
        <f t="shared" si="0"/>
        <v>45245690</v>
      </c>
      <c r="AI49" s="60">
        <f t="shared" si="0"/>
        <v>1604194</v>
      </c>
      <c r="AJ49" s="60">
        <f t="shared" ref="AJ49:BO49" si="1">SUM(AJ4:AJ48)</f>
        <v>86458565</v>
      </c>
      <c r="AK49" s="60">
        <f t="shared" si="1"/>
        <v>1637446</v>
      </c>
      <c r="AL49" s="60">
        <f t="shared" si="1"/>
        <v>6397220</v>
      </c>
      <c r="AM49" s="60">
        <f t="shared" si="1"/>
        <v>12567</v>
      </c>
      <c r="AN49" s="60">
        <f t="shared" si="1"/>
        <v>1111207</v>
      </c>
      <c r="AO49" s="59">
        <f t="shared" si="1"/>
        <v>251546550</v>
      </c>
      <c r="AP49" s="60">
        <f t="shared" si="1"/>
        <v>692865971</v>
      </c>
      <c r="AQ49" s="60">
        <f t="shared" si="1"/>
        <v>131754092</v>
      </c>
      <c r="AR49" s="60">
        <f t="shared" si="1"/>
        <v>1104280</v>
      </c>
      <c r="AS49" s="60">
        <f t="shared" si="1"/>
        <v>734759</v>
      </c>
      <c r="AT49" s="59">
        <f t="shared" si="1"/>
        <v>826459102</v>
      </c>
      <c r="AU49" s="58">
        <f t="shared" si="1"/>
        <v>-574912552</v>
      </c>
      <c r="AV49" s="60">
        <f t="shared" si="1"/>
        <v>160499840</v>
      </c>
      <c r="AW49" s="60">
        <f t="shared" si="1"/>
        <v>12741396</v>
      </c>
      <c r="AX49" s="60">
        <f t="shared" si="1"/>
        <v>651676140</v>
      </c>
      <c r="AY49" s="60">
        <f t="shared" si="1"/>
        <v>9833168</v>
      </c>
      <c r="AZ49" s="60">
        <f t="shared" si="1"/>
        <v>23370869</v>
      </c>
      <c r="BA49" s="60">
        <f t="shared" si="1"/>
        <v>1329379</v>
      </c>
      <c r="BB49" s="60">
        <f t="shared" si="1"/>
        <v>81296670</v>
      </c>
      <c r="BC49" s="60">
        <f t="shared" si="1"/>
        <v>2044380</v>
      </c>
      <c r="BD49" s="60">
        <f t="shared" si="1"/>
        <v>34671225</v>
      </c>
      <c r="BE49" s="60">
        <f t="shared" si="1"/>
        <v>1494555</v>
      </c>
      <c r="BF49" s="60">
        <f t="shared" si="1"/>
        <v>93077116</v>
      </c>
      <c r="BG49" s="60">
        <f t="shared" si="1"/>
        <v>2026014</v>
      </c>
      <c r="BH49" s="60">
        <f t="shared" si="1"/>
        <v>6457883</v>
      </c>
      <c r="BI49" s="60">
        <f t="shared" si="1"/>
        <v>12606</v>
      </c>
      <c r="BJ49" s="60">
        <f t="shared" si="1"/>
        <v>1226205</v>
      </c>
      <c r="BK49" s="59">
        <f t="shared" si="1"/>
        <v>247006902</v>
      </c>
      <c r="BL49" s="60">
        <f t="shared" si="1"/>
        <v>717336344</v>
      </c>
      <c r="BM49" s="60">
        <f t="shared" si="1"/>
        <v>137976559</v>
      </c>
      <c r="BN49" s="60">
        <f t="shared" si="1"/>
        <v>1106210</v>
      </c>
      <c r="BO49" s="60">
        <f t="shared" si="1"/>
        <v>993758</v>
      </c>
      <c r="BP49" s="59">
        <f t="shared" ref="BP49:CU49" si="2">SUM(BP4:BP48)</f>
        <v>857412871</v>
      </c>
      <c r="BQ49" s="58">
        <f t="shared" si="2"/>
        <v>-610405969</v>
      </c>
      <c r="BR49" s="60">
        <f t="shared" si="2"/>
        <v>120295907</v>
      </c>
      <c r="BS49" s="60">
        <f t="shared" si="2"/>
        <v>12013241</v>
      </c>
      <c r="BT49" s="60">
        <f t="shared" si="2"/>
        <v>702249215</v>
      </c>
      <c r="BU49" s="60">
        <f t="shared" si="2"/>
        <v>9397902</v>
      </c>
      <c r="BV49" s="60">
        <f t="shared" si="2"/>
        <v>17418402</v>
      </c>
      <c r="BW49" s="60">
        <f t="shared" si="2"/>
        <v>1248426</v>
      </c>
      <c r="BX49" s="60">
        <f t="shared" si="2"/>
        <v>87590827</v>
      </c>
      <c r="BY49" s="60">
        <f t="shared" si="2"/>
        <v>1937634</v>
      </c>
      <c r="BZ49" s="60">
        <f t="shared" si="2"/>
        <v>25879759</v>
      </c>
      <c r="CA49" s="60">
        <f t="shared" si="2"/>
        <v>1407899</v>
      </c>
      <c r="CB49" s="60">
        <f t="shared" si="2"/>
        <v>100302939</v>
      </c>
      <c r="CC49" s="60">
        <f t="shared" si="2"/>
        <v>1930463</v>
      </c>
      <c r="CD49" s="60">
        <f t="shared" si="2"/>
        <v>6538988</v>
      </c>
      <c r="CE49" s="60">
        <f t="shared" si="2"/>
        <v>12694</v>
      </c>
      <c r="CF49" s="60">
        <f t="shared" si="2"/>
        <v>1231654</v>
      </c>
      <c r="CG49" s="59">
        <f t="shared" si="2"/>
        <v>245499685</v>
      </c>
      <c r="CH49" s="60">
        <f t="shared" si="2"/>
        <v>741556977</v>
      </c>
      <c r="CI49" s="60">
        <f t="shared" si="2"/>
        <v>123112575</v>
      </c>
      <c r="CJ49" s="60">
        <f t="shared" si="2"/>
        <v>1108002</v>
      </c>
      <c r="CK49" s="60">
        <f t="shared" si="2"/>
        <v>734759</v>
      </c>
      <c r="CL49" s="59">
        <f t="shared" si="2"/>
        <v>866512313</v>
      </c>
      <c r="CM49" s="58">
        <f t="shared" si="2"/>
        <v>-621012628</v>
      </c>
      <c r="CN49" s="60">
        <f t="shared" si="2"/>
        <v>84257012</v>
      </c>
      <c r="CO49" s="60">
        <f t="shared" si="2"/>
        <v>11157839</v>
      </c>
      <c r="CP49" s="60">
        <f t="shared" si="2"/>
        <v>761783111</v>
      </c>
      <c r="CQ49" s="60">
        <f t="shared" si="2"/>
        <v>9061760</v>
      </c>
      <c r="CR49" s="60">
        <f t="shared" si="2"/>
        <v>12087298</v>
      </c>
      <c r="CS49" s="60">
        <f t="shared" si="2"/>
        <v>1151673</v>
      </c>
      <c r="CT49" s="60">
        <f t="shared" si="2"/>
        <v>94993017</v>
      </c>
      <c r="CU49" s="60">
        <f t="shared" si="2"/>
        <v>1882148</v>
      </c>
      <c r="CV49" s="60">
        <f t="shared" ref="CV49:EA49" si="3">SUM(CV4:CV48)</f>
        <v>17969168</v>
      </c>
      <c r="CW49" s="60">
        <f t="shared" si="3"/>
        <v>1306132</v>
      </c>
      <c r="CX49" s="60">
        <f t="shared" si="3"/>
        <v>108839482</v>
      </c>
      <c r="CY49" s="60">
        <f t="shared" si="3"/>
        <v>1856310</v>
      </c>
      <c r="CZ49" s="60">
        <f t="shared" si="3"/>
        <v>6587567</v>
      </c>
      <c r="DA49" s="60">
        <f t="shared" si="3"/>
        <v>12823</v>
      </c>
      <c r="DB49" s="60">
        <f t="shared" si="3"/>
        <v>1262422</v>
      </c>
      <c r="DC49" s="59">
        <f t="shared" si="3"/>
        <v>247948040</v>
      </c>
      <c r="DD49" s="60">
        <f t="shared" si="3"/>
        <v>765317807</v>
      </c>
      <c r="DE49" s="60">
        <f t="shared" si="3"/>
        <v>115154596</v>
      </c>
      <c r="DF49" s="60">
        <f t="shared" si="3"/>
        <v>1113231</v>
      </c>
      <c r="DG49" s="60">
        <f t="shared" si="3"/>
        <v>942759</v>
      </c>
      <c r="DH49" s="59">
        <f t="shared" si="3"/>
        <v>882528393</v>
      </c>
      <c r="DI49" s="58">
        <f t="shared" si="3"/>
        <v>-634580353</v>
      </c>
      <c r="DJ49" s="60">
        <f t="shared" si="3"/>
        <v>49975068</v>
      </c>
      <c r="DK49" s="60">
        <f t="shared" si="3"/>
        <v>7828568</v>
      </c>
      <c r="DL49" s="60">
        <f t="shared" si="3"/>
        <v>783693953</v>
      </c>
      <c r="DM49" s="60">
        <f t="shared" si="3"/>
        <v>24104918</v>
      </c>
      <c r="DN49" s="60">
        <f t="shared" si="3"/>
        <v>7152229</v>
      </c>
      <c r="DO49" s="60">
        <f t="shared" si="3"/>
        <v>832900</v>
      </c>
      <c r="DP49" s="60">
        <f t="shared" si="3"/>
        <v>100885988</v>
      </c>
      <c r="DQ49" s="60">
        <f t="shared" si="3"/>
        <v>1772418</v>
      </c>
      <c r="DR49" s="60">
        <f t="shared" si="3"/>
        <v>10484421</v>
      </c>
      <c r="DS49" s="60">
        <f t="shared" si="3"/>
        <v>908846</v>
      </c>
      <c r="DT49" s="60">
        <f t="shared" si="3"/>
        <v>115586363</v>
      </c>
      <c r="DU49" s="60">
        <f t="shared" si="3"/>
        <v>1714731</v>
      </c>
      <c r="DV49" s="60">
        <f t="shared" si="3"/>
        <v>6708765</v>
      </c>
      <c r="DW49" s="60">
        <f t="shared" si="3"/>
        <v>12957</v>
      </c>
      <c r="DX49" s="60">
        <f t="shared" si="3"/>
        <v>1269391</v>
      </c>
      <c r="DY49" s="59">
        <f t="shared" si="3"/>
        <v>247329009</v>
      </c>
      <c r="DZ49" s="60">
        <f t="shared" si="3"/>
        <v>788425988</v>
      </c>
      <c r="EA49" s="60">
        <f t="shared" si="3"/>
        <v>109416421</v>
      </c>
      <c r="EB49" s="60">
        <f t="shared" ref="EB49:FG49" si="4">SUM(EB4:EB48)</f>
        <v>1111696</v>
      </c>
      <c r="EC49" s="60">
        <f t="shared" si="4"/>
        <v>734758</v>
      </c>
      <c r="ED49" s="59">
        <f t="shared" si="4"/>
        <v>899688863</v>
      </c>
      <c r="EE49" s="58">
        <f t="shared" si="4"/>
        <v>-652359854</v>
      </c>
      <c r="EF49" s="60">
        <f t="shared" si="4"/>
        <v>40174849</v>
      </c>
      <c r="EG49" s="60">
        <f t="shared" si="4"/>
        <v>7531487</v>
      </c>
      <c r="EH49" s="60">
        <f t="shared" si="4"/>
        <v>838980405</v>
      </c>
      <c r="EI49" s="60">
        <f t="shared" si="4"/>
        <v>7635024</v>
      </c>
      <c r="EJ49" s="60">
        <f t="shared" si="4"/>
        <v>5951473</v>
      </c>
      <c r="EK49" s="60">
        <f t="shared" si="4"/>
        <v>829763</v>
      </c>
      <c r="EL49" s="60">
        <f t="shared" si="4"/>
        <v>105323694</v>
      </c>
      <c r="EM49" s="60">
        <f t="shared" si="4"/>
        <v>1490331</v>
      </c>
      <c r="EN49" s="60">
        <f t="shared" si="4"/>
        <v>8732814</v>
      </c>
      <c r="EO49" s="60">
        <f t="shared" si="4"/>
        <v>909075</v>
      </c>
      <c r="EP49" s="60">
        <f t="shared" si="4"/>
        <v>120825197</v>
      </c>
      <c r="EQ49" s="60">
        <f t="shared" si="4"/>
        <v>1588270</v>
      </c>
      <c r="ER49" s="60">
        <f t="shared" si="4"/>
        <v>6791902</v>
      </c>
      <c r="ES49" s="60">
        <f t="shared" si="4"/>
        <v>13099</v>
      </c>
      <c r="ET49" s="60">
        <f t="shared" si="4"/>
        <v>1276679</v>
      </c>
      <c r="EU49" s="59">
        <f t="shared" si="4"/>
        <v>253732297</v>
      </c>
      <c r="EV49" s="60">
        <f t="shared" si="4"/>
        <v>810523889</v>
      </c>
      <c r="EW49" s="60">
        <f t="shared" si="4"/>
        <v>113024262</v>
      </c>
      <c r="EX49" s="60">
        <f t="shared" si="4"/>
        <v>1113598</v>
      </c>
      <c r="EY49" s="60">
        <f t="shared" si="4"/>
        <v>734759</v>
      </c>
      <c r="EZ49" s="59">
        <f t="shared" si="4"/>
        <v>925396508</v>
      </c>
      <c r="FA49" s="58">
        <f t="shared" si="4"/>
        <v>-671664211</v>
      </c>
      <c r="FB49" s="57">
        <f t="shared" si="4"/>
        <v>39974</v>
      </c>
      <c r="FC49" s="57">
        <f t="shared" si="4"/>
        <v>1698</v>
      </c>
      <c r="FD49" s="57">
        <f t="shared" si="4"/>
        <v>59</v>
      </c>
      <c r="FE49" s="57">
        <f t="shared" si="4"/>
        <v>381</v>
      </c>
      <c r="FF49" s="57">
        <f t="shared" si="4"/>
        <v>1889</v>
      </c>
      <c r="FG49" s="57">
        <f t="shared" si="4"/>
        <v>7430</v>
      </c>
      <c r="FH49" s="57">
        <f t="shared" ref="FH49:GD49" si="5">SUM(FH4:FH48)</f>
        <v>852</v>
      </c>
      <c r="FI49" s="57">
        <f t="shared" si="5"/>
        <v>2428</v>
      </c>
      <c r="FJ49" s="57">
        <f t="shared" si="5"/>
        <v>394</v>
      </c>
      <c r="FK49" s="57">
        <f t="shared" si="5"/>
        <v>248</v>
      </c>
      <c r="FL49" s="57">
        <f t="shared" si="5"/>
        <v>4701</v>
      </c>
      <c r="FM49" s="57">
        <f t="shared" si="5"/>
        <v>1303</v>
      </c>
      <c r="FN49" s="57">
        <f t="shared" si="5"/>
        <v>180</v>
      </c>
      <c r="FO49" s="57">
        <f t="shared" si="5"/>
        <v>471</v>
      </c>
      <c r="FP49" s="57">
        <f t="shared" si="5"/>
        <v>15120</v>
      </c>
      <c r="FQ49" s="57">
        <f t="shared" si="5"/>
        <v>63</v>
      </c>
      <c r="FR49" s="57">
        <f t="shared" si="5"/>
        <v>948</v>
      </c>
      <c r="FS49" s="57">
        <f t="shared" si="5"/>
        <v>7137</v>
      </c>
      <c r="FT49" s="57">
        <f t="shared" si="5"/>
        <v>52</v>
      </c>
      <c r="FU49" s="57">
        <f t="shared" si="5"/>
        <v>39</v>
      </c>
      <c r="FV49" s="57">
        <f t="shared" si="5"/>
        <v>13</v>
      </c>
      <c r="FW49" s="57">
        <f t="shared" si="5"/>
        <v>19</v>
      </c>
      <c r="FX49" s="57">
        <f t="shared" si="5"/>
        <v>18</v>
      </c>
      <c r="FY49" s="57">
        <f t="shared" si="5"/>
        <v>1</v>
      </c>
      <c r="FZ49" s="57">
        <f t="shared" si="5"/>
        <v>24</v>
      </c>
      <c r="GA49" s="57">
        <f t="shared" si="5"/>
        <v>18</v>
      </c>
      <c r="GB49" s="57">
        <f t="shared" si="5"/>
        <v>6</v>
      </c>
      <c r="GC49" s="57">
        <f t="shared" si="5"/>
        <v>93</v>
      </c>
      <c r="GD49" s="57">
        <f t="shared" si="5"/>
        <v>28</v>
      </c>
      <c r="GE49" s="56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</row>
    <row r="50" spans="1:199">
      <c r="A50" s="55"/>
      <c r="B50" s="55"/>
      <c r="C50" s="55"/>
      <c r="D50" s="60"/>
      <c r="E50" s="60"/>
      <c r="F50" s="60"/>
      <c r="G50" s="60"/>
      <c r="H50" s="61"/>
      <c r="I50" s="61"/>
      <c r="J50" s="61"/>
      <c r="K50" s="61"/>
      <c r="L50" s="60"/>
      <c r="M50" s="60"/>
      <c r="N50" s="60"/>
      <c r="O50" s="60"/>
      <c r="P50" s="61"/>
      <c r="Q50" s="61"/>
      <c r="R50" s="60"/>
      <c r="S50" s="59"/>
      <c r="T50" s="60"/>
      <c r="U50" s="60"/>
      <c r="V50" s="60"/>
      <c r="W50" s="60"/>
      <c r="X50" s="59"/>
      <c r="Y50" s="58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59"/>
      <c r="AP50" s="60"/>
      <c r="AQ50" s="60"/>
      <c r="AR50" s="60"/>
      <c r="AS50" s="60"/>
      <c r="AT50" s="59"/>
      <c r="AU50" s="58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59"/>
      <c r="BL50" s="60"/>
      <c r="BM50" s="60"/>
      <c r="BN50" s="60"/>
      <c r="BO50" s="60"/>
      <c r="BP50" s="59"/>
      <c r="BQ50" s="58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59"/>
      <c r="CH50" s="60"/>
      <c r="CI50" s="60"/>
      <c r="CJ50" s="60"/>
      <c r="CK50" s="60"/>
      <c r="CL50" s="59"/>
      <c r="CM50" s="58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59"/>
      <c r="DD50" s="60"/>
      <c r="DE50" s="60"/>
      <c r="DF50" s="60"/>
      <c r="DG50" s="60"/>
      <c r="DH50" s="59"/>
      <c r="DI50" s="58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59"/>
      <c r="DZ50" s="60"/>
      <c r="EA50" s="60"/>
      <c r="EB50" s="60"/>
      <c r="EC50" s="60"/>
      <c r="ED50" s="59"/>
      <c r="EE50" s="58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59"/>
      <c r="EV50" s="60"/>
      <c r="EW50" s="60"/>
      <c r="EX50" s="60"/>
      <c r="EY50" s="60"/>
      <c r="EZ50" s="59"/>
      <c r="FA50" s="58"/>
      <c r="FB50" s="79">
        <f>Table_Query_from_LOGASnet_DB4[[#Totals],[F001FM]]-SUM(FB52:FB84)</f>
        <v>0</v>
      </c>
      <c r="FC50" s="79">
        <f>Table_Query_from_LOGASnet_DB4[[#Totals],[F002FM]]-SUM(FC52:FC84)</f>
        <v>0</v>
      </c>
      <c r="FD50" s="79">
        <f>Table_Query_from_LOGASnet_DB4[[#Totals],[F003FM]]-SUM(FD52:FD84)</f>
        <v>0</v>
      </c>
      <c r="FE50" s="79">
        <f>Table_Query_from_LOGASnet_DB4[[#Totals],[F004FM]]-SUM(FE52:FE84)</f>
        <v>0</v>
      </c>
      <c r="FF50" s="79">
        <f>Table_Query_from_LOGASnet_DB4[[#Totals],[F005FM]]-SUM(FF52:FF84)</f>
        <v>0</v>
      </c>
      <c r="FG50" s="79">
        <f>Table_Query_from_LOGASnet_DB4[[#Totals],[F006FM]]-SUM(FG52:FG84)</f>
        <v>0</v>
      </c>
      <c r="FH50" s="79">
        <f>Table_Query_from_LOGASnet_DB4[[#Totals],[F005AFM]]-SUM(FH52:FH84)</f>
        <v>0</v>
      </c>
      <c r="FI50" s="79">
        <f>Table_Query_from_LOGASnet_DB4[[#Totals],[F005BFM]]-SUM(FI52:FI84)</f>
        <v>0</v>
      </c>
      <c r="FJ50" s="79">
        <f>Table_Query_from_LOGASnet_DB4[[#Totals],[F005CFM]]-SUM(FJ52:FJ84)</f>
        <v>0</v>
      </c>
      <c r="FK50" s="79">
        <f>Table_Query_from_LOGASnet_DB4[[#Totals],[F006AFM]]-SUM(FK52:FK84)</f>
        <v>0</v>
      </c>
      <c r="FL50" s="79">
        <f>Table_Query_from_LOGASnet_DB4[[#Totals],[F006BFM]]-SUM(FL52:FL84)</f>
        <v>0</v>
      </c>
      <c r="FM50" s="79">
        <f>Table_Query_from_LOGASnet_DB4[[#Totals],[F006CFM]]-SUM(FM52:FM84)</f>
        <v>0</v>
      </c>
      <c r="FN50" s="79">
        <f>Table_Query_from_LOGASnet_DB4[[#Totals],[F007FM]]-SUM(FN52:FN84)</f>
        <v>0</v>
      </c>
      <c r="FO50" s="79">
        <f>Table_Query_from_LOGASnet_DB4[[#Totals],[F008FM]]-SUM(FO52:FO84)</f>
        <v>0</v>
      </c>
      <c r="FP50" s="79">
        <f>Table_Query_from_LOGASnet_DB4[[#Totals],[F009FM]]-SUM(FP52:FP84)</f>
        <v>0</v>
      </c>
      <c r="FQ50" s="79">
        <f>Table_Query_from_LOGASnet_DB4[[#Totals],[F010FM]]-SUM(FQ52:FQ84)</f>
        <v>0</v>
      </c>
      <c r="FR50" s="79">
        <f>Table_Query_from_LOGASnet_DB4[[#Totals],[F011FM]]-SUM(FR52:FR84)</f>
        <v>0</v>
      </c>
      <c r="FS50" s="79">
        <f>Table_Query_from_LOGASnet_DB4[[#Totals],[F012FM]]-SUM(FS52:FS84)</f>
        <v>0</v>
      </c>
      <c r="FT50" s="79">
        <f>Table_Query_from_LOGASnet_DB4[[#Totals],[F013FM]]-SUM(FT52:FT84)</f>
        <v>0</v>
      </c>
      <c r="FU50" s="79">
        <f>Table_Query_from_LOGASnet_DB4[[#Totals],[F013AFM]]-SUM(FU52:FU84)</f>
        <v>0</v>
      </c>
      <c r="FV50" s="79">
        <f>Table_Query_from_LOGASnet_DB4[[#Totals],[F013BFM]]-SUM(FV52:FV84)</f>
        <v>0</v>
      </c>
      <c r="FW50" s="79">
        <f>Table_Query_from_LOGASnet_DB4[[#Totals],[F014FM]]-SUM(FW52:FW84)</f>
        <v>0</v>
      </c>
      <c r="FX50" s="79">
        <f>Table_Query_from_LOGASnet_DB4[[#Totals],[F014AFM]]-SUM(FX52:FX84)</f>
        <v>0</v>
      </c>
      <c r="FY50" s="79">
        <f>Table_Query_from_LOGASnet_DB4[[#Totals],[F014BFM]]-SUM(FY52:FY84)</f>
        <v>0</v>
      </c>
      <c r="FZ50" s="79">
        <f>Table_Query_from_LOGASnet_DB4[[#Totals],[F015FM]]-SUM(FZ52:FZ84)</f>
        <v>0</v>
      </c>
      <c r="GA50" s="79">
        <f>Table_Query_from_LOGASnet_DB4[[#Totals],[F015AFM]]-SUM(GA52:GA84)</f>
        <v>0</v>
      </c>
      <c r="GB50" s="79">
        <f>Table_Query_from_LOGASnet_DB4[[#Totals],[F015BFM]]-SUM(GB52:GB84)</f>
        <v>0</v>
      </c>
      <c r="GC50" s="79">
        <f>Table_Query_from_LOGASnet_DB4[[#Totals],[F016FM]]-SUM(GC52:GC84)</f>
        <v>0</v>
      </c>
      <c r="GD50" s="79">
        <f>Table_Query_from_LOGASnet_DB4[[#Totals],[F017FM]]-SUM(GD52:GD100)</f>
        <v>0</v>
      </c>
      <c r="GE50" s="56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</row>
    <row r="51" spans="1:199">
      <c r="A51" s="55"/>
      <c r="B51" s="55"/>
      <c r="C51" s="55"/>
      <c r="D51" s="60"/>
      <c r="E51" s="60"/>
      <c r="F51" s="60"/>
      <c r="G51" s="60"/>
      <c r="H51" s="61"/>
      <c r="I51" s="61"/>
      <c r="J51" s="61"/>
      <c r="K51" s="61"/>
      <c r="L51" s="60"/>
      <c r="M51" s="60"/>
      <c r="N51" s="60"/>
      <c r="O51" s="60"/>
      <c r="P51" s="61"/>
      <c r="Q51" s="61"/>
      <c r="R51" s="60"/>
      <c r="S51" s="59"/>
      <c r="T51" s="60"/>
      <c r="U51" s="60"/>
      <c r="V51" s="60"/>
      <c r="W51" s="60"/>
      <c r="X51" s="59"/>
      <c r="Y51" s="58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59"/>
      <c r="AP51" s="60"/>
      <c r="AQ51" s="60"/>
      <c r="AR51" s="60"/>
      <c r="AS51" s="60"/>
      <c r="AT51" s="59"/>
      <c r="AU51" s="58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59"/>
      <c r="BL51" s="60"/>
      <c r="BM51" s="60"/>
      <c r="BN51" s="60"/>
      <c r="BO51" s="60"/>
      <c r="BP51" s="59"/>
      <c r="BQ51" s="58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59"/>
      <c r="CH51" s="60"/>
      <c r="CI51" s="60"/>
      <c r="CJ51" s="60"/>
      <c r="CK51" s="60"/>
      <c r="CL51" s="59"/>
      <c r="CM51" s="58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59"/>
      <c r="DD51" s="60"/>
      <c r="DE51" s="60"/>
      <c r="DF51" s="60"/>
      <c r="DG51" s="60"/>
      <c r="DH51" s="59"/>
      <c r="DI51" s="58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59"/>
      <c r="DZ51" s="60"/>
      <c r="EA51" s="60"/>
      <c r="EB51" s="60"/>
      <c r="EC51" s="60"/>
      <c r="ED51" s="59"/>
      <c r="EE51" s="58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59"/>
      <c r="EV51" s="60"/>
      <c r="EW51" s="60"/>
      <c r="EX51" s="60"/>
      <c r="EY51" s="60"/>
      <c r="EZ51" s="59"/>
      <c r="FA51" s="5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56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</row>
    <row r="52" spans="1:199">
      <c r="A52" s="100" t="s">
        <v>387</v>
      </c>
      <c r="B52" s="14" t="s">
        <v>388</v>
      </c>
      <c r="C52" s="14">
        <f>SUM(FB52:GD52)</f>
        <v>39974</v>
      </c>
      <c r="FB52" s="14">
        <f>Table_Query_from_LOGASnet_DB4[[#Totals],[F001FM]]</f>
        <v>39974</v>
      </c>
    </row>
    <row r="53" spans="1:199">
      <c r="A53" s="100"/>
      <c r="B53" s="14" t="s">
        <v>160</v>
      </c>
      <c r="C53" s="14">
        <f t="shared" ref="C53:C78" si="6">SUM(FB53:GD53)</f>
        <v>1698</v>
      </c>
      <c r="FC53" s="14">
        <f>Table_Query_from_LOGASnet_DB4[[#Totals],[F002FM]]</f>
        <v>1698</v>
      </c>
    </row>
    <row r="54" spans="1:199">
      <c r="A54" s="100"/>
      <c r="B54" s="14" t="s">
        <v>159</v>
      </c>
      <c r="C54" s="14">
        <f t="shared" si="6"/>
        <v>59</v>
      </c>
      <c r="FD54" s="14">
        <f>Table_Query_from_LOGASnet_DB4[[#Totals],[F003FM]]</f>
        <v>59</v>
      </c>
    </row>
    <row r="56" spans="1:199">
      <c r="A56" s="100" t="s">
        <v>155</v>
      </c>
      <c r="B56" s="14" t="s">
        <v>388</v>
      </c>
      <c r="C56" s="14">
        <f t="shared" si="6"/>
        <v>381</v>
      </c>
      <c r="FE56" s="14">
        <f>Table_Query_from_LOGASnet_DB4[[#Totals],[F004FM]]</f>
        <v>381</v>
      </c>
    </row>
    <row r="57" spans="1:199">
      <c r="A57" s="100"/>
      <c r="B57" s="14" t="s">
        <v>160</v>
      </c>
      <c r="C57" s="14">
        <f t="shared" si="6"/>
        <v>1100</v>
      </c>
      <c r="FH57" s="14">
        <f>Table_Query_from_LOGASnet_DB4[[#Totals],[F005AFM]]</f>
        <v>852</v>
      </c>
      <c r="FK57" s="14">
        <f>Table_Query_from_LOGASnet_DB4[[#Totals],[F006AFM]]</f>
        <v>248</v>
      </c>
    </row>
    <row r="58" spans="1:199">
      <c r="A58" s="100"/>
      <c r="B58" s="14" t="s">
        <v>159</v>
      </c>
      <c r="C58" s="14">
        <f t="shared" si="6"/>
        <v>243</v>
      </c>
      <c r="FN58" s="14">
        <f>Table_Query_from_LOGASnet_DB4[[#Totals],[F007FM]]</f>
        <v>180</v>
      </c>
      <c r="FQ58" s="14">
        <f>Table_Query_from_LOGASnet_DB4[[#Totals],[F010FM]]</f>
        <v>63</v>
      </c>
    </row>
    <row r="60" spans="1:199">
      <c r="A60" s="100" t="s">
        <v>389</v>
      </c>
      <c r="B60" s="14" t="s">
        <v>388</v>
      </c>
      <c r="C60" s="14">
        <f t="shared" si="6"/>
        <v>1889</v>
      </c>
      <c r="FF60" s="14">
        <f>Table_Query_from_LOGASnet_DB4[[#Totals],[F005FM]]</f>
        <v>1889</v>
      </c>
    </row>
    <row r="61" spans="1:199">
      <c r="A61" s="100"/>
      <c r="B61" s="14" t="s">
        <v>160</v>
      </c>
      <c r="C61" s="14">
        <f t="shared" si="6"/>
        <v>7129</v>
      </c>
      <c r="FI61" s="14">
        <f>Table_Query_from_LOGASnet_DB4[[#Totals],[F005BFM]]</f>
        <v>2428</v>
      </c>
      <c r="FL61" s="14">
        <f>Table_Query_from_LOGASnet_DB4[[#Totals],[F006BFM]]</f>
        <v>4701</v>
      </c>
    </row>
    <row r="62" spans="1:199">
      <c r="A62" s="100"/>
      <c r="B62" s="14" t="s">
        <v>159</v>
      </c>
      <c r="C62" s="14">
        <f t="shared" si="6"/>
        <v>1419</v>
      </c>
      <c r="FO62" s="14">
        <f>Table_Query_from_LOGASnet_DB4[[#Totals],[F008FM]]</f>
        <v>471</v>
      </c>
      <c r="FR62" s="14">
        <f>Table_Query_from_LOGASnet_DB4[[#Totals],[F011FM]]</f>
        <v>948</v>
      </c>
    </row>
    <row r="64" spans="1:199">
      <c r="A64" s="99" t="s">
        <v>154</v>
      </c>
      <c r="B64" s="14" t="s">
        <v>388</v>
      </c>
      <c r="C64" s="14">
        <f t="shared" si="6"/>
        <v>7430</v>
      </c>
      <c r="FG64" s="14">
        <f>Table_Query_from_LOGASnet_DB4[[#Totals],[F006FM]]</f>
        <v>7430</v>
      </c>
    </row>
    <row r="65" spans="1:184">
      <c r="A65" s="99"/>
      <c r="B65" s="14" t="s">
        <v>160</v>
      </c>
      <c r="C65" s="14">
        <f t="shared" si="6"/>
        <v>394</v>
      </c>
      <c r="FJ65" s="14">
        <f>Table_Query_from_LOGASnet_DB4[[#Totals],[F005CFM]]</f>
        <v>394</v>
      </c>
    </row>
    <row r="66" spans="1:184">
      <c r="A66" s="99"/>
      <c r="B66" s="14" t="s">
        <v>159</v>
      </c>
      <c r="C66" s="14">
        <f t="shared" si="6"/>
        <v>15120</v>
      </c>
      <c r="FP66" s="14">
        <f>Table_Query_from_LOGASnet_DB4[[#Totals],[F009FM]]</f>
        <v>15120</v>
      </c>
    </row>
    <row r="68" spans="1:184">
      <c r="A68" s="99" t="s">
        <v>153</v>
      </c>
      <c r="B68" s="14" t="s">
        <v>388</v>
      </c>
      <c r="C68" s="14">
        <f t="shared" ref="C68:C70" si="7">SUM(FB68:GD68)</f>
        <v>0</v>
      </c>
    </row>
    <row r="69" spans="1:184">
      <c r="A69" s="99"/>
      <c r="B69" s="14" t="s">
        <v>160</v>
      </c>
      <c r="C69" s="14">
        <f t="shared" si="7"/>
        <v>1303</v>
      </c>
      <c r="FM69" s="14">
        <f>Table_Query_from_LOGASnet_DB4[[#Totals],[F006CFM]]</f>
        <v>1303</v>
      </c>
    </row>
    <row r="70" spans="1:184">
      <c r="A70" s="99"/>
      <c r="B70" s="14" t="s">
        <v>159</v>
      </c>
      <c r="C70" s="14">
        <f t="shared" si="7"/>
        <v>7137</v>
      </c>
      <c r="FS70" s="14">
        <f>Table_Query_from_LOGASnet_DB4[[#Totals],[F012FM]]</f>
        <v>7137</v>
      </c>
    </row>
    <row r="72" spans="1:184">
      <c r="A72" s="101" t="s">
        <v>390</v>
      </c>
      <c r="B72" s="14" t="s">
        <v>388</v>
      </c>
      <c r="C72" s="14">
        <f t="shared" si="6"/>
        <v>52</v>
      </c>
      <c r="FT72" s="14">
        <f>Table_Query_from_LOGASnet_DB4[[#Totals],[F013FM]]</f>
        <v>52</v>
      </c>
    </row>
    <row r="73" spans="1:184">
      <c r="A73" s="101"/>
      <c r="B73" s="14" t="s">
        <v>160</v>
      </c>
      <c r="C73" s="14">
        <f t="shared" si="6"/>
        <v>19</v>
      </c>
      <c r="FW73" s="14">
        <f>Table_Query_from_LOGASnet_DB4[[#Totals],[F014FM]]</f>
        <v>19</v>
      </c>
    </row>
    <row r="74" spans="1:184">
      <c r="A74" s="101"/>
      <c r="B74" s="14" t="s">
        <v>159</v>
      </c>
      <c r="C74" s="14">
        <f t="shared" si="6"/>
        <v>24</v>
      </c>
      <c r="FZ74" s="14">
        <f>Table_Query_from_LOGASnet_DB4[[#Totals],[F015FM]]</f>
        <v>24</v>
      </c>
    </row>
    <row r="76" spans="1:184">
      <c r="A76" s="99" t="s">
        <v>391</v>
      </c>
      <c r="B76" s="14" t="s">
        <v>388</v>
      </c>
      <c r="C76" s="14">
        <f t="shared" si="6"/>
        <v>13</v>
      </c>
      <c r="FV76" s="14">
        <f>Table_Query_from_LOGASnet_DB4[[#Totals],[F013BFM]]</f>
        <v>13</v>
      </c>
    </row>
    <row r="77" spans="1:184">
      <c r="A77" s="99"/>
      <c r="B77" s="14" t="s">
        <v>160</v>
      </c>
      <c r="C77" s="14">
        <f t="shared" si="6"/>
        <v>7</v>
      </c>
      <c r="FY77" s="14">
        <f>Table_Query_from_LOGASnet_DB4[[#Totals],[F014BFM]]</f>
        <v>1</v>
      </c>
      <c r="GB77" s="14">
        <f>Table_Query_from_LOGASnet_DB4[[#Totals],[F015BFM]]</f>
        <v>6</v>
      </c>
    </row>
    <row r="78" spans="1:184">
      <c r="A78" s="99"/>
      <c r="B78" s="14" t="s">
        <v>159</v>
      </c>
      <c r="C78" s="14">
        <f t="shared" si="6"/>
        <v>0</v>
      </c>
    </row>
    <row r="80" spans="1:184">
      <c r="A80" s="99" t="s">
        <v>392</v>
      </c>
      <c r="B80" s="14" t="s">
        <v>388</v>
      </c>
      <c r="C80" s="14">
        <f t="shared" ref="C80:C86" si="8">SUM(FB80:GD80)</f>
        <v>39</v>
      </c>
      <c r="FU80" s="14">
        <f>Table_Query_from_LOGASnet_DB4[[#Totals],[F013AFM]]</f>
        <v>39</v>
      </c>
    </row>
    <row r="81" spans="1:186">
      <c r="A81" s="99"/>
      <c r="B81" s="14" t="s">
        <v>160</v>
      </c>
      <c r="C81" s="14">
        <f t="shared" si="8"/>
        <v>36</v>
      </c>
      <c r="FX81" s="14">
        <f>Table_Query_from_LOGASnet_DB4[[#Totals],[F014AFM]]</f>
        <v>18</v>
      </c>
      <c r="GA81" s="14">
        <f>Table_Query_from_LOGASnet_DB4[[#Totals],[F015AFM]]</f>
        <v>18</v>
      </c>
    </row>
    <row r="82" spans="1:186">
      <c r="A82" s="99"/>
      <c r="B82" s="14" t="s">
        <v>159</v>
      </c>
      <c r="C82" s="14">
        <f t="shared" si="8"/>
        <v>0</v>
      </c>
    </row>
    <row r="84" spans="1:186">
      <c r="A84" s="83" t="s">
        <v>393</v>
      </c>
      <c r="C84" s="14">
        <f t="shared" si="8"/>
        <v>93</v>
      </c>
      <c r="GC84" s="14">
        <f>Table_Query_from_LOGASnet_DB4[[#Totals],[F016FM]]</f>
        <v>93</v>
      </c>
    </row>
    <row r="86" spans="1:186">
      <c r="A86" s="83" t="s">
        <v>394</v>
      </c>
      <c r="C86" s="14">
        <f t="shared" si="8"/>
        <v>28</v>
      </c>
      <c r="GD86" s="14">
        <f>Table_Query_from_LOGASnet_DB4[[#Totals],[F017FM]]</f>
        <v>28</v>
      </c>
    </row>
  </sheetData>
  <mergeCells count="8">
    <mergeCell ref="A76:A78"/>
    <mergeCell ref="A80:A82"/>
    <mergeCell ref="A68:A70"/>
    <mergeCell ref="A52:A54"/>
    <mergeCell ref="A56:A58"/>
    <mergeCell ref="A60:A62"/>
    <mergeCell ref="A72:A74"/>
    <mergeCell ref="A64:A6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sqref="A1:E1"/>
    </sheetView>
  </sheetViews>
  <sheetFormatPr defaultRowHeight="15"/>
  <cols>
    <col min="1" max="1" width="45.7109375" style="1" customWidth="1"/>
    <col min="2" max="5" width="15.7109375" style="1" customWidth="1"/>
    <col min="6" max="7" width="9.140625" style="1"/>
    <col min="8" max="8" width="3.28515625" style="1" customWidth="1"/>
    <col min="9" max="9" width="14.140625" style="1" customWidth="1"/>
    <col min="10" max="10" width="15.7109375" style="1" customWidth="1"/>
    <col min="11" max="16384" width="9.140625" style="1"/>
  </cols>
  <sheetData>
    <row r="1" spans="1:10" ht="39.950000000000003" customHeight="1">
      <c r="A1" s="104" t="s">
        <v>162</v>
      </c>
      <c r="B1" s="104"/>
      <c r="C1" s="104"/>
      <c r="D1" s="104"/>
      <c r="E1" s="104"/>
      <c r="F1" s="48"/>
      <c r="G1" s="48"/>
    </row>
    <row r="2" spans="1:10" ht="24.75" customHeight="1" thickBot="1">
      <c r="B2" s="47"/>
      <c r="C2" s="47"/>
      <c r="D2" s="46"/>
      <c r="E2" s="46"/>
      <c r="F2" s="46"/>
      <c r="G2" s="46"/>
      <c r="H2" s="3"/>
      <c r="I2" s="13"/>
      <c r="J2" s="13"/>
    </row>
    <row r="3" spans="1:10" ht="18" thickBot="1">
      <c r="B3" s="26" t="s">
        <v>161</v>
      </c>
      <c r="C3" s="26" t="s">
        <v>160</v>
      </c>
      <c r="D3" s="26" t="s">
        <v>159</v>
      </c>
      <c r="E3" s="45" t="s">
        <v>11</v>
      </c>
      <c r="F3" s="11"/>
      <c r="G3" s="11"/>
      <c r="H3" s="11"/>
      <c r="I3" s="11"/>
      <c r="J3" s="11"/>
    </row>
    <row r="4" spans="1:10" ht="27.75" customHeight="1">
      <c r="A4" s="44" t="s">
        <v>158</v>
      </c>
      <c r="B4" s="36">
        <v>39251</v>
      </c>
      <c r="C4" s="36">
        <v>1446</v>
      </c>
      <c r="D4" s="36">
        <v>22</v>
      </c>
      <c r="E4" s="32">
        <f>SUM(B4:D4)</f>
        <v>40719</v>
      </c>
      <c r="F4" s="3"/>
      <c r="G4" s="3"/>
      <c r="H4" s="3"/>
      <c r="I4" s="3"/>
      <c r="J4" s="3"/>
    </row>
    <row r="5" spans="1:10">
      <c r="A5" s="43" t="s">
        <v>157</v>
      </c>
      <c r="B5" s="42">
        <v>2145</v>
      </c>
      <c r="C5" s="42">
        <v>6402</v>
      </c>
      <c r="D5" s="39">
        <v>661</v>
      </c>
      <c r="E5" s="41">
        <v>9208</v>
      </c>
      <c r="F5" s="3"/>
      <c r="G5" s="3"/>
      <c r="H5" s="3"/>
      <c r="I5" s="3"/>
      <c r="J5" s="3"/>
    </row>
    <row r="6" spans="1:10" ht="15" customHeight="1">
      <c r="A6" s="40" t="s">
        <v>151</v>
      </c>
      <c r="B6" s="40"/>
      <c r="C6" s="39"/>
      <c r="D6" s="39"/>
      <c r="E6" s="38"/>
      <c r="F6" s="3"/>
      <c r="G6" s="3"/>
      <c r="H6" s="3"/>
      <c r="I6" s="3"/>
      <c r="J6" s="3"/>
    </row>
    <row r="7" spans="1:10">
      <c r="A7" s="37" t="s">
        <v>156</v>
      </c>
      <c r="B7" s="36">
        <v>1868</v>
      </c>
      <c r="C7" s="36">
        <v>5705</v>
      </c>
      <c r="D7" s="36">
        <v>470</v>
      </c>
      <c r="E7" s="32">
        <f>SUM(B7:D7)</f>
        <v>8043</v>
      </c>
      <c r="F7" s="3"/>
      <c r="G7" s="3"/>
      <c r="H7" s="3"/>
      <c r="I7" s="3"/>
      <c r="J7" s="3"/>
    </row>
    <row r="8" spans="1:10" s="7" customFormat="1">
      <c r="A8" s="35" t="s">
        <v>155</v>
      </c>
      <c r="B8" s="33">
        <v>277</v>
      </c>
      <c r="C8" s="33">
        <v>697</v>
      </c>
      <c r="D8" s="33">
        <v>191</v>
      </c>
      <c r="E8" s="32">
        <f>SUM(B8:D8)</f>
        <v>1165</v>
      </c>
      <c r="F8" s="10"/>
      <c r="G8" s="10"/>
      <c r="H8" s="10"/>
      <c r="I8" s="10"/>
      <c r="J8" s="10"/>
    </row>
    <row r="9" spans="1:10" ht="21.75" customHeight="1">
      <c r="A9" s="31" t="s">
        <v>154</v>
      </c>
      <c r="B9" s="33">
        <v>9212</v>
      </c>
      <c r="C9" s="33">
        <v>768</v>
      </c>
      <c r="D9" s="33">
        <v>13841</v>
      </c>
      <c r="E9" s="32">
        <f>SUM(B9:D9)</f>
        <v>23821</v>
      </c>
      <c r="F9" s="3"/>
      <c r="G9" s="3"/>
    </row>
    <row r="10" spans="1:10" ht="20.25" customHeight="1">
      <c r="A10" s="31" t="s">
        <v>153</v>
      </c>
      <c r="B10" s="34" t="s">
        <v>141</v>
      </c>
      <c r="C10" s="33">
        <v>2071</v>
      </c>
      <c r="D10" s="33">
        <v>6984</v>
      </c>
      <c r="E10" s="32">
        <f>SUM(B10:D10)</f>
        <v>9055</v>
      </c>
      <c r="F10" s="3"/>
      <c r="G10" s="3"/>
    </row>
    <row r="11" spans="1:10" ht="17.25" customHeight="1">
      <c r="A11" s="31" t="s">
        <v>152</v>
      </c>
      <c r="B11" s="19">
        <v>51</v>
      </c>
      <c r="C11" s="19">
        <v>17</v>
      </c>
      <c r="D11" s="19">
        <v>5</v>
      </c>
      <c r="E11" s="10">
        <f>SUM(D11+C11+B11)</f>
        <v>73</v>
      </c>
      <c r="F11" s="3"/>
      <c r="G11" s="3"/>
    </row>
    <row r="12" spans="1:10">
      <c r="A12" s="30" t="s">
        <v>151</v>
      </c>
      <c r="D12" s="3"/>
      <c r="E12" s="10"/>
      <c r="F12" s="3"/>
      <c r="G12" s="3"/>
    </row>
    <row r="13" spans="1:10">
      <c r="A13" s="29" t="s">
        <v>150</v>
      </c>
      <c r="B13" s="1">
        <v>33</v>
      </c>
      <c r="C13" s="1">
        <v>12</v>
      </c>
      <c r="D13" s="3">
        <v>4</v>
      </c>
      <c r="E13" s="10">
        <f>SUM(D13+C13+B13)</f>
        <v>49</v>
      </c>
    </row>
    <row r="14" spans="1:10" ht="15.75" thickBot="1">
      <c r="A14" s="28" t="s">
        <v>149</v>
      </c>
      <c r="B14" s="9">
        <v>18</v>
      </c>
      <c r="C14" s="9">
        <v>5</v>
      </c>
      <c r="D14" s="9">
        <v>1</v>
      </c>
      <c r="E14" s="8">
        <f>SUM(D14+C14+B14)</f>
        <v>24</v>
      </c>
    </row>
    <row r="15" spans="1:10" ht="24" customHeight="1" thickBot="1"/>
    <row r="16" spans="1:10" ht="15.75" thickBot="1">
      <c r="A16" s="27" t="s">
        <v>148</v>
      </c>
      <c r="B16" s="26" t="s">
        <v>147</v>
      </c>
      <c r="C16" s="26" t="s">
        <v>146</v>
      </c>
    </row>
    <row r="17" spans="1:7">
      <c r="A17" s="25" t="s">
        <v>10</v>
      </c>
      <c r="B17" s="24">
        <v>91</v>
      </c>
      <c r="C17" s="24">
        <v>80</v>
      </c>
    </row>
    <row r="18" spans="1:7" ht="15.75" thickBot="1">
      <c r="A18" s="12" t="s">
        <v>9</v>
      </c>
      <c r="B18" s="23">
        <v>106</v>
      </c>
      <c r="C18" s="23">
        <v>74</v>
      </c>
    </row>
    <row r="20" spans="1:7" ht="31.5" customHeight="1">
      <c r="A20" s="102" t="s">
        <v>145</v>
      </c>
      <c r="B20" s="102"/>
      <c r="C20" s="102"/>
      <c r="D20" s="102"/>
      <c r="E20" s="102"/>
    </row>
    <row r="21" spans="1:7" ht="32.25" customHeight="1">
      <c r="A21" s="103" t="s">
        <v>144</v>
      </c>
      <c r="B21" s="103"/>
      <c r="C21" s="103"/>
      <c r="D21" s="103"/>
      <c r="E21" s="103"/>
      <c r="F21" s="17"/>
      <c r="G21" s="17"/>
    </row>
    <row r="22" spans="1:7" ht="15" customHeight="1">
      <c r="A22" s="13"/>
      <c r="B22" s="13"/>
      <c r="C22" s="13"/>
      <c r="D22" s="13"/>
      <c r="E22" s="13"/>
      <c r="F22" s="17"/>
      <c r="G22" s="17"/>
    </row>
    <row r="23" spans="1:7" ht="15" customHeight="1">
      <c r="A23" s="21" t="s">
        <v>142</v>
      </c>
      <c r="B23" s="13"/>
      <c r="C23" s="13"/>
      <c r="D23" s="13"/>
      <c r="E23" s="13"/>
      <c r="F23" s="17"/>
      <c r="G23" s="17"/>
    </row>
    <row r="24" spans="1:7" ht="34.5" customHeight="1">
      <c r="A24" s="102" t="s">
        <v>8</v>
      </c>
      <c r="B24" s="102"/>
      <c r="C24" s="102"/>
      <c r="D24" s="102"/>
      <c r="E24" s="102"/>
    </row>
    <row r="25" spans="1:7" ht="12.75" customHeight="1">
      <c r="A25" s="13"/>
      <c r="B25" s="13"/>
      <c r="C25" s="13"/>
      <c r="D25" s="13"/>
      <c r="E25" s="13"/>
    </row>
    <row r="26" spans="1:7">
      <c r="A26" s="102" t="s">
        <v>7</v>
      </c>
      <c r="B26" s="102"/>
      <c r="C26" s="102"/>
      <c r="D26" s="102"/>
    </row>
    <row r="27" spans="1:7">
      <c r="A27" s="6" t="s">
        <v>6</v>
      </c>
    </row>
    <row r="28" spans="1:7">
      <c r="A28" s="6"/>
    </row>
    <row r="29" spans="1:7">
      <c r="A29" s="20" t="s">
        <v>143</v>
      </c>
    </row>
    <row r="31" spans="1:7">
      <c r="A31" s="1" t="s">
        <v>4</v>
      </c>
    </row>
    <row r="32" spans="1:7">
      <c r="A32" s="5" t="s">
        <v>3</v>
      </c>
    </row>
    <row r="33" spans="1:5">
      <c r="E33" s="2" t="s">
        <v>2</v>
      </c>
    </row>
    <row r="34" spans="1:5">
      <c r="A34" s="3" t="s">
        <v>1</v>
      </c>
      <c r="E34" s="2" t="s">
        <v>0</v>
      </c>
    </row>
  </sheetData>
  <mergeCells count="5">
    <mergeCell ref="A20:E20"/>
    <mergeCell ref="A24:E24"/>
    <mergeCell ref="A21:E21"/>
    <mergeCell ref="A26:D26"/>
    <mergeCell ref="A1:E1"/>
  </mergeCells>
  <hyperlinks>
    <hyperlink ref="A27" r:id="rId1"/>
    <hyperlink ref="A3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sqref="A1:E1"/>
    </sheetView>
  </sheetViews>
  <sheetFormatPr defaultRowHeight="15"/>
  <cols>
    <col min="1" max="1" width="45.7109375" style="1" customWidth="1"/>
    <col min="2" max="5" width="15.7109375" style="1" customWidth="1"/>
    <col min="6" max="7" width="9.140625" style="1"/>
    <col min="8" max="8" width="3.28515625" style="1" customWidth="1"/>
    <col min="9" max="9" width="14.140625" style="1" customWidth="1"/>
    <col min="10" max="10" width="15.7109375" style="1" customWidth="1"/>
    <col min="11" max="16384" width="9.140625" style="1"/>
  </cols>
  <sheetData>
    <row r="1" spans="1:10" ht="39.950000000000003" customHeight="1">
      <c r="A1" s="104" t="s">
        <v>395</v>
      </c>
      <c r="B1" s="104"/>
      <c r="C1" s="104"/>
      <c r="D1" s="104"/>
      <c r="E1" s="104"/>
      <c r="F1" s="48"/>
      <c r="G1" s="48"/>
    </row>
    <row r="2" spans="1:10" ht="24.75" customHeight="1" thickBot="1">
      <c r="B2" s="47"/>
      <c r="C2" s="47"/>
      <c r="D2" s="46"/>
      <c r="E2" s="46"/>
      <c r="F2" s="46"/>
      <c r="G2" s="46"/>
      <c r="H2" s="3"/>
      <c r="I2" s="22"/>
      <c r="J2" s="22"/>
    </row>
    <row r="3" spans="1:10" ht="18" thickBot="1">
      <c r="B3" s="26" t="s">
        <v>161</v>
      </c>
      <c r="C3" s="26" t="s">
        <v>160</v>
      </c>
      <c r="D3" s="26" t="s">
        <v>159</v>
      </c>
      <c r="E3" s="45" t="s">
        <v>11</v>
      </c>
      <c r="F3" s="11"/>
      <c r="G3" s="11"/>
      <c r="H3" s="11"/>
      <c r="I3" s="11"/>
      <c r="J3" s="11"/>
    </row>
    <row r="4" spans="1:10" ht="27.75" customHeight="1">
      <c r="A4" s="44" t="s">
        <v>158</v>
      </c>
      <c r="B4" s="36">
        <f>'2018FPF1'!C52</f>
        <v>39974</v>
      </c>
      <c r="C4" s="36">
        <f>'2018FPF1'!C53</f>
        <v>1698</v>
      </c>
      <c r="D4" s="36">
        <f>'2018FPF1'!C54</f>
        <v>59</v>
      </c>
      <c r="E4" s="32">
        <f>SUM(B4:D4)</f>
        <v>41731</v>
      </c>
      <c r="F4" s="3"/>
      <c r="G4" s="3"/>
      <c r="H4" s="3"/>
      <c r="I4" s="3"/>
      <c r="J4" s="3"/>
    </row>
    <row r="5" spans="1:10">
      <c r="A5" s="43" t="s">
        <v>157</v>
      </c>
      <c r="B5" s="42">
        <f>B7+B8</f>
        <v>2270</v>
      </c>
      <c r="C5" s="42">
        <f t="shared" ref="C5:D5" si="0">C7+C8</f>
        <v>8229</v>
      </c>
      <c r="D5" s="42">
        <f t="shared" si="0"/>
        <v>1662</v>
      </c>
      <c r="E5" s="32">
        <f>SUM(B5:D5)</f>
        <v>12161</v>
      </c>
      <c r="F5" s="3"/>
      <c r="G5" s="3"/>
      <c r="H5" s="3"/>
      <c r="I5" s="3"/>
      <c r="J5" s="3"/>
    </row>
    <row r="6" spans="1:10" ht="15" customHeight="1">
      <c r="A6" s="40" t="s">
        <v>151</v>
      </c>
      <c r="B6" s="40"/>
      <c r="C6" s="39"/>
      <c r="D6" s="39"/>
      <c r="E6" s="38"/>
      <c r="F6" s="3"/>
      <c r="G6" s="3"/>
      <c r="H6" s="3"/>
      <c r="I6" s="3"/>
      <c r="J6" s="3"/>
    </row>
    <row r="7" spans="1:10">
      <c r="A7" s="37" t="s">
        <v>156</v>
      </c>
      <c r="B7" s="36">
        <f>'2018FPF1'!C60</f>
        <v>1889</v>
      </c>
      <c r="C7" s="36">
        <f>'2018FPF1'!C61</f>
        <v>7129</v>
      </c>
      <c r="D7" s="36">
        <f>'2018FPF1'!C62</f>
        <v>1419</v>
      </c>
      <c r="E7" s="32">
        <f>SUM(B7:D7)</f>
        <v>10437</v>
      </c>
      <c r="F7" s="3"/>
      <c r="G7" s="3"/>
      <c r="H7" s="3"/>
      <c r="I7" s="3"/>
      <c r="J7" s="3"/>
    </row>
    <row r="8" spans="1:10" s="7" customFormat="1">
      <c r="A8" s="35" t="s">
        <v>155</v>
      </c>
      <c r="B8" s="33">
        <f>'2018FPF1'!C56</f>
        <v>381</v>
      </c>
      <c r="C8" s="33">
        <f>'2018FPF1'!C57</f>
        <v>1100</v>
      </c>
      <c r="D8" s="33">
        <f>'2018FPF1'!C58</f>
        <v>243</v>
      </c>
      <c r="E8" s="32">
        <f>SUM(B8:D8)</f>
        <v>1724</v>
      </c>
      <c r="F8" s="10"/>
      <c r="G8" s="10"/>
      <c r="H8" s="10"/>
      <c r="I8" s="10"/>
      <c r="J8" s="10"/>
    </row>
    <row r="9" spans="1:10" ht="21.75" customHeight="1">
      <c r="A9" s="31" t="s">
        <v>154</v>
      </c>
      <c r="B9" s="33">
        <f>'2018FPF1'!C64</f>
        <v>7430</v>
      </c>
      <c r="C9" s="33">
        <f>'2018FPF1'!C65</f>
        <v>394</v>
      </c>
      <c r="D9" s="33">
        <f>'2018FPF1'!C66</f>
        <v>15120</v>
      </c>
      <c r="E9" s="32">
        <f>SUM(B9:D9)</f>
        <v>22944</v>
      </c>
      <c r="F9" s="3"/>
      <c r="G9" s="3"/>
    </row>
    <row r="10" spans="1:10" ht="20.25" customHeight="1">
      <c r="A10" s="31" t="s">
        <v>153</v>
      </c>
      <c r="B10" s="34" t="s">
        <v>141</v>
      </c>
      <c r="C10" s="33">
        <f>'2018FPF1'!C69</f>
        <v>1303</v>
      </c>
      <c r="D10" s="33">
        <f>'2018FPF1'!C70</f>
        <v>7137</v>
      </c>
      <c r="E10" s="32">
        <f>SUM(B10:D10)</f>
        <v>8440</v>
      </c>
      <c r="F10" s="3"/>
      <c r="G10" s="3"/>
    </row>
    <row r="11" spans="1:10" ht="17.25" customHeight="1">
      <c r="A11" s="31" t="s">
        <v>152</v>
      </c>
      <c r="B11" s="19">
        <f>'2018FPF1'!C72</f>
        <v>52</v>
      </c>
      <c r="C11" s="19">
        <f>'2018FPF1'!C73</f>
        <v>19</v>
      </c>
      <c r="D11" s="19">
        <f>'2018FPF1'!C74</f>
        <v>24</v>
      </c>
      <c r="E11" s="32">
        <f>SUM(B11:D11)</f>
        <v>95</v>
      </c>
      <c r="F11" s="3"/>
      <c r="G11" s="3"/>
    </row>
    <row r="12" spans="1:10">
      <c r="A12" s="30" t="s">
        <v>151</v>
      </c>
      <c r="D12" s="3"/>
      <c r="E12" s="10"/>
      <c r="F12" s="3"/>
      <c r="G12" s="3"/>
    </row>
    <row r="13" spans="1:10">
      <c r="A13" s="29" t="s">
        <v>150</v>
      </c>
      <c r="B13" s="1">
        <f>'2018FPF1'!C80</f>
        <v>39</v>
      </c>
      <c r="C13" s="1">
        <f>'2018FPF1'!C81</f>
        <v>36</v>
      </c>
      <c r="D13" s="3">
        <f>'2018FPF1'!C82</f>
        <v>0</v>
      </c>
      <c r="E13" s="32">
        <f>SUM(B13:D13)</f>
        <v>75</v>
      </c>
    </row>
    <row r="14" spans="1:10" ht="15.75" thickBot="1">
      <c r="A14" s="28" t="s">
        <v>149</v>
      </c>
      <c r="B14" s="9">
        <f>'2018FPF1'!C76</f>
        <v>13</v>
      </c>
      <c r="C14" s="9">
        <f>'2018FPF1'!C77</f>
        <v>7</v>
      </c>
      <c r="D14" s="9">
        <f>'2018FPF1'!C78</f>
        <v>0</v>
      </c>
      <c r="E14" s="81">
        <f>SUM(B14:D14)</f>
        <v>20</v>
      </c>
    </row>
    <row r="15" spans="1:10" ht="24" customHeight="1" thickBot="1"/>
    <row r="16" spans="1:10" ht="15.75" thickBot="1">
      <c r="A16" s="27" t="s">
        <v>148</v>
      </c>
      <c r="B16" s="26" t="s">
        <v>147</v>
      </c>
      <c r="C16" s="26" t="s">
        <v>146</v>
      </c>
    </row>
    <row r="17" spans="1:7">
      <c r="A17" s="25" t="s">
        <v>10</v>
      </c>
      <c r="B17" s="24">
        <v>91</v>
      </c>
      <c r="C17" s="24">
        <v>80</v>
      </c>
    </row>
    <row r="18" spans="1:7">
      <c r="A18" s="82" t="s">
        <v>9</v>
      </c>
      <c r="B18" s="19">
        <v>106</v>
      </c>
      <c r="C18" s="19">
        <v>74</v>
      </c>
    </row>
    <row r="19" spans="1:7" ht="15.75" thickBot="1">
      <c r="A19" s="12" t="s">
        <v>163</v>
      </c>
      <c r="B19" s="23">
        <f>'2018FPF1'!C84</f>
        <v>93</v>
      </c>
      <c r="C19" s="23">
        <f>'2018FPF1'!C86</f>
        <v>28</v>
      </c>
    </row>
    <row r="21" spans="1:7" ht="31.5" customHeight="1">
      <c r="A21" s="102" t="s">
        <v>145</v>
      </c>
      <c r="B21" s="102"/>
      <c r="C21" s="102"/>
      <c r="D21" s="102"/>
      <c r="E21" s="102"/>
    </row>
    <row r="22" spans="1:7" ht="32.25" customHeight="1">
      <c r="A22" s="103" t="s">
        <v>144</v>
      </c>
      <c r="B22" s="103"/>
      <c r="C22" s="103"/>
      <c r="D22" s="103"/>
      <c r="E22" s="103"/>
      <c r="F22" s="18"/>
      <c r="G22" s="18"/>
    </row>
    <row r="23" spans="1:7" ht="15" customHeight="1">
      <c r="A23" s="22"/>
      <c r="B23" s="22"/>
      <c r="C23" s="22"/>
      <c r="D23" s="22"/>
      <c r="E23" s="22"/>
      <c r="F23" s="18"/>
      <c r="G23" s="18"/>
    </row>
    <row r="24" spans="1:7" ht="15" customHeight="1">
      <c r="A24" s="21" t="s">
        <v>142</v>
      </c>
      <c r="B24" s="22"/>
      <c r="C24" s="22"/>
      <c r="D24" s="22"/>
      <c r="E24" s="22"/>
      <c r="F24" s="18"/>
      <c r="G24" s="18"/>
    </row>
    <row r="25" spans="1:7" ht="34.5" customHeight="1">
      <c r="A25" s="102" t="s">
        <v>8</v>
      </c>
      <c r="B25" s="102"/>
      <c r="C25" s="102"/>
      <c r="D25" s="102"/>
      <c r="E25" s="102"/>
    </row>
    <row r="26" spans="1:7" ht="12.75" customHeight="1">
      <c r="A26" s="22"/>
      <c r="B26" s="22"/>
      <c r="C26" s="22"/>
      <c r="D26" s="22"/>
      <c r="E26" s="22"/>
    </row>
    <row r="27" spans="1:7">
      <c r="A27" s="102" t="s">
        <v>7</v>
      </c>
      <c r="B27" s="102"/>
      <c r="C27" s="102"/>
      <c r="D27" s="102"/>
    </row>
    <row r="28" spans="1:7">
      <c r="A28" s="6" t="s">
        <v>6</v>
      </c>
    </row>
    <row r="29" spans="1:7">
      <c r="A29" s="6"/>
    </row>
    <row r="30" spans="1:7">
      <c r="A30" s="20" t="s">
        <v>143</v>
      </c>
    </row>
    <row r="32" spans="1:7">
      <c r="A32" s="1" t="s">
        <v>4</v>
      </c>
    </row>
    <row r="33" spans="1:5">
      <c r="A33" s="5" t="s">
        <v>3</v>
      </c>
    </row>
    <row r="34" spans="1:5">
      <c r="E34" s="2" t="s">
        <v>2</v>
      </c>
    </row>
    <row r="35" spans="1:5">
      <c r="A35" s="3" t="s">
        <v>1</v>
      </c>
      <c r="E35" s="2" t="s">
        <v>0</v>
      </c>
    </row>
  </sheetData>
  <mergeCells count="5">
    <mergeCell ref="A1:E1"/>
    <mergeCell ref="A21:E21"/>
    <mergeCell ref="A22:E22"/>
    <mergeCell ref="A25:E25"/>
    <mergeCell ref="A27:D27"/>
  </mergeCells>
  <hyperlinks>
    <hyperlink ref="A28" r:id="rId1"/>
    <hyperlink ref="A33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sqref="A1:E1"/>
    </sheetView>
  </sheetViews>
  <sheetFormatPr defaultRowHeight="15"/>
  <cols>
    <col min="1" max="1" width="45.7109375" style="1" customWidth="1"/>
    <col min="2" max="5" width="15.7109375" style="1" customWidth="1"/>
    <col min="6" max="16384" width="9.140625" style="1"/>
  </cols>
  <sheetData>
    <row r="1" spans="1:6" ht="39.950000000000003" customHeight="1">
      <c r="A1" s="104" t="s">
        <v>399</v>
      </c>
      <c r="B1" s="104"/>
      <c r="C1" s="104"/>
      <c r="D1" s="104"/>
      <c r="E1" s="104"/>
      <c r="F1" s="48"/>
    </row>
    <row r="2" spans="1:6" ht="15" customHeight="1">
      <c r="B2" s="47"/>
      <c r="C2" s="47"/>
      <c r="D2" s="46"/>
      <c r="E2" s="46"/>
      <c r="F2" s="46"/>
    </row>
    <row r="3" spans="1:6" ht="15" customHeight="1">
      <c r="A3" s="86" t="s">
        <v>396</v>
      </c>
      <c r="B3" s="47"/>
      <c r="C3" s="47"/>
      <c r="D3" s="46"/>
      <c r="E3" s="46"/>
      <c r="F3" s="46"/>
    </row>
    <row r="4" spans="1:6" ht="15" customHeight="1">
      <c r="A4" s="105" t="str">
        <f>CONCATENATE(VLOOKUP(FIRE1304!A4,FIRE1304_raw!$H$38:$I$39,2,FALSE),"_1304")</f>
        <v>2016-17_1304</v>
      </c>
      <c r="B4" s="105"/>
      <c r="C4" s="105"/>
      <c r="D4" s="105"/>
      <c r="E4" s="105"/>
      <c r="F4" s="11"/>
    </row>
    <row r="5" spans="1:6" ht="15" customHeight="1" thickBot="1">
      <c r="B5" s="84"/>
      <c r="C5" s="84"/>
      <c r="D5" s="84"/>
      <c r="E5" s="85"/>
      <c r="F5" s="11"/>
    </row>
    <row r="6" spans="1:6" ht="18" thickBot="1">
      <c r="B6" s="26" t="s">
        <v>161</v>
      </c>
      <c r="C6" s="26" t="s">
        <v>160</v>
      </c>
      <c r="D6" s="26" t="s">
        <v>159</v>
      </c>
      <c r="E6" s="45" t="s">
        <v>11</v>
      </c>
      <c r="F6" s="11"/>
    </row>
    <row r="7" spans="1:6" ht="27.75" customHeight="1">
      <c r="A7" s="44" t="s">
        <v>158</v>
      </c>
      <c r="B7" s="36">
        <f ca="1">INDIRECT("'("&amp;$A$4&amp;")'!b4")</f>
        <v>39974</v>
      </c>
      <c r="C7" s="36">
        <f ca="1">INDIRECT("'("&amp;$A$4&amp;")'!c4")</f>
        <v>1698</v>
      </c>
      <c r="D7" s="36">
        <f ca="1">INDIRECT("'("&amp;$A$4&amp;")'!d4")</f>
        <v>59</v>
      </c>
      <c r="E7" s="36">
        <f ca="1">INDIRECT("'("&amp;$A$4&amp;")'!e4")</f>
        <v>41731</v>
      </c>
      <c r="F7" s="3"/>
    </row>
    <row r="8" spans="1:6">
      <c r="A8" s="43" t="s">
        <v>157</v>
      </c>
      <c r="B8" s="36">
        <f ca="1">INDIRECT("'("&amp;$A$4&amp;")'!b5")</f>
        <v>2270</v>
      </c>
      <c r="C8" s="36">
        <f ca="1">INDIRECT("'("&amp;$A$4&amp;")'!c5")</f>
        <v>8229</v>
      </c>
      <c r="D8" s="36">
        <f ca="1">INDIRECT("'("&amp;$A$4&amp;")'!d5")</f>
        <v>1662</v>
      </c>
      <c r="E8" s="36">
        <f ca="1">INDIRECT("'("&amp;$A$4&amp;")'!e5")</f>
        <v>12161</v>
      </c>
      <c r="F8" s="3"/>
    </row>
    <row r="9" spans="1:6" ht="15" customHeight="1">
      <c r="A9" s="40" t="s">
        <v>151</v>
      </c>
      <c r="B9" s="36"/>
      <c r="C9" s="36"/>
      <c r="D9" s="36"/>
      <c r="E9" s="36"/>
      <c r="F9" s="3"/>
    </row>
    <row r="10" spans="1:6">
      <c r="A10" s="37" t="s">
        <v>156</v>
      </c>
      <c r="B10" s="36">
        <f ca="1">INDIRECT("'("&amp;$A$4&amp;")'!b7")</f>
        <v>1889</v>
      </c>
      <c r="C10" s="36">
        <f ca="1">INDIRECT("'("&amp;$A$4&amp;")'!c7")</f>
        <v>7129</v>
      </c>
      <c r="D10" s="36">
        <f ca="1">INDIRECT("'("&amp;$A$4&amp;")'!d7")</f>
        <v>1419</v>
      </c>
      <c r="E10" s="36">
        <f ca="1">INDIRECT("'("&amp;$A$4&amp;")'!e7")</f>
        <v>10437</v>
      </c>
      <c r="F10" s="3"/>
    </row>
    <row r="11" spans="1:6" s="7" customFormat="1">
      <c r="A11" s="35" t="s">
        <v>155</v>
      </c>
      <c r="B11" s="36">
        <f ca="1">INDIRECT("'("&amp;$A$4&amp;")'!b8")</f>
        <v>381</v>
      </c>
      <c r="C11" s="36">
        <f ca="1">INDIRECT("'("&amp;$A$4&amp;")'!c8")</f>
        <v>1100</v>
      </c>
      <c r="D11" s="36">
        <f ca="1">INDIRECT("'("&amp;$A$4&amp;")'!d8")</f>
        <v>243</v>
      </c>
      <c r="E11" s="36">
        <f ca="1">INDIRECT("'("&amp;$A$4&amp;")'!e8")</f>
        <v>1724</v>
      </c>
      <c r="F11" s="10"/>
    </row>
    <row r="12" spans="1:6" ht="21.75" customHeight="1">
      <c r="A12" s="31" t="s">
        <v>154</v>
      </c>
      <c r="B12" s="36">
        <f ca="1">INDIRECT("'("&amp;$A$4&amp;")'!b9")</f>
        <v>7430</v>
      </c>
      <c r="C12" s="36">
        <f ca="1">INDIRECT("'("&amp;$A$4&amp;")'!c9")</f>
        <v>394</v>
      </c>
      <c r="D12" s="36">
        <f ca="1">INDIRECT("'("&amp;$A$4&amp;")'!d9")</f>
        <v>15120</v>
      </c>
      <c r="E12" s="36">
        <f ca="1">INDIRECT("'("&amp;$A$4&amp;")'!e9")</f>
        <v>22944</v>
      </c>
      <c r="F12" s="3"/>
    </row>
    <row r="13" spans="1:6" ht="20.25" customHeight="1">
      <c r="A13" s="31" t="s">
        <v>153</v>
      </c>
      <c r="B13" s="87" t="str">
        <f ca="1">INDIRECT("'("&amp;$A$4&amp;")'!b10")</f>
        <v>..</v>
      </c>
      <c r="C13" s="87">
        <f ca="1">INDIRECT("'("&amp;$A$4&amp;")'!c10")</f>
        <v>1303</v>
      </c>
      <c r="D13" s="87">
        <f ca="1">INDIRECT("'("&amp;$A$4&amp;")'!d10")</f>
        <v>7137</v>
      </c>
      <c r="E13" s="87">
        <f ca="1">INDIRECT("'("&amp;$A$4&amp;")'!e10")</f>
        <v>8440</v>
      </c>
      <c r="F13" s="3"/>
    </row>
    <row r="14" spans="1:6" ht="17.25" customHeight="1">
      <c r="A14" s="31" t="s">
        <v>152</v>
      </c>
      <c r="B14" s="36">
        <f ca="1">INDIRECT("'("&amp;$A$4&amp;")'!b11")</f>
        <v>52</v>
      </c>
      <c r="C14" s="36">
        <f ca="1">INDIRECT("'("&amp;$A$4&amp;")'!c11")</f>
        <v>19</v>
      </c>
      <c r="D14" s="36">
        <f ca="1">INDIRECT("'("&amp;$A$4&amp;")'!d11")</f>
        <v>24</v>
      </c>
      <c r="E14" s="36">
        <f ca="1">INDIRECT("'("&amp;$A$4&amp;")'!e11")</f>
        <v>95</v>
      </c>
      <c r="F14" s="3"/>
    </row>
    <row r="15" spans="1:6">
      <c r="A15" s="30" t="s">
        <v>151</v>
      </c>
      <c r="B15" s="36"/>
      <c r="C15" s="36"/>
      <c r="D15" s="36"/>
      <c r="E15" s="36"/>
      <c r="F15" s="3"/>
    </row>
    <row r="16" spans="1:6">
      <c r="A16" s="29" t="s">
        <v>150</v>
      </c>
      <c r="B16" s="36">
        <f ca="1">INDIRECT("'("&amp;$A$4&amp;")'!b13")</f>
        <v>39</v>
      </c>
      <c r="C16" s="36">
        <f ca="1">INDIRECT("'("&amp;$A$4&amp;")'!c13")</f>
        <v>36</v>
      </c>
      <c r="D16" s="36">
        <f ca="1">INDIRECT("'("&amp;$A$4&amp;")'!d13")</f>
        <v>0</v>
      </c>
      <c r="E16" s="36">
        <f ca="1">INDIRECT("'("&amp;$A$4&amp;")'!e13")</f>
        <v>75</v>
      </c>
    </row>
    <row r="17" spans="1:6" ht="15.75" thickBot="1">
      <c r="A17" s="28" t="s">
        <v>149</v>
      </c>
      <c r="B17" s="36">
        <f ca="1">INDIRECT("'("&amp;$A$4&amp;")'!b14")</f>
        <v>13</v>
      </c>
      <c r="C17" s="36">
        <f ca="1">INDIRECT("'("&amp;$A$4&amp;")'!c14")</f>
        <v>7</v>
      </c>
      <c r="D17" s="36">
        <f ca="1">INDIRECT("'("&amp;$A$4&amp;")'!d14")</f>
        <v>0</v>
      </c>
      <c r="E17" s="36">
        <f ca="1">INDIRECT("'("&amp;$A$4&amp;")'!e14")</f>
        <v>20</v>
      </c>
    </row>
    <row r="18" spans="1:6" ht="24" customHeight="1"/>
    <row r="19" spans="1:6" ht="31.5" customHeight="1">
      <c r="A19" s="102" t="s">
        <v>145</v>
      </c>
      <c r="B19" s="102"/>
      <c r="C19" s="102"/>
      <c r="D19" s="102"/>
      <c r="E19" s="102"/>
    </row>
    <row r="20" spans="1:6" ht="32.25" customHeight="1">
      <c r="A20" s="103" t="s">
        <v>144</v>
      </c>
      <c r="B20" s="103"/>
      <c r="C20" s="103"/>
      <c r="D20" s="103"/>
      <c r="E20" s="103"/>
      <c r="F20" s="53"/>
    </row>
    <row r="21" spans="1:6" ht="15" customHeight="1">
      <c r="A21" s="54"/>
      <c r="B21" s="54"/>
      <c r="C21" s="54"/>
      <c r="D21" s="54"/>
      <c r="E21" s="54"/>
      <c r="F21" s="53"/>
    </row>
    <row r="22" spans="1:6" ht="15" customHeight="1">
      <c r="A22" s="21" t="s">
        <v>142</v>
      </c>
      <c r="B22" s="54"/>
      <c r="C22" s="54"/>
      <c r="D22" s="54"/>
      <c r="E22" s="54"/>
      <c r="F22" s="53"/>
    </row>
    <row r="23" spans="1:6" ht="34.5" customHeight="1">
      <c r="A23" s="102" t="s">
        <v>8</v>
      </c>
      <c r="B23" s="102"/>
      <c r="C23" s="102"/>
      <c r="D23" s="102"/>
      <c r="E23" s="102"/>
    </row>
    <row r="24" spans="1:6" ht="12.75" customHeight="1">
      <c r="A24" s="54"/>
      <c r="B24" s="54"/>
      <c r="C24" s="54"/>
      <c r="D24" s="54"/>
      <c r="E24" s="54"/>
    </row>
    <row r="25" spans="1:6">
      <c r="A25" s="102" t="s">
        <v>7</v>
      </c>
      <c r="B25" s="102"/>
      <c r="C25" s="102"/>
      <c r="D25" s="102"/>
    </row>
    <row r="26" spans="1:6">
      <c r="A26" s="6" t="s">
        <v>6</v>
      </c>
    </row>
    <row r="27" spans="1:6">
      <c r="A27" s="6"/>
    </row>
    <row r="28" spans="1:6">
      <c r="A28" s="20" t="s">
        <v>143</v>
      </c>
    </row>
    <row r="30" spans="1:6">
      <c r="A30" s="1" t="s">
        <v>4</v>
      </c>
    </row>
    <row r="31" spans="1:6">
      <c r="A31" s="5" t="s">
        <v>3</v>
      </c>
    </row>
    <row r="32" spans="1:6">
      <c r="E32" s="2" t="s">
        <v>2</v>
      </c>
    </row>
    <row r="33" spans="1:9">
      <c r="A33" s="3" t="s">
        <v>1</v>
      </c>
      <c r="E33" s="2" t="s">
        <v>0</v>
      </c>
    </row>
    <row r="38" spans="1:9">
      <c r="H38" s="1" t="s">
        <v>9</v>
      </c>
      <c r="I38" s="1" t="s">
        <v>397</v>
      </c>
    </row>
    <row r="39" spans="1:9">
      <c r="H39" s="1" t="s">
        <v>163</v>
      </c>
      <c r="I39" s="1" t="s">
        <v>398</v>
      </c>
    </row>
  </sheetData>
  <mergeCells count="6">
    <mergeCell ref="A25:D25"/>
    <mergeCell ref="A1:E1"/>
    <mergeCell ref="A4:E4"/>
    <mergeCell ref="A19:E19"/>
    <mergeCell ref="A20:E20"/>
    <mergeCell ref="A23:E23"/>
  </mergeCells>
  <hyperlinks>
    <hyperlink ref="A26" r:id="rId1"/>
    <hyperlink ref="A31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4" sqref="A4:E4"/>
    </sheetView>
  </sheetViews>
  <sheetFormatPr defaultRowHeight="15"/>
  <cols>
    <col min="1" max="1" width="45.7109375" style="1" customWidth="1"/>
    <col min="2" max="5" width="15.7109375" style="1" customWidth="1"/>
    <col min="6" max="7" width="9.140625" style="1"/>
    <col min="8" max="8" width="0" style="1" hidden="1" customWidth="1"/>
    <col min="9" max="16384" width="9.140625" style="1"/>
  </cols>
  <sheetData>
    <row r="1" spans="1:7" ht="39.950000000000003" customHeight="1">
      <c r="A1" s="104" t="s">
        <v>402</v>
      </c>
      <c r="B1" s="104"/>
      <c r="C1" s="104"/>
      <c r="D1" s="104"/>
      <c r="E1" s="104"/>
      <c r="F1" s="48"/>
    </row>
    <row r="2" spans="1:7" ht="15" customHeight="1">
      <c r="B2" s="47"/>
      <c r="C2" s="47"/>
      <c r="D2" s="46"/>
      <c r="E2" s="46"/>
      <c r="F2" s="46"/>
    </row>
    <row r="3" spans="1:7" ht="15" customHeight="1">
      <c r="A3" s="86" t="s">
        <v>396</v>
      </c>
      <c r="B3" s="47"/>
      <c r="C3" s="47"/>
      <c r="D3" s="46"/>
      <c r="E3" s="46"/>
      <c r="F3" s="46"/>
    </row>
    <row r="4" spans="1:7" ht="15" customHeight="1">
      <c r="A4" s="105" t="s">
        <v>163</v>
      </c>
      <c r="B4" s="105"/>
      <c r="C4" s="105"/>
      <c r="D4" s="105"/>
      <c r="E4" s="105"/>
      <c r="F4" s="11"/>
    </row>
    <row r="5" spans="1:7" ht="15" customHeight="1" thickBot="1">
      <c r="B5" s="84"/>
      <c r="C5" s="84"/>
      <c r="D5" s="84"/>
      <c r="E5" s="85"/>
      <c r="F5" s="11"/>
    </row>
    <row r="6" spans="1:7" ht="18" thickBot="1">
      <c r="B6" s="88" t="s">
        <v>403</v>
      </c>
      <c r="C6" s="88" t="s">
        <v>160</v>
      </c>
      <c r="D6" s="88" t="s">
        <v>159</v>
      </c>
      <c r="E6" s="89" t="s">
        <v>11</v>
      </c>
      <c r="F6" s="11"/>
    </row>
    <row r="7" spans="1:7" ht="27.75" customHeight="1">
      <c r="A7" s="90" t="s">
        <v>387</v>
      </c>
      <c r="B7" s="91">
        <f ca="1">IF(FIRE1304_raw!B7="..","..",ROUND(FIRE1304_raw!B7,0))</f>
        <v>39974</v>
      </c>
      <c r="C7" s="91">
        <f ca="1">IF(FIRE1304_raw!C7="..","..",ROUND(FIRE1304_raw!C7,0))</f>
        <v>1698</v>
      </c>
      <c r="D7" s="91">
        <f ca="1">IF(FIRE1304_raw!D7="..","..",ROUND(FIRE1304_raw!D7,0))</f>
        <v>59</v>
      </c>
      <c r="E7" s="91">
        <f ca="1">IF(FIRE1304_raw!E7="..","..",ROUND(FIRE1304_raw!E7,0))</f>
        <v>41731</v>
      </c>
      <c r="F7" s="3"/>
    </row>
    <row r="8" spans="1:7">
      <c r="A8" s="43" t="s">
        <v>157</v>
      </c>
      <c r="B8" s="34">
        <f ca="1">IF(FIRE1304_raw!B8="..","..",ROUND(FIRE1304_raw!B8,0))</f>
        <v>2270</v>
      </c>
      <c r="C8" s="34">
        <f ca="1">IF(FIRE1304_raw!C8="..","..",ROUND(FIRE1304_raw!C8,0))</f>
        <v>8229</v>
      </c>
      <c r="D8" s="34">
        <f ca="1">IF(FIRE1304_raw!D8="..","..",ROUND(FIRE1304_raw!D8,0))</f>
        <v>1662</v>
      </c>
      <c r="E8" s="34">
        <f ca="1">IF(FIRE1304_raw!E8="..","..",ROUND(FIRE1304_raw!E8,0))</f>
        <v>12161</v>
      </c>
      <c r="F8" s="3"/>
    </row>
    <row r="9" spans="1:7" ht="15" customHeight="1">
      <c r="A9" s="40" t="s">
        <v>151</v>
      </c>
      <c r="B9" s="34"/>
      <c r="C9" s="34"/>
      <c r="D9" s="34"/>
      <c r="E9" s="34"/>
      <c r="F9" s="3"/>
    </row>
    <row r="10" spans="1:7">
      <c r="A10" s="37" t="s">
        <v>156</v>
      </c>
      <c r="B10" s="34">
        <f ca="1">IF(FIRE1304_raw!B10="..","..",ROUND(FIRE1304_raw!B10,0))</f>
        <v>1889</v>
      </c>
      <c r="C10" s="34">
        <f ca="1">IF(FIRE1304_raw!C10="..","..",ROUND(FIRE1304_raw!C10,0))</f>
        <v>7129</v>
      </c>
      <c r="D10" s="34">
        <f ca="1">IF(FIRE1304_raw!D10="..","..",ROUND(FIRE1304_raw!D10,0))</f>
        <v>1419</v>
      </c>
      <c r="E10" s="34">
        <f ca="1">IF(FIRE1304_raw!E10="..","..",ROUND(FIRE1304_raw!E10,0))</f>
        <v>10437</v>
      </c>
      <c r="F10" s="3"/>
    </row>
    <row r="11" spans="1:7" s="7" customFormat="1">
      <c r="A11" s="35" t="s">
        <v>155</v>
      </c>
      <c r="B11" s="34">
        <f ca="1">IF(FIRE1304_raw!B11="..","..",ROUND(FIRE1304_raw!B11,0))</f>
        <v>381</v>
      </c>
      <c r="C11" s="34">
        <f ca="1">IF(FIRE1304_raw!C11="..","..",ROUND(FIRE1304_raw!C11,0))</f>
        <v>1100</v>
      </c>
      <c r="D11" s="34">
        <f ca="1">IF(FIRE1304_raw!D11="..","..",ROUND(FIRE1304_raw!D11,0))</f>
        <v>243</v>
      </c>
      <c r="E11" s="34">
        <f ca="1">IF(FIRE1304_raw!E11="..","..",ROUND(FIRE1304_raw!E11,0))</f>
        <v>1724</v>
      </c>
      <c r="F11" s="10"/>
      <c r="G11" s="97"/>
    </row>
    <row r="12" spans="1:7" ht="21.75" customHeight="1">
      <c r="A12" s="31" t="s">
        <v>154</v>
      </c>
      <c r="B12" s="34">
        <f ca="1">IF(FIRE1304_raw!B12="..","..",ROUND(FIRE1304_raw!B12,0))</f>
        <v>7430</v>
      </c>
      <c r="C12" s="34">
        <f ca="1">IF(FIRE1304_raw!C12="..","..",ROUND(FIRE1304_raw!C12,0))</f>
        <v>394</v>
      </c>
      <c r="D12" s="34">
        <f ca="1">IF(FIRE1304_raw!D12="..","..",ROUND(FIRE1304_raw!D12,0))</f>
        <v>15120</v>
      </c>
      <c r="E12" s="34">
        <f ca="1">IF(FIRE1304_raw!E12="..","..",ROUND(FIRE1304_raw!E12,0))</f>
        <v>22944</v>
      </c>
      <c r="F12" s="3"/>
    </row>
    <row r="13" spans="1:7" ht="20.25" customHeight="1">
      <c r="A13" s="31" t="s">
        <v>153</v>
      </c>
      <c r="B13" s="34" t="str">
        <f ca="1">IF(FIRE1304_raw!B13="..","..",ROUND(FIRE1304_raw!B13,0))</f>
        <v>..</v>
      </c>
      <c r="C13" s="34">
        <f ca="1">IF(FIRE1304_raw!C13="..","..",ROUND(FIRE1304_raw!C13,0))</f>
        <v>1303</v>
      </c>
      <c r="D13" s="34">
        <f ca="1">IF(FIRE1304_raw!D13="..","..",ROUND(FIRE1304_raw!D13,0))</f>
        <v>7137</v>
      </c>
      <c r="E13" s="34">
        <f ca="1">IF(FIRE1304_raw!E13="..","..",ROUND(FIRE1304_raw!E13,0))</f>
        <v>8440</v>
      </c>
      <c r="F13" s="3"/>
    </row>
    <row r="14" spans="1:7" ht="17.25" customHeight="1">
      <c r="A14" s="31" t="s">
        <v>152</v>
      </c>
      <c r="B14" s="34">
        <f ca="1">IF(FIRE1304_raw!B14="..","..",ROUND(FIRE1304_raw!B14,0))</f>
        <v>52</v>
      </c>
      <c r="C14" s="34">
        <f ca="1">IF(FIRE1304_raw!C14="..","..",ROUND(FIRE1304_raw!C14,0))</f>
        <v>19</v>
      </c>
      <c r="D14" s="34">
        <f ca="1">IF(FIRE1304_raw!D14="..","..",ROUND(FIRE1304_raw!D14,0))</f>
        <v>24</v>
      </c>
      <c r="E14" s="34">
        <f ca="1">IF(FIRE1304_raw!E14="..","..",ROUND(FIRE1304_raw!E14,0))</f>
        <v>95</v>
      </c>
      <c r="F14" s="3"/>
    </row>
    <row r="15" spans="1:7">
      <c r="A15" s="30" t="s">
        <v>151</v>
      </c>
      <c r="B15" s="34"/>
      <c r="C15" s="34"/>
      <c r="D15" s="34"/>
      <c r="E15" s="34"/>
      <c r="F15" s="3"/>
    </row>
    <row r="16" spans="1:7">
      <c r="A16" s="29" t="s">
        <v>150</v>
      </c>
      <c r="B16" s="34">
        <f ca="1">IF(FIRE1304_raw!B16="..","..",ROUND(FIRE1304_raw!B16,0))</f>
        <v>39</v>
      </c>
      <c r="C16" s="34">
        <f ca="1">IF(FIRE1304_raw!C16="..","..",ROUND(FIRE1304_raw!C16,0))</f>
        <v>36</v>
      </c>
      <c r="D16" s="34">
        <f ca="1">IF(FIRE1304_raw!D16="..","..",ROUND(FIRE1304_raw!D16,0))</f>
        <v>0</v>
      </c>
      <c r="E16" s="34">
        <f ca="1">IF(FIRE1304_raw!E16="..","..",ROUND(FIRE1304_raw!E16,0))</f>
        <v>75</v>
      </c>
    </row>
    <row r="17" spans="1:8" ht="15.75" thickBot="1">
      <c r="A17" s="28" t="s">
        <v>149</v>
      </c>
      <c r="B17" s="92">
        <f ca="1">IF(FIRE1304_raw!B17="..","..",ROUND(FIRE1304_raw!B17,0))</f>
        <v>13</v>
      </c>
      <c r="C17" s="92">
        <f ca="1">IF(FIRE1304_raw!C17="..","..",ROUND(FIRE1304_raw!C17,0))</f>
        <v>7</v>
      </c>
      <c r="D17" s="92">
        <f ca="1">IF(FIRE1304_raw!D17="..","..",ROUND(FIRE1304_raw!D17,0))</f>
        <v>0</v>
      </c>
      <c r="E17" s="92">
        <f ca="1">IF(FIRE1304_raw!E17="..","..",ROUND(FIRE1304_raw!E17,0))</f>
        <v>20</v>
      </c>
    </row>
    <row r="18" spans="1:8" ht="15" customHeight="1"/>
    <row r="19" spans="1:8" ht="30" customHeight="1">
      <c r="A19" s="103" t="s">
        <v>404</v>
      </c>
      <c r="B19" s="103"/>
      <c r="C19" s="103"/>
      <c r="D19" s="103"/>
      <c r="E19" s="103"/>
      <c r="F19" s="53"/>
    </row>
    <row r="20" spans="1:8" ht="15" customHeight="1">
      <c r="A20" s="54"/>
      <c r="B20" s="54"/>
      <c r="C20" s="54"/>
      <c r="D20" s="54"/>
      <c r="E20" s="54"/>
      <c r="F20" s="53"/>
    </row>
    <row r="21" spans="1:8" ht="15" customHeight="1">
      <c r="A21" s="21" t="s">
        <v>142</v>
      </c>
      <c r="B21" s="54"/>
      <c r="C21" s="54"/>
      <c r="D21" s="54"/>
      <c r="E21" s="54"/>
      <c r="F21" s="53"/>
    </row>
    <row r="22" spans="1:8" ht="45" customHeight="1">
      <c r="A22" s="102" t="s">
        <v>405</v>
      </c>
      <c r="B22" s="102"/>
      <c r="C22" s="102"/>
      <c r="D22" s="102"/>
      <c r="E22" s="102"/>
    </row>
    <row r="23" spans="1:8" ht="15" customHeight="1"/>
    <row r="24" spans="1:8" ht="15" customHeight="1">
      <c r="A24" s="94" t="s">
        <v>7</v>
      </c>
      <c r="B24" s="95"/>
      <c r="C24" s="95"/>
      <c r="D24" s="95"/>
      <c r="E24" s="95"/>
      <c r="F24" s="95"/>
    </row>
    <row r="25" spans="1:8" ht="15" customHeight="1">
      <c r="A25" s="6" t="s">
        <v>6</v>
      </c>
    </row>
    <row r="26" spans="1:8" ht="15" customHeight="1">
      <c r="A26" s="6"/>
    </row>
    <row r="27" spans="1:8" ht="15" customHeight="1">
      <c r="A27" s="106" t="s">
        <v>5</v>
      </c>
      <c r="B27" s="106"/>
      <c r="C27" s="106"/>
      <c r="D27" s="106"/>
      <c r="E27" s="106"/>
      <c r="F27" s="106"/>
      <c r="G27" s="106"/>
      <c r="H27" s="1" t="s">
        <v>9</v>
      </c>
    </row>
    <row r="28" spans="1:8" ht="15" customHeight="1">
      <c r="A28" s="93"/>
      <c r="B28" s="93"/>
      <c r="C28" s="93"/>
      <c r="D28" s="93"/>
      <c r="E28" s="93"/>
      <c r="F28" s="93"/>
      <c r="G28" s="93"/>
      <c r="H28" s="1" t="s">
        <v>163</v>
      </c>
    </row>
    <row r="29" spans="1:8" ht="15" customHeight="1">
      <c r="A29" s="1" t="s">
        <v>4</v>
      </c>
    </row>
    <row r="30" spans="1:8" ht="15" customHeight="1">
      <c r="A30" s="98" t="s">
        <v>406</v>
      </c>
    </row>
    <row r="31" spans="1:8" ht="15" customHeight="1">
      <c r="A31" s="4"/>
      <c r="E31" s="96" t="s">
        <v>401</v>
      </c>
    </row>
    <row r="32" spans="1:8" ht="15" customHeight="1">
      <c r="A32" s="3" t="s">
        <v>1</v>
      </c>
      <c r="E32" s="2" t="s">
        <v>400</v>
      </c>
    </row>
    <row r="33" ht="15" customHeight="1"/>
  </sheetData>
  <mergeCells count="5">
    <mergeCell ref="A27:G27"/>
    <mergeCell ref="A1:E1"/>
    <mergeCell ref="A22:E22"/>
    <mergeCell ref="A19:E19"/>
    <mergeCell ref="A4:E4"/>
  </mergeCells>
  <dataValidations count="1">
    <dataValidation type="list" allowBlank="1" showInputMessage="1" showErrorMessage="1" sqref="A4:E4">
      <formula1>$H$27:$H$28</formula1>
    </dataValidation>
  </dataValidations>
  <hyperlinks>
    <hyperlink ref="A25" r:id="rId1"/>
    <hyperlink ref="E31" r:id="rId2"/>
    <hyperlink ref="A30" r:id="rId3" display="https://www.gov.uk/government/statistics/firefighters-pensions-statistics-england-2015-to-2016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2018FPF1</vt:lpstr>
      <vt:lpstr>(2015-16_1304)</vt:lpstr>
      <vt:lpstr>(2016-17_1304)</vt:lpstr>
      <vt:lpstr>FIRE1304_raw</vt:lpstr>
      <vt:lpstr>FIRE1304</vt:lpstr>
      <vt:lpstr>'2018FPF1'!Query_from_LOGASnet_DB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FIRE1304: Firefighters' pension membership and pension transfers by membership type</dc:title>
  <dc:creator/>
  <cp:keywords>data tables, firefighters, transfers, membership, 2017</cp:keywords>
  <cp:lastModifiedBy/>
  <dcterms:created xsi:type="dcterms:W3CDTF">2017-10-23T13:36:31Z</dcterms:created>
  <dcterms:modified xsi:type="dcterms:W3CDTF">2017-10-23T13:38:48Z</dcterms:modified>
</cp:coreProperties>
</file>