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4"/>
  <workbookPr defaultThemeVersion="124226"/>
  <mc:AlternateContent xmlns:mc="http://schemas.openxmlformats.org/markup-compatibility/2006">
    <mc:Choice Requires="x15">
      <x15ac:absPath xmlns:x15ac="http://schemas.microsoft.com/office/spreadsheetml/2010/11/ac" url="https://educationgovuk-my.sharepoint.com/personal/richard_daniels_education_gov_uk/Documents/BB101 Publication 2018/BB101 and tools for gov uk website/Spreadsheet tools/"/>
    </mc:Choice>
  </mc:AlternateContent>
  <xr:revisionPtr revIDLastSave="0" documentId="8_{D54C30C4-79E9-48E7-AAC5-C0AAA7689C0A}" xr6:coauthVersionLast="36" xr6:coauthVersionMax="36" xr10:uidLastSave="{00000000-0000-0000-0000-000000000000}"/>
  <workbookProtection workbookAlgorithmName="SHA-512" workbookHashValue="I06M3eAlir7d//wJi+SH9GPlh1ChyY1yBsPeusQ6XbxI6U28OHwy5tzr1fZjS5dnbNSMXrYKaMBHYh2lgLCQmA==" workbookSaltValue="CKPK4gkZN11TK3VByR4/KQ==" workbookSpinCount="100000" lockStructure="1"/>
  <bookViews>
    <workbookView xWindow="0" yWindow="0" windowWidth="22500" windowHeight="12308" xr2:uid="{00000000-000D-0000-FFFF-FFFF00000000}"/>
  </bookViews>
  <sheets>
    <sheet name="Title Page" sheetId="8" r:id="rId1"/>
    <sheet name="Results" sheetId="6" r:id="rId2"/>
    <sheet name="Inputs" sheetId="4" r:id="rId3"/>
    <sheet name="Data" sheetId="7" state="hidden" r:id="rId4"/>
  </sheets>
  <definedNames>
    <definedName name="Met">Inputs!$C$5</definedName>
    <definedName name="RhoCO2">Data!$L$5</definedName>
    <definedName name="RQ">Data!$J$5</definedName>
  </definedNames>
  <calcPr calcId="179020"/>
</workbook>
</file>

<file path=xl/calcChain.xml><?xml version="1.0" encoding="utf-8"?>
<calcChain xmlns="http://schemas.openxmlformats.org/spreadsheetml/2006/main">
  <c r="C5" i="4" l="1"/>
  <c r="D5" i="4"/>
  <c r="E6" i="7"/>
  <c r="E7" i="7"/>
  <c r="E8" i="7"/>
  <c r="E9" i="7"/>
  <c r="E5" i="7"/>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25" i="4"/>
  <c r="M25" i="4"/>
  <c r="H26" i="4"/>
  <c r="H77" i="4"/>
  <c r="H69" i="4"/>
  <c r="H57" i="4"/>
  <c r="H49" i="4"/>
  <c r="H45" i="4"/>
  <c r="H37" i="4"/>
  <c r="H33" i="4"/>
  <c r="H29" i="4"/>
  <c r="H76" i="4"/>
  <c r="H72" i="4"/>
  <c r="H68" i="4"/>
  <c r="H64" i="4"/>
  <c r="H60" i="4"/>
  <c r="H56" i="4"/>
  <c r="H52" i="4"/>
  <c r="H48" i="4"/>
  <c r="H44" i="4"/>
  <c r="H40" i="4"/>
  <c r="H36" i="4"/>
  <c r="H32" i="4"/>
  <c r="H28" i="4"/>
  <c r="H75" i="4"/>
  <c r="H71" i="4"/>
  <c r="H67" i="4"/>
  <c r="H63" i="4"/>
  <c r="H59" i="4"/>
  <c r="H55" i="4"/>
  <c r="H51" i="4"/>
  <c r="H47" i="4"/>
  <c r="H43" i="4"/>
  <c r="H39" i="4"/>
  <c r="H35" i="4"/>
  <c r="H31" i="4"/>
  <c r="H27" i="4"/>
  <c r="H73" i="4"/>
  <c r="H65" i="4"/>
  <c r="H61" i="4"/>
  <c r="H53" i="4"/>
  <c r="H41" i="4"/>
  <c r="H25" i="4"/>
  <c r="H74" i="4"/>
  <c r="H70" i="4"/>
  <c r="H66" i="4"/>
  <c r="H62" i="4"/>
  <c r="H58" i="4"/>
  <c r="H54" i="4"/>
  <c r="H50" i="4"/>
  <c r="H46" i="4"/>
  <c r="H42" i="4"/>
  <c r="H38" i="4"/>
  <c r="H34" i="4"/>
  <c r="H30" i="4"/>
  <c r="N11"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E77" i="4"/>
  <c r="E76" i="4"/>
  <c r="E75" i="4"/>
  <c r="E74" i="4"/>
  <c r="E73" i="4"/>
  <c r="E72" i="4"/>
  <c r="E71" i="4"/>
  <c r="E70" i="4"/>
  <c r="E69" i="4"/>
  <c r="E68" i="4"/>
  <c r="E67" i="4"/>
  <c r="E66" i="4"/>
  <c r="M26" i="4"/>
  <c r="G25"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K25" i="4"/>
  <c r="N25" i="4"/>
  <c r="M27" i="4"/>
  <c r="J31" i="4"/>
  <c r="J46" i="4"/>
  <c r="J61" i="4"/>
  <c r="J76" i="4"/>
  <c r="J35" i="4"/>
  <c r="J39" i="4"/>
  <c r="J25" i="4"/>
  <c r="J27" i="4"/>
  <c r="J42" i="4"/>
  <c r="J57" i="4"/>
  <c r="J72" i="4"/>
  <c r="J52" i="4"/>
  <c r="J67" i="4"/>
  <c r="J47" i="4"/>
  <c r="J62" i="4"/>
  <c r="J77" i="4"/>
  <c r="J54" i="4"/>
  <c r="J69" i="4"/>
  <c r="J50" i="4"/>
  <c r="J65" i="4"/>
  <c r="J53" i="4"/>
  <c r="J68" i="4"/>
  <c r="J45" i="4"/>
  <c r="J60" i="4"/>
  <c r="J75" i="4"/>
  <c r="J44" i="4"/>
  <c r="J59" i="4"/>
  <c r="J74" i="4"/>
  <c r="J40" i="4"/>
  <c r="J55" i="4"/>
  <c r="J70" i="4"/>
  <c r="J36" i="4"/>
  <c r="J51" i="4"/>
  <c r="J66" i="4"/>
  <c r="J32" i="4"/>
  <c r="J28" i="4"/>
  <c r="J43" i="4"/>
  <c r="J58" i="4"/>
  <c r="J73" i="4"/>
  <c r="J38" i="4"/>
  <c r="J34" i="4"/>
  <c r="J49" i="4"/>
  <c r="J64" i="4"/>
  <c r="J30" i="4"/>
  <c r="J26" i="4"/>
  <c r="J41" i="4"/>
  <c r="J56" i="4"/>
  <c r="J71" i="4"/>
  <c r="J37" i="4"/>
  <c r="J33" i="4"/>
  <c r="J48" i="4"/>
  <c r="J63" i="4"/>
  <c r="J29" i="4"/>
  <c r="I25" i="4"/>
  <c r="M28" i="4"/>
  <c r="G26" i="4"/>
  <c r="I26" i="4"/>
  <c r="G27" i="4"/>
  <c r="K27" i="4"/>
  <c r="N27" i="4"/>
  <c r="M29" i="4"/>
  <c r="K26" i="4"/>
  <c r="N26" i="4"/>
  <c r="I27" i="4"/>
  <c r="G28" i="4"/>
  <c r="K28" i="4"/>
  <c r="N28" i="4"/>
  <c r="M30" i="4"/>
  <c r="I28" i="4"/>
  <c r="G29" i="4"/>
  <c r="I29" i="4"/>
  <c r="G30" i="4"/>
  <c r="K30" i="4"/>
  <c r="N30" i="4"/>
  <c r="M31" i="4"/>
  <c r="I30" i="4"/>
  <c r="G31" i="4"/>
  <c r="I31" i="4"/>
  <c r="G32" i="4"/>
  <c r="K29" i="4"/>
  <c r="N29" i="4"/>
  <c r="M32" i="4"/>
  <c r="K31" i="4"/>
  <c r="N31" i="4"/>
  <c r="M33" i="4"/>
  <c r="I32" i="4"/>
  <c r="G33" i="4"/>
  <c r="K32" i="4"/>
  <c r="N32" i="4"/>
  <c r="M34" i="4"/>
  <c r="K33" i="4"/>
  <c r="N33" i="4"/>
  <c r="I33" i="4"/>
  <c r="G34" i="4"/>
  <c r="M35" i="4"/>
  <c r="K34" i="4"/>
  <c r="N34" i="4"/>
  <c r="I34" i="4"/>
  <c r="G35" i="4"/>
  <c r="M36" i="4"/>
  <c r="I35" i="4"/>
  <c r="G36" i="4"/>
  <c r="K35" i="4"/>
  <c r="N35" i="4"/>
  <c r="M37" i="4"/>
  <c r="I36" i="4"/>
  <c r="G37" i="4"/>
  <c r="K36" i="4"/>
  <c r="N36" i="4"/>
  <c r="M38" i="4"/>
  <c r="K37" i="4"/>
  <c r="N37" i="4"/>
  <c r="I37" i="4"/>
  <c r="G38" i="4"/>
  <c r="M39" i="4"/>
  <c r="K38" i="4"/>
  <c r="N38" i="4"/>
  <c r="I38" i="4"/>
  <c r="G39" i="4"/>
  <c r="M40" i="4"/>
  <c r="I39" i="4"/>
  <c r="G40" i="4"/>
  <c r="K39" i="4"/>
  <c r="N39" i="4"/>
  <c r="M41" i="4"/>
  <c r="I40" i="4"/>
  <c r="G41" i="4"/>
  <c r="K40" i="4"/>
  <c r="N40" i="4"/>
  <c r="M42" i="4"/>
  <c r="K41" i="4"/>
  <c r="N41" i="4"/>
  <c r="I41" i="4"/>
  <c r="G42" i="4"/>
  <c r="M43" i="4"/>
  <c r="K42" i="4"/>
  <c r="N42" i="4"/>
  <c r="I42" i="4"/>
  <c r="G43" i="4"/>
  <c r="M44" i="4"/>
  <c r="I43" i="4"/>
  <c r="G44" i="4"/>
  <c r="K43" i="4"/>
  <c r="N43" i="4"/>
  <c r="M45" i="4"/>
  <c r="I44" i="4"/>
  <c r="G45" i="4"/>
  <c r="K44" i="4"/>
  <c r="N44" i="4"/>
  <c r="M46" i="4"/>
  <c r="K45" i="4"/>
  <c r="N45" i="4"/>
  <c r="I45" i="4"/>
  <c r="G46" i="4"/>
  <c r="M47" i="4"/>
  <c r="K46" i="4"/>
  <c r="N46" i="4"/>
  <c r="I46" i="4"/>
  <c r="G47" i="4"/>
  <c r="M48" i="4"/>
  <c r="I47" i="4"/>
  <c r="G48" i="4"/>
  <c r="K47" i="4"/>
  <c r="N47" i="4"/>
  <c r="M49" i="4"/>
  <c r="I48" i="4"/>
  <c r="G49" i="4"/>
  <c r="K48" i="4"/>
  <c r="N48" i="4"/>
  <c r="M50" i="4"/>
  <c r="K49" i="4"/>
  <c r="N49" i="4"/>
  <c r="I49" i="4"/>
  <c r="G50" i="4"/>
  <c r="M51" i="4"/>
  <c r="K50" i="4"/>
  <c r="N50" i="4"/>
  <c r="I50" i="4"/>
  <c r="G51" i="4"/>
  <c r="M52" i="4"/>
  <c r="I51" i="4"/>
  <c r="G52" i="4"/>
  <c r="K51" i="4"/>
  <c r="N51" i="4"/>
  <c r="M53" i="4"/>
  <c r="I52" i="4"/>
  <c r="G53" i="4"/>
  <c r="K52" i="4"/>
  <c r="N52" i="4"/>
  <c r="M54" i="4"/>
  <c r="K53" i="4"/>
  <c r="N53" i="4"/>
  <c r="I53" i="4"/>
  <c r="G54" i="4"/>
  <c r="M55" i="4"/>
  <c r="K54" i="4"/>
  <c r="N54" i="4"/>
  <c r="I54" i="4"/>
  <c r="G55" i="4"/>
  <c r="M56" i="4"/>
  <c r="I55" i="4"/>
  <c r="G56" i="4"/>
  <c r="K55" i="4"/>
  <c r="N55" i="4"/>
  <c r="M57" i="4"/>
  <c r="I56" i="4"/>
  <c r="G57" i="4"/>
  <c r="K56" i="4"/>
  <c r="N56" i="4"/>
  <c r="M58" i="4"/>
  <c r="I57" i="4"/>
  <c r="G58" i="4"/>
  <c r="K57" i="4"/>
  <c r="N57" i="4"/>
  <c r="M59" i="4"/>
  <c r="I58" i="4"/>
  <c r="G59" i="4"/>
  <c r="K58" i="4"/>
  <c r="N58" i="4"/>
  <c r="M60" i="4"/>
  <c r="I59" i="4"/>
  <c r="G60" i="4"/>
  <c r="K59" i="4"/>
  <c r="N59" i="4"/>
  <c r="M61" i="4"/>
  <c r="I60" i="4"/>
  <c r="G61" i="4"/>
  <c r="K60" i="4"/>
  <c r="N60" i="4"/>
  <c r="M62" i="4"/>
  <c r="K61" i="4"/>
  <c r="N61" i="4"/>
  <c r="I61" i="4"/>
  <c r="G62" i="4"/>
  <c r="M63" i="4"/>
  <c r="K62" i="4"/>
  <c r="N62" i="4"/>
  <c r="I62" i="4"/>
  <c r="G63" i="4"/>
  <c r="M64" i="4"/>
  <c r="I63" i="4"/>
  <c r="G64" i="4"/>
  <c r="K63" i="4"/>
  <c r="N63" i="4"/>
  <c r="M65" i="4"/>
  <c r="I64" i="4"/>
  <c r="G65" i="4"/>
  <c r="K64" i="4"/>
  <c r="N64" i="4"/>
  <c r="M66" i="4"/>
  <c r="K65" i="4"/>
  <c r="N65" i="4"/>
  <c r="I65" i="4"/>
  <c r="G66" i="4"/>
  <c r="M67" i="4"/>
  <c r="K66" i="4"/>
  <c r="N66" i="4"/>
  <c r="I66" i="4"/>
  <c r="G67" i="4"/>
  <c r="M68" i="4"/>
  <c r="I67" i="4"/>
  <c r="G68" i="4"/>
  <c r="K67" i="4"/>
  <c r="N67" i="4"/>
  <c r="M69" i="4"/>
  <c r="I68" i="4"/>
  <c r="G69" i="4"/>
  <c r="K68" i="4"/>
  <c r="N68" i="4"/>
  <c r="M70" i="4"/>
  <c r="K69" i="4"/>
  <c r="N69" i="4"/>
  <c r="I69" i="4"/>
  <c r="G70" i="4"/>
  <c r="M71" i="4"/>
  <c r="K70" i="4"/>
  <c r="N70" i="4"/>
  <c r="I70" i="4"/>
  <c r="G71" i="4"/>
  <c r="M72" i="4"/>
  <c r="I71" i="4"/>
  <c r="G72" i="4"/>
  <c r="K71" i="4"/>
  <c r="N71" i="4"/>
  <c r="M73" i="4"/>
  <c r="I72" i="4"/>
  <c r="G73" i="4"/>
  <c r="K72" i="4"/>
  <c r="N72" i="4"/>
  <c r="M74" i="4"/>
  <c r="K73" i="4"/>
  <c r="N73" i="4"/>
  <c r="I73" i="4"/>
  <c r="G74" i="4"/>
  <c r="M75" i="4"/>
  <c r="I74" i="4"/>
  <c r="G75" i="4"/>
  <c r="K74" i="4"/>
  <c r="N74" i="4"/>
  <c r="M77" i="4"/>
  <c r="M76" i="4"/>
  <c r="I75" i="4"/>
  <c r="G76" i="4"/>
  <c r="K75" i="4"/>
  <c r="N75" i="4"/>
  <c r="I76" i="4"/>
  <c r="G77" i="4"/>
  <c r="K76" i="4"/>
  <c r="N76" i="4"/>
  <c r="K77" i="4"/>
  <c r="N77" i="4"/>
  <c r="P25" i="4"/>
  <c r="I77"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N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Owen Connick</author>
  </authors>
  <commentList>
    <comment ref="C24" authorId="0" shapeId="0" xr:uid="{00000000-0006-0000-0200-000001000000}">
      <text>
        <r>
          <rPr>
            <b/>
            <sz val="9"/>
            <color indexed="81"/>
            <rFont val="Tahoma"/>
            <family val="2"/>
          </rPr>
          <t>This column needs to be manually updated.</t>
        </r>
      </text>
    </comment>
  </commentList>
</comments>
</file>

<file path=xl/sharedStrings.xml><?xml version="1.0" encoding="utf-8"?>
<sst xmlns="http://schemas.openxmlformats.org/spreadsheetml/2006/main" count="80" uniqueCount="76">
  <si>
    <t xml:space="preserve">CO2 concentration build-up calculator 
 </t>
  </si>
  <si>
    <t>August 2018</t>
  </si>
  <si>
    <t>DOCUMENT PROPERTIES</t>
  </si>
  <si>
    <t>Organisation</t>
  </si>
  <si>
    <t>Education &amp; Skills Funding Agency</t>
  </si>
  <si>
    <t>Name of Document</t>
  </si>
  <si>
    <t>CO2 concentration build-up calculator</t>
  </si>
  <si>
    <t>For use in conjunction with BB101 and the ESFA output specification to estimate the CO2 build-up in a space for use at the early design stage.</t>
  </si>
  <si>
    <t>Contents</t>
  </si>
  <si>
    <t>CO2 concentration build-up calculator for a simple space such as a classroom.</t>
  </si>
  <si>
    <t>DOCUMENT VERSION CONTROL</t>
  </si>
  <si>
    <t>Version</t>
  </si>
  <si>
    <r>
      <t xml:space="preserve">Comments and Amendments </t>
    </r>
    <r>
      <rPr>
        <i/>
        <sz val="12"/>
        <color rgb="FF000000"/>
        <rFont val="Arial"/>
        <family val="2"/>
      </rPr>
      <t>(details to be included where relevant)</t>
    </r>
  </si>
  <si>
    <t>Author/ Reviewer</t>
  </si>
  <si>
    <t>Date</t>
  </si>
  <si>
    <t>Approved by</t>
  </si>
  <si>
    <t xml:space="preserve">Date approved </t>
  </si>
  <si>
    <t>Version for ESFA publication of BB101 2018</t>
  </si>
  <si>
    <t>Richard Daniels</t>
  </si>
  <si>
    <t>Crawford Wright</t>
  </si>
  <si>
    <t>Notes on use of calculator</t>
  </si>
  <si>
    <t>This excel spreadsheet calculator can be used to calculate the CO2 concentration build-up over the day in a classroom or similar space. The occupancy can be varied at 15 minute intervals. The calculator solves the first order differential equation for build up of CO2 in a space for a fixed ventilation rate. This is useful in the sizing of ventilation systems.</t>
  </si>
  <si>
    <t>Acknowledgements</t>
  </si>
  <si>
    <t>This spreadsheet tool was developed by Dr Owen Connick of Breathing Buildings.</t>
  </si>
  <si>
    <t>CO2 Calculations</t>
  </si>
  <si>
    <t>Data below calculated from 'State-of-the-Art Review of CO2 Demand Controlled Ventilation Technology and Application NISTIR 6729'</t>
  </si>
  <si>
    <t>Occupant Age</t>
  </si>
  <si>
    <t>Activity Level</t>
  </si>
  <si>
    <t>Met Level</t>
  </si>
  <si>
    <t>CO2 Generation (kg/s/p)</t>
  </si>
  <si>
    <t>Filing, seated</t>
  </si>
  <si>
    <t>Input Data</t>
  </si>
  <si>
    <t>Output</t>
  </si>
  <si>
    <t>External CO2 Concentration</t>
  </si>
  <si>
    <t>ppm</t>
  </si>
  <si>
    <t>average CO2 during occ day</t>
  </si>
  <si>
    <t>Fresh air ventilation rate per unit</t>
  </si>
  <si>
    <t>l/s</t>
  </si>
  <si>
    <t>Assumed Total Ventilation Flow Rate</t>
  </si>
  <si>
    <t>Number of units</t>
  </si>
  <si>
    <t xml:space="preserve">infiltration </t>
  </si>
  <si>
    <t>ACH</t>
  </si>
  <si>
    <t>Room Details</t>
  </si>
  <si>
    <t>Room Area</t>
  </si>
  <si>
    <r>
      <t>m</t>
    </r>
    <r>
      <rPr>
        <vertAlign val="superscript"/>
        <sz val="11"/>
        <color theme="1"/>
        <rFont val="Calibri"/>
        <family val="2"/>
        <scheme val="minor"/>
      </rPr>
      <t>2</t>
    </r>
  </si>
  <si>
    <t>Room Height</t>
  </si>
  <si>
    <t>m</t>
  </si>
  <si>
    <t>Calculation for contaminant build up</t>
  </si>
  <si>
    <t>Occupancy</t>
  </si>
  <si>
    <t>v (cu m/s)</t>
  </si>
  <si>
    <t>V (cu m)</t>
  </si>
  <si>
    <t>c (kg/kg)</t>
  </si>
  <si>
    <t>x (CO2 added in kg/s)</t>
  </si>
  <si>
    <t>A</t>
  </si>
  <si>
    <t>Q</t>
  </si>
  <si>
    <t>CO2 (ppm)</t>
  </si>
  <si>
    <t>time</t>
  </si>
  <si>
    <t>occupancy</t>
  </si>
  <si>
    <t>average CO2 (ppm) during occ day</t>
  </si>
  <si>
    <t>50 Percentile Data from Royal College of Paediatrics and Child Health</t>
  </si>
  <si>
    <t>UK Growth Chart 2-18 years, Boys</t>
  </si>
  <si>
    <t>Age (yrs)</t>
  </si>
  <si>
    <t>Height (m)</t>
  </si>
  <si>
    <t>Weight (kg)</t>
  </si>
  <si>
    <r>
      <t>A</t>
    </r>
    <r>
      <rPr>
        <vertAlign val="subscript"/>
        <sz val="11"/>
        <color theme="1"/>
        <rFont val="Calibri"/>
        <family val="2"/>
        <scheme val="minor"/>
      </rPr>
      <t xml:space="preserve">D </t>
    </r>
    <r>
      <rPr>
        <sz val="11"/>
        <color theme="1"/>
        <rFont val="Calibri"/>
        <family val="2"/>
        <scheme val="minor"/>
      </rPr>
      <t>(m</t>
    </r>
    <r>
      <rPr>
        <vertAlign val="superscript"/>
        <sz val="11"/>
        <color theme="1"/>
        <rFont val="Calibri"/>
        <family val="2"/>
        <scheme val="minor"/>
      </rPr>
      <t>2</t>
    </r>
    <r>
      <rPr>
        <sz val="11"/>
        <color theme="1"/>
        <rFont val="Calibri"/>
        <family val="2"/>
        <scheme val="minor"/>
      </rPr>
      <t>)</t>
    </r>
  </si>
  <si>
    <t>Activity</t>
  </si>
  <si>
    <t>Met</t>
  </si>
  <si>
    <t>Respiratory Quotient, RQ</t>
  </si>
  <si>
    <r>
      <t>CO2 density (kg/m</t>
    </r>
    <r>
      <rPr>
        <vertAlign val="superscript"/>
        <sz val="11"/>
        <color theme="1"/>
        <rFont val="Calibri"/>
        <family val="2"/>
        <scheme val="minor"/>
      </rPr>
      <t>3</t>
    </r>
    <r>
      <rPr>
        <sz val="11"/>
        <color theme="1"/>
        <rFont val="Calibri"/>
        <family val="2"/>
        <scheme val="minor"/>
      </rPr>
      <t>)</t>
    </r>
  </si>
  <si>
    <t>Reading, seated</t>
  </si>
  <si>
    <t>Typing</t>
  </si>
  <si>
    <t>Filing, standing</t>
  </si>
  <si>
    <t>Adult</t>
  </si>
  <si>
    <t>Walking (2mph)</t>
  </si>
  <si>
    <t>Housework</t>
  </si>
  <si>
    <t>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</si>
</sst>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ss;@"/>
    <numFmt numFmtId="165" formatCode="0.0"/>
    <numFmt numFmtId="166" formatCode="0.0000000"/>
  </numFmts>
  <fonts count="24">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11"/>
      <color rgb="FF3F3F76"/>
      <name val="Calibri"/>
      <family val="2"/>
      <scheme val="minor"/>
    </font>
    <font>
      <b/>
      <sz val="11"/>
      <color rgb="FFFA7D00"/>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Calibri"/>
      <family val="2"/>
      <scheme val="minor"/>
    </font>
    <font>
      <sz val="11"/>
      <color rgb="FF000000"/>
      <name val="Calibri"/>
      <family val="2"/>
    </font>
    <font>
      <sz val="10"/>
      <name val="Arial"/>
      <family val="2"/>
    </font>
    <font>
      <sz val="11"/>
      <name val="Arial"/>
      <family val="2"/>
    </font>
    <font>
      <sz val="24"/>
      <color rgb="FF000000"/>
      <name val="Arial"/>
      <family val="2"/>
    </font>
    <font>
      <b/>
      <sz val="20"/>
      <color rgb="FF000000"/>
      <name val="Arial"/>
      <family val="2"/>
    </font>
    <font>
      <sz val="22"/>
      <color rgb="FF000000"/>
      <name val="Arial"/>
      <family val="2"/>
    </font>
    <font>
      <sz val="12"/>
      <color rgb="FF000000"/>
      <name val="Arial"/>
      <family val="2"/>
    </font>
    <font>
      <b/>
      <sz val="12"/>
      <color rgb="FF000000"/>
      <name val="Arial"/>
      <family val="2"/>
    </font>
    <font>
      <i/>
      <sz val="12"/>
      <color rgb="FF000000"/>
      <name val="Arial"/>
      <family val="2"/>
    </font>
    <font>
      <sz val="12"/>
      <name val="Arial"/>
      <family val="2"/>
    </font>
    <font>
      <i/>
      <sz val="11"/>
      <color rgb="FFFF0000"/>
      <name val="Calibri"/>
      <family val="2"/>
    </font>
    <font>
      <i/>
      <sz val="10"/>
      <color rgb="FFFF0000"/>
      <name val="Arial"/>
      <family val="2"/>
    </font>
    <font>
      <b/>
      <sz val="11"/>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FFCC99"/>
        <bgColor indexed="64"/>
      </patternFill>
    </fill>
    <fill>
      <patternFill patternType="solid">
        <fgColor rgb="FFD9D9D9"/>
        <bgColor rgb="FF000000"/>
      </patternFill>
    </fill>
    <fill>
      <patternFill patternType="solid">
        <fgColor rgb="FFF2F2F2"/>
        <bgColor rgb="FF000000"/>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2" borderId="1" applyNumberFormat="0" applyAlignment="0" applyProtection="0"/>
    <xf numFmtId="0" fontId="5" fillId="3" borderId="1" applyNumberFormat="0" applyAlignment="0" applyProtection="0"/>
    <xf numFmtId="0" fontId="8" fillId="0" borderId="0"/>
    <xf numFmtId="0" fontId="10" fillId="0" borderId="0"/>
  </cellStyleXfs>
  <cellXfs count="61">
    <xf numFmtId="0" fontId="0" fillId="0" borderId="0" xfId="0"/>
    <xf numFmtId="0" fontId="1" fillId="0" borderId="0" xfId="0" applyFont="1"/>
    <xf numFmtId="0" fontId="2" fillId="0" borderId="0" xfId="0" applyFont="1"/>
    <xf numFmtId="0" fontId="0" fillId="0" borderId="0" xfId="0" applyAlignment="1">
      <alignment wrapText="1"/>
    </xf>
    <xf numFmtId="0" fontId="0" fillId="0" borderId="0" xfId="0" applyAlignment="1">
      <alignment horizontal="center"/>
    </xf>
    <xf numFmtId="1" fontId="0" fillId="0" borderId="0" xfId="0" applyNumberFormat="1" applyAlignment="1">
      <alignment horizontal="center"/>
    </xf>
    <xf numFmtId="164" fontId="0" fillId="0" borderId="0" xfId="0" applyNumberFormat="1"/>
    <xf numFmtId="21" fontId="0" fillId="0" borderId="0" xfId="0" applyNumberFormat="1"/>
    <xf numFmtId="0" fontId="0" fillId="0" borderId="2" xfId="0" applyBorder="1"/>
    <xf numFmtId="2" fontId="0" fillId="0" borderId="2" xfId="0" applyNumberFormat="1" applyBorder="1"/>
    <xf numFmtId="165" fontId="0" fillId="0" borderId="2" xfId="0" applyNumberFormat="1" applyBorder="1"/>
    <xf numFmtId="0" fontId="5" fillId="3" borderId="1" xfId="2" applyAlignment="1">
      <alignment horizontal="center"/>
    </xf>
    <xf numFmtId="1" fontId="0" fillId="0" borderId="0" xfId="0" applyNumberFormat="1"/>
    <xf numFmtId="1" fontId="0" fillId="0" borderId="0" xfId="0" applyNumberFormat="1" applyAlignment="1">
      <alignment wrapText="1"/>
    </xf>
    <xf numFmtId="1" fontId="5" fillId="3" borderId="1" xfId="2" applyNumberFormat="1" applyAlignment="1">
      <alignment horizontal="center"/>
    </xf>
    <xf numFmtId="0" fontId="4" fillId="2" borderId="1" xfId="1" applyProtection="1">
      <protection locked="0"/>
    </xf>
    <xf numFmtId="0" fontId="4" fillId="2" borderId="1" xfId="1" applyAlignment="1" applyProtection="1">
      <alignment horizontal="center"/>
      <protection locked="0"/>
    </xf>
    <xf numFmtId="0" fontId="5" fillId="3" borderId="1" xfId="2"/>
    <xf numFmtId="166" fontId="5" fillId="3" borderId="1" xfId="2" applyNumberFormat="1"/>
    <xf numFmtId="0" fontId="4" fillId="4" borderId="1" xfId="1" applyFill="1" applyAlignment="1" applyProtection="1">
      <alignment horizontal="center"/>
      <protection locked="0"/>
    </xf>
    <xf numFmtId="0" fontId="9" fillId="0" borderId="0" xfId="3" applyFont="1"/>
    <xf numFmtId="165" fontId="9" fillId="0" borderId="0" xfId="3" applyNumberFormat="1" applyFont="1"/>
    <xf numFmtId="0" fontId="10" fillId="0" borderId="0" xfId="4"/>
    <xf numFmtId="0" fontId="11" fillId="0" borderId="0" xfId="4" applyFont="1" applyAlignment="1">
      <alignment vertical="top" wrapText="1"/>
    </xf>
    <xf numFmtId="0" fontId="9" fillId="0" borderId="0" xfId="3" applyFont="1" applyAlignment="1">
      <alignment vertical="center"/>
    </xf>
    <xf numFmtId="0" fontId="15" fillId="0" borderId="0" xfId="3" applyFont="1"/>
    <xf numFmtId="0" fontId="16" fillId="6" borderId="2" xfId="4" applyFont="1" applyFill="1" applyBorder="1" applyAlignment="1">
      <alignment horizontal="center" vertical="center" wrapText="1"/>
    </xf>
    <xf numFmtId="165" fontId="18" fillId="0" borderId="2" xfId="4" applyNumberFormat="1" applyFont="1" applyBorder="1" applyAlignment="1">
      <alignment horizontal="center" vertical="center" wrapText="1"/>
    </xf>
    <xf numFmtId="0" fontId="18" fillId="0" borderId="2" xfId="4" applyFont="1" applyBorder="1" applyAlignment="1">
      <alignment horizontal="center" vertical="center" wrapText="1"/>
    </xf>
    <xf numFmtId="14" fontId="18" fillId="0" borderId="2" xfId="4" applyNumberFormat="1" applyFont="1" applyBorder="1" applyAlignment="1">
      <alignment horizontal="center" vertical="center" wrapText="1"/>
    </xf>
    <xf numFmtId="0" fontId="19" fillId="0" borderId="0" xfId="3" applyFont="1"/>
    <xf numFmtId="165" fontId="20" fillId="0" borderId="0" xfId="3" applyNumberFormat="1" applyFont="1" applyAlignment="1">
      <alignment vertical="center"/>
    </xf>
    <xf numFmtId="0" fontId="21" fillId="0" borderId="0" xfId="4" applyFont="1" applyAlignment="1">
      <alignment horizontal="left" vertical="top"/>
    </xf>
    <xf numFmtId="0" fontId="9" fillId="0" borderId="0" xfId="3" applyFont="1" applyAlignment="1">
      <alignment vertical="top"/>
    </xf>
    <xf numFmtId="165" fontId="22" fillId="0" borderId="0" xfId="3" applyNumberFormat="1" applyFont="1"/>
    <xf numFmtId="165" fontId="23" fillId="0" borderId="0" xfId="3" applyNumberFormat="1" applyFont="1"/>
    <xf numFmtId="0" fontId="23" fillId="0" borderId="0" xfId="0" applyFont="1"/>
    <xf numFmtId="0" fontId="16" fillId="5" borderId="2" xfId="4" applyFont="1" applyFill="1" applyBorder="1" applyAlignment="1">
      <alignment horizontal="center" vertical="center" wrapText="1"/>
    </xf>
    <xf numFmtId="0" fontId="16" fillId="6" borderId="2" xfId="4" applyFont="1" applyFill="1" applyBorder="1" applyAlignment="1">
      <alignment horizontal="center" vertical="center" wrapText="1"/>
    </xf>
    <xf numFmtId="0" fontId="18" fillId="0" borderId="2" xfId="4" applyFont="1" applyBorder="1" applyAlignment="1">
      <alignment horizontal="center" vertical="center" wrapText="1"/>
    </xf>
    <xf numFmtId="0" fontId="11" fillId="0" borderId="0" xfId="4" applyFont="1" applyAlignment="1">
      <alignment horizontal="left" vertical="top" wrapText="1"/>
    </xf>
    <xf numFmtId="0" fontId="16" fillId="0" borderId="2" xfId="4" applyFont="1" applyBorder="1" applyAlignment="1">
      <alignment horizontal="left" vertical="center" wrapText="1"/>
    </xf>
    <xf numFmtId="0" fontId="16" fillId="0" borderId="2" xfId="4" applyFont="1" applyBorder="1" applyAlignment="1">
      <alignment vertical="center" wrapText="1"/>
    </xf>
    <xf numFmtId="0" fontId="17" fillId="0" borderId="2" xfId="4" applyFont="1" applyBorder="1" applyAlignment="1">
      <alignment vertical="center" wrapText="1"/>
    </xf>
    <xf numFmtId="0" fontId="15" fillId="0" borderId="6" xfId="4" applyFont="1" applyBorder="1" applyAlignment="1">
      <alignment vertical="center" wrapText="1"/>
    </xf>
    <xf numFmtId="0" fontId="15" fillId="0" borderId="7" xfId="4" applyFont="1" applyBorder="1" applyAlignment="1">
      <alignment vertical="center" wrapText="1"/>
    </xf>
    <xf numFmtId="0" fontId="15" fillId="0" borderId="8" xfId="4" applyFont="1"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15" fillId="0" borderId="0" xfId="4" applyFont="1" applyAlignment="1">
      <alignment vertical="center"/>
    </xf>
    <xf numFmtId="165" fontId="12" fillId="0" borderId="0" xfId="3" applyNumberFormat="1" applyFont="1" applyAlignment="1">
      <alignment horizontal="center" vertical="center"/>
    </xf>
    <xf numFmtId="165" fontId="13" fillId="0" borderId="0" xfId="3" applyNumberFormat="1" applyFont="1" applyAlignment="1">
      <alignment horizontal="center" vertical="center" wrapText="1"/>
    </xf>
    <xf numFmtId="49" fontId="14" fillId="0" borderId="0" xfId="3" applyNumberFormat="1" applyFont="1" applyAlignment="1">
      <alignment horizontal="center" vertical="center"/>
    </xf>
    <xf numFmtId="0" fontId="16" fillId="6" borderId="2" xfId="4" applyFont="1" applyFill="1" applyBorder="1" applyAlignment="1">
      <alignment horizontal="left" vertical="center" wrapText="1"/>
    </xf>
    <xf numFmtId="0" fontId="16" fillId="6" borderId="2" xfId="4" applyFont="1" applyFill="1" applyBorder="1" applyAlignment="1">
      <alignmen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5" fillId="0" borderId="0" xfId="4" applyFont="1" applyAlignment="1"/>
    <xf numFmtId="0" fontId="0" fillId="0" borderId="0" xfId="0" applyAlignment="1"/>
  </cellXfs>
  <cellStyles count="5">
    <cellStyle name="Calculation" xfId="2" builtinId="22"/>
    <cellStyle name="Input" xfId="1" builtinId="20"/>
    <cellStyle name="Normal" xfId="0" builtinId="0"/>
    <cellStyle name="Normal 16" xfId="4" xr:uid="{00000000-0005-0000-0000-000003000000}"/>
    <cellStyle name="Normal 8 8" xfId="3" xr:uid="{00000000-0005-0000-0000-000004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n-GB" sz="3200"/>
              <a:t>Air</a:t>
            </a:r>
            <a:r>
              <a:rPr lang="en-GB" sz="3200" baseline="0"/>
              <a:t> Quality Calculation</a:t>
            </a:r>
            <a:endParaRPr lang="en-GB" sz="3200"/>
          </a:p>
        </c:rich>
      </c:tx>
      <c:overlay val="0"/>
    </c:title>
    <c:autoTitleDeleted val="0"/>
    <c:plotArea>
      <c:layout>
        <c:manualLayout>
          <c:layoutTarget val="inner"/>
          <c:xMode val="edge"/>
          <c:yMode val="edge"/>
          <c:x val="6.0714119444889969E-2"/>
          <c:y val="9.2914473773679826E-2"/>
          <c:w val="0.7420212525590909"/>
          <c:h val="0.82362822779387623"/>
        </c:manualLayout>
      </c:layout>
      <c:lineChart>
        <c:grouping val="standard"/>
        <c:varyColors val="0"/>
        <c:ser>
          <c:idx val="0"/>
          <c:order val="0"/>
          <c:tx>
            <c:strRef>
              <c:f>Inputs!$N$24</c:f>
              <c:strCache>
                <c:ptCount val="1"/>
                <c:pt idx="0">
                  <c:v>CO2 (ppm)</c:v>
                </c:pt>
              </c:strCache>
            </c:strRef>
          </c:tx>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Inputs!$N$25:$N$77</c:f>
              <c:numCache>
                <c:formatCode>0</c:formatCode>
                <c:ptCount val="53"/>
                <c:pt idx="0">
                  <c:v>390</c:v>
                </c:pt>
                <c:pt idx="1">
                  <c:v>390</c:v>
                </c:pt>
                <c:pt idx="2">
                  <c:v>390</c:v>
                </c:pt>
                <c:pt idx="3">
                  <c:v>390</c:v>
                </c:pt>
                <c:pt idx="4">
                  <c:v>390</c:v>
                </c:pt>
                <c:pt idx="5">
                  <c:v>938.14211302541571</c:v>
                </c:pt>
                <c:pt idx="6">
                  <c:v>655.63268187241624</c:v>
                </c:pt>
                <c:pt idx="7">
                  <c:v>1050.2671285964198</c:v>
                </c:pt>
                <c:pt idx="8">
                  <c:v>1216.8444984135715</c:v>
                </c:pt>
                <c:pt idx="9">
                  <c:v>1287.1577221210964</c:v>
                </c:pt>
                <c:pt idx="10">
                  <c:v>1316.837320457721</c:v>
                </c:pt>
                <c:pt idx="11">
                  <c:v>815.48201114435392</c:v>
                </c:pt>
                <c:pt idx="12">
                  <c:v>603.85717843507689</c:v>
                </c:pt>
                <c:pt idx="13">
                  <c:v>1028.4124039134963</c:v>
                </c:pt>
                <c:pt idx="14">
                  <c:v>1207.6194989590624</c:v>
                </c:pt>
                <c:pt idx="15">
                  <c:v>1283.2637991286833</c:v>
                </c:pt>
                <c:pt idx="16">
                  <c:v>1315.1936741523079</c:v>
                </c:pt>
                <c:pt idx="17">
                  <c:v>814.78821900142714</c:v>
                </c:pt>
                <c:pt idx="18">
                  <c:v>603.5643249568061</c:v>
                </c:pt>
                <c:pt idx="19">
                  <c:v>514.40555788876748</c:v>
                </c:pt>
                <c:pt idx="20">
                  <c:v>476.77115207948208</c:v>
                </c:pt>
                <c:pt idx="21">
                  <c:v>974.76869341998781</c:v>
                </c:pt>
                <c:pt idx="22">
                  <c:v>1184.9761938055951</c:v>
                </c:pt>
                <c:pt idx="23">
                  <c:v>1273.7059355216331</c:v>
                </c:pt>
                <c:pt idx="24">
                  <c:v>1311.1592473708895</c:v>
                </c:pt>
                <c:pt idx="25">
                  <c:v>813.08526527412982</c:v>
                </c:pt>
                <c:pt idx="26">
                  <c:v>1116.7287297863338</c:v>
                </c:pt>
                <c:pt idx="27">
                  <c:v>1244.8983057077814</c:v>
                </c:pt>
                <c:pt idx="28">
                  <c:v>1298.9993884308167</c:v>
                </c:pt>
                <c:pt idx="29">
                  <c:v>1321.8357529171792</c:v>
                </c:pt>
                <c:pt idx="30">
                  <c:v>920.36852316109866</c:v>
                </c:pt>
                <c:pt idx="31">
                  <c:v>750.90699805678616</c:v>
                </c:pt>
                <c:pt idx="32">
                  <c:v>679.37635654433382</c:v>
                </c:pt>
                <c:pt idx="33">
                  <c:v>512.14735120205501</c:v>
                </c:pt>
                <c:pt idx="34">
                  <c:v>441.55906855642627</c:v>
                </c:pt>
                <c:pt idx="35">
                  <c:v>411.76336632964615</c:v>
                </c:pt>
                <c:pt idx="36">
                  <c:v>399.18643659126656</c:v>
                </c:pt>
                <c:pt idx="37">
                  <c:v>393.87764539580462</c:v>
                </c:pt>
                <c:pt idx="38">
                  <c:v>391.63677544238419</c:v>
                </c:pt>
                <c:pt idx="39">
                  <c:v>390.69089191386365</c:v>
                </c:pt>
                <c:pt idx="40">
                  <c:v>390.29162927563652</c:v>
                </c:pt>
                <c:pt idx="41">
                  <c:v>390.12309832073828</c:v>
                </c:pt>
                <c:pt idx="42">
                  <c:v>390.05196047802644</c:v>
                </c:pt>
                <c:pt idx="43">
                  <c:v>390.02193280347404</c:v>
                </c:pt>
                <c:pt idx="44">
                  <c:v>390.00925795694155</c:v>
                </c:pt>
                <c:pt idx="45">
                  <c:v>390.00390783452889</c:v>
                </c:pt>
                <c:pt idx="46">
                  <c:v>390.00164951844141</c:v>
                </c:pt>
                <c:pt idx="47">
                  <c:v>390.00069627080381</c:v>
                </c:pt>
                <c:pt idx="48">
                  <c:v>390.00029389973469</c:v>
                </c:pt>
                <c:pt idx="49">
                  <c:v>390.00012405669401</c:v>
                </c:pt>
                <c:pt idx="50">
                  <c:v>390.00005236501266</c:v>
                </c:pt>
                <c:pt idx="51">
                  <c:v>390.00002210355973</c:v>
                </c:pt>
                <c:pt idx="52">
                  <c:v>390.00000933003406</c:v>
                </c:pt>
              </c:numCache>
            </c:numRef>
          </c:val>
          <c:smooth val="0"/>
          <c:extLst>
            <c:ext xmlns:c16="http://schemas.microsoft.com/office/drawing/2014/chart" uri="{C3380CC4-5D6E-409C-BE32-E72D297353CC}">
              <c16:uniqueId val="{00000000-7D27-4213-A1C1-93E4C90D9F05}"/>
            </c:ext>
          </c:extLst>
        </c:ser>
        <c:ser>
          <c:idx val="2"/>
          <c:order val="1"/>
          <c:tx>
            <c:strRef>
              <c:f>Inputs!$P$24</c:f>
              <c:strCache>
                <c:ptCount val="1"/>
                <c:pt idx="0">
                  <c:v>average CO2 (ppm) during occ day</c:v>
                </c:pt>
              </c:strCache>
            </c:strRef>
          </c:tx>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Inputs!$P$25:$P$77</c:f>
              <c:numCache>
                <c:formatCode>0</c:formatCode>
                <c:ptCount val="53"/>
                <c:pt idx="0">
                  <c:v>990.3454399142264</c:v>
                </c:pt>
                <c:pt idx="1">
                  <c:v>990.3454399142264</c:v>
                </c:pt>
                <c:pt idx="2">
                  <c:v>990.3454399142264</c:v>
                </c:pt>
                <c:pt idx="3">
                  <c:v>990.3454399142264</c:v>
                </c:pt>
                <c:pt idx="4">
                  <c:v>990.3454399142264</c:v>
                </c:pt>
                <c:pt idx="5">
                  <c:v>990.3454399142264</c:v>
                </c:pt>
                <c:pt idx="6">
                  <c:v>990.3454399142264</c:v>
                </c:pt>
                <c:pt idx="7">
                  <c:v>990.3454399142264</c:v>
                </c:pt>
                <c:pt idx="8">
                  <c:v>990.3454399142264</c:v>
                </c:pt>
                <c:pt idx="9">
                  <c:v>990.3454399142264</c:v>
                </c:pt>
                <c:pt idx="10">
                  <c:v>990.3454399142264</c:v>
                </c:pt>
                <c:pt idx="11">
                  <c:v>990.3454399142264</c:v>
                </c:pt>
                <c:pt idx="12">
                  <c:v>990.3454399142264</c:v>
                </c:pt>
                <c:pt idx="13">
                  <c:v>990.3454399142264</c:v>
                </c:pt>
                <c:pt idx="14">
                  <c:v>990.3454399142264</c:v>
                </c:pt>
                <c:pt idx="15">
                  <c:v>990.3454399142264</c:v>
                </c:pt>
                <c:pt idx="16">
                  <c:v>990.3454399142264</c:v>
                </c:pt>
                <c:pt idx="17">
                  <c:v>990.3454399142264</c:v>
                </c:pt>
                <c:pt idx="18">
                  <c:v>990.3454399142264</c:v>
                </c:pt>
                <c:pt idx="19">
                  <c:v>990.3454399142264</c:v>
                </c:pt>
                <c:pt idx="20">
                  <c:v>990.3454399142264</c:v>
                </c:pt>
                <c:pt idx="21">
                  <c:v>990.3454399142264</c:v>
                </c:pt>
                <c:pt idx="22">
                  <c:v>990.3454399142264</c:v>
                </c:pt>
                <c:pt idx="23">
                  <c:v>990.3454399142264</c:v>
                </c:pt>
                <c:pt idx="24">
                  <c:v>990.3454399142264</c:v>
                </c:pt>
                <c:pt idx="25">
                  <c:v>990.3454399142264</c:v>
                </c:pt>
                <c:pt idx="26">
                  <c:v>990.3454399142264</c:v>
                </c:pt>
                <c:pt idx="27">
                  <c:v>990.3454399142264</c:v>
                </c:pt>
                <c:pt idx="28">
                  <c:v>990.3454399142264</c:v>
                </c:pt>
                <c:pt idx="29">
                  <c:v>990.3454399142264</c:v>
                </c:pt>
                <c:pt idx="30">
                  <c:v>990.3454399142264</c:v>
                </c:pt>
                <c:pt idx="31">
                  <c:v>990.3454399142264</c:v>
                </c:pt>
                <c:pt idx="32">
                  <c:v>990.3454399142264</c:v>
                </c:pt>
                <c:pt idx="33">
                  <c:v>990.3454399142264</c:v>
                </c:pt>
                <c:pt idx="34">
                  <c:v>990.3454399142264</c:v>
                </c:pt>
                <c:pt idx="35">
                  <c:v>990.3454399142264</c:v>
                </c:pt>
                <c:pt idx="36">
                  <c:v>990.3454399142264</c:v>
                </c:pt>
                <c:pt idx="37">
                  <c:v>990.3454399142264</c:v>
                </c:pt>
                <c:pt idx="38">
                  <c:v>990.3454399142264</c:v>
                </c:pt>
                <c:pt idx="39">
                  <c:v>990.3454399142264</c:v>
                </c:pt>
                <c:pt idx="40">
                  <c:v>990.3454399142264</c:v>
                </c:pt>
                <c:pt idx="41">
                  <c:v>990.3454399142264</c:v>
                </c:pt>
                <c:pt idx="42">
                  <c:v>990.3454399142264</c:v>
                </c:pt>
                <c:pt idx="43">
                  <c:v>990.3454399142264</c:v>
                </c:pt>
                <c:pt idx="44">
                  <c:v>990.3454399142264</c:v>
                </c:pt>
                <c:pt idx="45">
                  <c:v>990.3454399142264</c:v>
                </c:pt>
                <c:pt idx="46">
                  <c:v>990.3454399142264</c:v>
                </c:pt>
                <c:pt idx="47">
                  <c:v>990.3454399142264</c:v>
                </c:pt>
                <c:pt idx="48">
                  <c:v>990.3454399142264</c:v>
                </c:pt>
                <c:pt idx="49">
                  <c:v>990.3454399142264</c:v>
                </c:pt>
                <c:pt idx="50">
                  <c:v>990.3454399142264</c:v>
                </c:pt>
                <c:pt idx="51">
                  <c:v>990.3454399142264</c:v>
                </c:pt>
                <c:pt idx="52">
                  <c:v>990.3454399142264</c:v>
                </c:pt>
              </c:numCache>
            </c:numRef>
          </c:val>
          <c:smooth val="0"/>
          <c:extLst>
            <c:ext xmlns:c16="http://schemas.microsoft.com/office/drawing/2014/chart" uri="{C3380CC4-5D6E-409C-BE32-E72D297353CC}">
              <c16:uniqueId val="{00000001-7D27-4213-A1C1-93E4C90D9F05}"/>
            </c:ext>
          </c:extLst>
        </c:ser>
        <c:dLbls>
          <c:showLegendKey val="0"/>
          <c:showVal val="0"/>
          <c:showCatName val="0"/>
          <c:showSerName val="0"/>
          <c:showPercent val="0"/>
          <c:showBubbleSize val="0"/>
        </c:dLbls>
        <c:marker val="1"/>
        <c:smooth val="0"/>
        <c:axId val="87485824"/>
        <c:axId val="136101888"/>
      </c:lineChart>
      <c:lineChart>
        <c:grouping val="standard"/>
        <c:varyColors val="0"/>
        <c:ser>
          <c:idx val="1"/>
          <c:order val="2"/>
          <c:tx>
            <c:strRef>
              <c:f>Inputs!$O$24</c:f>
              <c:strCache>
                <c:ptCount val="1"/>
                <c:pt idx="0">
                  <c:v>occupancy</c:v>
                </c:pt>
              </c:strCache>
            </c:strRef>
          </c:tx>
          <c:spPr>
            <a:ln>
              <a:solidFill>
                <a:schemeClr val="bg1">
                  <a:lumMod val="65000"/>
                </a:schemeClr>
              </a:solidFill>
            </a:ln>
          </c:spPr>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Inputs!$O$25:$O$77</c:f>
              <c:numCache>
                <c:formatCode>General</c:formatCode>
                <c:ptCount val="53"/>
                <c:pt idx="0">
                  <c:v>0</c:v>
                </c:pt>
                <c:pt idx="1">
                  <c:v>0</c:v>
                </c:pt>
                <c:pt idx="2">
                  <c:v>0</c:v>
                </c:pt>
                <c:pt idx="3">
                  <c:v>0</c:v>
                </c:pt>
                <c:pt idx="4">
                  <c:v>32</c:v>
                </c:pt>
                <c:pt idx="5">
                  <c:v>2</c:v>
                </c:pt>
                <c:pt idx="6">
                  <c:v>32</c:v>
                </c:pt>
                <c:pt idx="7">
                  <c:v>32</c:v>
                </c:pt>
                <c:pt idx="8">
                  <c:v>32</c:v>
                </c:pt>
                <c:pt idx="9">
                  <c:v>32</c:v>
                </c:pt>
                <c:pt idx="10">
                  <c:v>2</c:v>
                </c:pt>
                <c:pt idx="11">
                  <c:v>2</c:v>
                </c:pt>
                <c:pt idx="12">
                  <c:v>32</c:v>
                </c:pt>
                <c:pt idx="13">
                  <c:v>32</c:v>
                </c:pt>
                <c:pt idx="14">
                  <c:v>32</c:v>
                </c:pt>
                <c:pt idx="15">
                  <c:v>32</c:v>
                </c:pt>
                <c:pt idx="16">
                  <c:v>2</c:v>
                </c:pt>
                <c:pt idx="17">
                  <c:v>2</c:v>
                </c:pt>
                <c:pt idx="18">
                  <c:v>2</c:v>
                </c:pt>
                <c:pt idx="19">
                  <c:v>2</c:v>
                </c:pt>
                <c:pt idx="20">
                  <c:v>32</c:v>
                </c:pt>
                <c:pt idx="21">
                  <c:v>32</c:v>
                </c:pt>
                <c:pt idx="22">
                  <c:v>32</c:v>
                </c:pt>
                <c:pt idx="23">
                  <c:v>32</c:v>
                </c:pt>
                <c:pt idx="24">
                  <c:v>2</c:v>
                </c:pt>
                <c:pt idx="25">
                  <c:v>32</c:v>
                </c:pt>
                <c:pt idx="26">
                  <c:v>32</c:v>
                </c:pt>
                <c:pt idx="27">
                  <c:v>32</c:v>
                </c:pt>
                <c:pt idx="28">
                  <c:v>32</c:v>
                </c:pt>
                <c:pt idx="29">
                  <c:v>8</c:v>
                </c:pt>
                <c:pt idx="30">
                  <c:v>8</c:v>
                </c:pt>
                <c:pt idx="31">
                  <c:v>8</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2-7D27-4213-A1C1-93E4C90D9F05}"/>
            </c:ext>
          </c:extLst>
        </c:ser>
        <c:dLbls>
          <c:showLegendKey val="0"/>
          <c:showVal val="0"/>
          <c:showCatName val="0"/>
          <c:showSerName val="0"/>
          <c:showPercent val="0"/>
          <c:showBubbleSize val="0"/>
        </c:dLbls>
        <c:marker val="1"/>
        <c:smooth val="0"/>
        <c:axId val="290957952"/>
        <c:axId val="244402432"/>
      </c:lineChart>
      <c:catAx>
        <c:axId val="87485824"/>
        <c:scaling>
          <c:orientation val="minMax"/>
        </c:scaling>
        <c:delete val="0"/>
        <c:axPos val="b"/>
        <c:numFmt formatCode="h:mm" sourceLinked="0"/>
        <c:majorTickMark val="out"/>
        <c:minorTickMark val="none"/>
        <c:tickLblPos val="nextTo"/>
        <c:crossAx val="136101888"/>
        <c:crosses val="autoZero"/>
        <c:auto val="1"/>
        <c:lblAlgn val="ctr"/>
        <c:lblOffset val="100"/>
        <c:tickLblSkip val="4"/>
        <c:tickMarkSkip val="4"/>
        <c:noMultiLvlLbl val="0"/>
      </c:catAx>
      <c:valAx>
        <c:axId val="136101888"/>
        <c:scaling>
          <c:orientation val="minMax"/>
        </c:scaling>
        <c:delete val="0"/>
        <c:axPos val="l"/>
        <c:majorGridlines/>
        <c:title>
          <c:tx>
            <c:rich>
              <a:bodyPr rot="-5400000" vert="horz"/>
              <a:lstStyle/>
              <a:p>
                <a:pPr>
                  <a:defRPr/>
                </a:pPr>
                <a:r>
                  <a:rPr lang="en-GB"/>
                  <a:t>CO2 (ppm)</a:t>
                </a:r>
              </a:p>
            </c:rich>
          </c:tx>
          <c:overlay val="0"/>
        </c:title>
        <c:numFmt formatCode="0" sourceLinked="1"/>
        <c:majorTickMark val="out"/>
        <c:minorTickMark val="none"/>
        <c:tickLblPos val="nextTo"/>
        <c:crossAx val="87485824"/>
        <c:crosses val="autoZero"/>
        <c:crossBetween val="between"/>
      </c:valAx>
      <c:valAx>
        <c:axId val="244402432"/>
        <c:scaling>
          <c:orientation val="minMax"/>
        </c:scaling>
        <c:delete val="0"/>
        <c:axPos val="r"/>
        <c:title>
          <c:tx>
            <c:rich>
              <a:bodyPr rot="-5400000" vert="horz"/>
              <a:lstStyle/>
              <a:p>
                <a:pPr>
                  <a:defRPr/>
                </a:pPr>
                <a:r>
                  <a:rPr lang="en-GB"/>
                  <a:t>Occupancy</a:t>
                </a:r>
              </a:p>
            </c:rich>
          </c:tx>
          <c:overlay val="0"/>
        </c:title>
        <c:numFmt formatCode="General" sourceLinked="1"/>
        <c:majorTickMark val="out"/>
        <c:minorTickMark val="none"/>
        <c:tickLblPos val="nextTo"/>
        <c:crossAx val="290957952"/>
        <c:crosses val="max"/>
        <c:crossBetween val="between"/>
      </c:valAx>
      <c:catAx>
        <c:axId val="290957952"/>
        <c:scaling>
          <c:orientation val="minMax"/>
        </c:scaling>
        <c:delete val="1"/>
        <c:axPos val="b"/>
        <c:numFmt formatCode="h:mm:ss" sourceLinked="1"/>
        <c:majorTickMark val="out"/>
        <c:minorTickMark val="none"/>
        <c:tickLblPos val="nextTo"/>
        <c:crossAx val="244402432"/>
        <c:crosses val="autoZero"/>
        <c:auto val="1"/>
        <c:lblAlgn val="ctr"/>
        <c:lblOffset val="100"/>
        <c:noMultiLvlLbl val="0"/>
      </c:catAx>
    </c:plotArea>
    <c:legend>
      <c:legendPos val="r"/>
      <c:layout>
        <c:manualLayout>
          <c:xMode val="edge"/>
          <c:yMode val="edge"/>
          <c:x val="0.86989384340183307"/>
          <c:y val="0.22543260848870575"/>
          <c:w val="0.11621133071620787"/>
          <c:h val="0.41123227726733957"/>
        </c:manualLayout>
      </c:layout>
      <c:overlay val="0"/>
    </c:legend>
    <c:plotVisOnly val="1"/>
    <c:dispBlanksAs val="gap"/>
    <c:showDLblsOverMax val="0"/>
  </c:chart>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70" workbookViewId="0" xr3:uid="{958C4451-9541-5A59-BF78-D2F731DF1C81}"/>
  </sheetViews>
  <sheetProtection algorithmName="SHA-512" hashValue="0ZP9scoeil9+79wFU/v5Pl7LlIvK8w8dNFjVtEkQ0YwFo0Sz7VaEo5mQZYhu/T6dcuoeVB9ZDmRZbYd6lAz17g==" saltValue="quLHhPrCl65oFjIxgPCy6A=="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0.8502</cdr:x>
      <cdr:y>0.14694</cdr:y>
    </cdr:from>
    <cdr:to>
      <cdr:x>0.99055</cdr:x>
      <cdr:y>0.20487</cdr:y>
    </cdr:to>
    <cdr:pic>
      <cdr:nvPicPr>
        <cdr:cNvPr id="2" name="Picture 1">
          <a:extLst xmlns:a="http://schemas.openxmlformats.org/drawingml/2006/main">
            <a:ext uri="{FF2B5EF4-FFF2-40B4-BE49-F238E27FC236}">
              <a16:creationId xmlns:a16="http://schemas.microsoft.com/office/drawing/2014/main" id="{5E83C76B-D822-4BC9-8D80-AC40644FA30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97629" y="890414"/>
          <a:ext cx="1303732" cy="35104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oneCellAnchor>
    <xdr:from>
      <xdr:col>12</xdr:col>
      <xdr:colOff>104588</xdr:colOff>
      <xdr:row>12</xdr:row>
      <xdr:rowOff>82177</xdr:rowOff>
    </xdr:from>
    <xdr:ext cx="5214470" cy="844178"/>
    <xdr:sp macro="" textlink="">
      <xdr:nvSpPr>
        <xdr:cNvPr id="2" name="TextBox 1">
          <a:extLst>
            <a:ext uri="{FF2B5EF4-FFF2-40B4-BE49-F238E27FC236}">
              <a16:creationId xmlns:a16="http://schemas.microsoft.com/office/drawing/2014/main" id="{03614FAE-2573-4210-AAD3-80AD065EC50F}"/>
            </a:ext>
          </a:extLst>
        </xdr:cNvPr>
        <xdr:cNvSpPr txBox="1"/>
      </xdr:nvSpPr>
      <xdr:spPr>
        <a:xfrm>
          <a:off x="6387353" y="2330824"/>
          <a:ext cx="5214470" cy="84417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This tool solves the first order differential equation for build</a:t>
          </a:r>
          <a:r>
            <a:rPr lang="en-GB" sz="1100" baseline="0"/>
            <a:t> up of CO2 in a room ventilated at a specific rate. The daily average CO2 is taken to be during the period when the room is occupied. If the room has an occupancy of zero it is considered unoccupied and is therefore excluded from the average.</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abSelected="1" zoomScale="70" zoomScaleNormal="70" workbookViewId="0" xr3:uid="{AEA406A1-0E4B-5B11-9CD5-51D6E497D94C}">
      <selection activeCell="M14" sqref="M14"/>
    </sheetView>
  </sheetViews>
  <sheetFormatPr defaultRowHeight="14.25"/>
  <cols>
    <col min="4" max="4" width="17.7109375" customWidth="1"/>
    <col min="5" max="5" width="11.42578125" customWidth="1"/>
    <col min="6" max="6" width="12.7109375" bestFit="1" customWidth="1"/>
    <col min="7" max="7" width="12" customWidth="1"/>
    <col min="8" max="8" width="12.7109375" bestFit="1" customWidth="1"/>
  </cols>
  <sheetData>
    <row r="1" spans="1:10">
      <c r="A1" s="20"/>
      <c r="B1" s="21"/>
      <c r="C1" s="20"/>
      <c r="D1" s="20"/>
      <c r="E1" s="20"/>
      <c r="F1" s="20"/>
      <c r="G1" s="20"/>
      <c r="H1" s="20"/>
      <c r="I1" s="22"/>
      <c r="J1" s="23"/>
    </row>
    <row r="2" spans="1:10" ht="29.65">
      <c r="A2" s="24"/>
      <c r="B2" s="51"/>
      <c r="C2" s="51"/>
      <c r="D2" s="51"/>
      <c r="E2" s="51"/>
      <c r="F2" s="51"/>
      <c r="G2" s="51"/>
      <c r="H2" s="51"/>
      <c r="I2" s="22"/>
      <c r="J2" s="23"/>
    </row>
    <row r="3" spans="1:10" ht="25.15">
      <c r="A3" s="24"/>
      <c r="B3" s="52" t="s">
        <v>0</v>
      </c>
      <c r="C3" s="52"/>
      <c r="D3" s="52"/>
      <c r="E3" s="52"/>
      <c r="F3" s="52"/>
      <c r="G3" s="52"/>
      <c r="H3" s="52"/>
      <c r="I3" s="22"/>
      <c r="J3" s="23"/>
    </row>
    <row r="4" spans="1:10" ht="27.4">
      <c r="A4" s="24"/>
      <c r="B4" s="53" t="s">
        <v>1</v>
      </c>
      <c r="C4" s="53"/>
      <c r="D4" s="53"/>
      <c r="E4" s="53"/>
      <c r="F4" s="53"/>
      <c r="G4" s="53"/>
      <c r="H4" s="53"/>
      <c r="I4" s="22"/>
      <c r="J4" s="23"/>
    </row>
    <row r="5" spans="1:10">
      <c r="A5" s="20"/>
      <c r="B5" s="21"/>
      <c r="C5" s="20"/>
      <c r="D5" s="20"/>
      <c r="E5" s="20"/>
      <c r="F5" s="20"/>
      <c r="G5" s="20"/>
      <c r="H5" s="20"/>
      <c r="I5" s="22"/>
      <c r="J5" s="23"/>
    </row>
    <row r="6" spans="1:10" ht="15.4">
      <c r="A6" s="25"/>
      <c r="B6" s="37" t="s">
        <v>2</v>
      </c>
      <c r="C6" s="37"/>
      <c r="D6" s="37"/>
      <c r="E6" s="37"/>
      <c r="F6" s="37"/>
      <c r="G6" s="37"/>
      <c r="H6" s="37"/>
      <c r="I6" s="22"/>
      <c r="J6" s="23"/>
    </row>
    <row r="7" spans="1:10" ht="15.4">
      <c r="A7" s="25"/>
      <c r="B7" s="54" t="s">
        <v>3</v>
      </c>
      <c r="C7" s="54"/>
      <c r="D7" s="55" t="s">
        <v>4</v>
      </c>
      <c r="E7" s="55"/>
      <c r="F7" s="55"/>
      <c r="G7" s="55"/>
      <c r="H7" s="55"/>
      <c r="I7" s="22"/>
      <c r="J7" s="23"/>
    </row>
    <row r="8" spans="1:10" ht="15.4">
      <c r="A8" s="25"/>
      <c r="B8" s="41" t="s">
        <v>5</v>
      </c>
      <c r="C8" s="41"/>
      <c r="D8" s="42" t="s">
        <v>6</v>
      </c>
      <c r="E8" s="42"/>
      <c r="F8" s="42"/>
      <c r="G8" s="42"/>
      <c r="H8" s="42"/>
      <c r="I8" s="22"/>
      <c r="J8" s="23"/>
    </row>
    <row r="9" spans="1:10" ht="69.75" customHeight="1">
      <c r="A9" s="25"/>
      <c r="B9" s="41"/>
      <c r="C9" s="41"/>
      <c r="D9" s="43" t="s">
        <v>7</v>
      </c>
      <c r="E9" s="43"/>
      <c r="F9" s="43"/>
      <c r="G9" s="43"/>
      <c r="H9" s="43"/>
      <c r="I9" s="22"/>
      <c r="J9" s="23"/>
    </row>
    <row r="10" spans="1:10" ht="15.4">
      <c r="A10" s="25"/>
      <c r="B10" s="41" t="s">
        <v>8</v>
      </c>
      <c r="C10" s="41"/>
      <c r="D10" s="44" t="s">
        <v>9</v>
      </c>
      <c r="E10" s="45"/>
      <c r="F10" s="45"/>
      <c r="G10" s="45"/>
      <c r="H10" s="46"/>
      <c r="I10" s="22"/>
      <c r="J10" s="23"/>
    </row>
    <row r="11" spans="1:10" ht="15.4">
      <c r="A11" s="25"/>
      <c r="B11" s="41"/>
      <c r="C11" s="41"/>
      <c r="D11" s="47"/>
      <c r="E11" s="48"/>
      <c r="F11" s="48"/>
      <c r="G11" s="48"/>
      <c r="H11" s="49"/>
      <c r="I11" s="22"/>
      <c r="J11" s="23"/>
    </row>
    <row r="12" spans="1:10" ht="15.4">
      <c r="A12" s="25"/>
      <c r="B12" s="50"/>
      <c r="C12" s="50"/>
      <c r="D12" s="59"/>
      <c r="E12" s="59"/>
      <c r="F12" s="59"/>
      <c r="G12" s="59"/>
      <c r="H12" s="59"/>
      <c r="I12" s="22"/>
      <c r="J12" s="23"/>
    </row>
    <row r="13" spans="1:10" ht="15.4">
      <c r="A13" s="25"/>
      <c r="B13" s="37" t="s">
        <v>10</v>
      </c>
      <c r="C13" s="37"/>
      <c r="D13" s="37"/>
      <c r="E13" s="37"/>
      <c r="F13" s="37"/>
      <c r="G13" s="37"/>
      <c r="H13" s="37"/>
      <c r="I13" s="22"/>
      <c r="J13" s="23"/>
    </row>
    <row r="14" spans="1:10" ht="30">
      <c r="A14" s="25"/>
      <c r="B14" s="26" t="s">
        <v>11</v>
      </c>
      <c r="C14" s="38" t="s">
        <v>12</v>
      </c>
      <c r="D14" s="38"/>
      <c r="E14" s="26" t="s">
        <v>13</v>
      </c>
      <c r="F14" s="26" t="s">
        <v>14</v>
      </c>
      <c r="G14" s="26" t="s">
        <v>15</v>
      </c>
      <c r="H14" s="26" t="s">
        <v>16</v>
      </c>
      <c r="I14" s="22"/>
      <c r="J14" s="23"/>
    </row>
    <row r="15" spans="1:10" ht="45" customHeight="1">
      <c r="A15" s="25"/>
      <c r="B15" s="27">
        <v>1</v>
      </c>
      <c r="C15" s="39" t="s">
        <v>17</v>
      </c>
      <c r="D15" s="39"/>
      <c r="E15" s="28" t="s">
        <v>18</v>
      </c>
      <c r="F15" s="29">
        <v>43321</v>
      </c>
      <c r="G15" s="28" t="s">
        <v>19</v>
      </c>
      <c r="H15" s="29">
        <v>43321</v>
      </c>
      <c r="I15" s="22"/>
      <c r="J15" s="23"/>
    </row>
    <row r="16" spans="1:10">
      <c r="A16" s="30"/>
      <c r="B16" s="31"/>
      <c r="C16" s="30"/>
      <c r="D16" s="30"/>
      <c r="E16" s="30"/>
      <c r="F16" s="30"/>
      <c r="G16" s="30"/>
      <c r="H16" s="30"/>
      <c r="I16" s="22"/>
      <c r="J16" s="23"/>
    </row>
    <row r="17" spans="1:15" ht="15.4">
      <c r="A17" s="20"/>
      <c r="B17" s="32" t="s">
        <v>20</v>
      </c>
      <c r="C17" s="25"/>
      <c r="D17" s="25"/>
      <c r="E17" s="25"/>
      <c r="F17" s="25"/>
      <c r="G17" s="25"/>
      <c r="H17" s="25"/>
      <c r="I17" s="22"/>
      <c r="J17" s="23"/>
    </row>
    <row r="18" spans="1:15" ht="44.85" customHeight="1">
      <c r="A18" s="33"/>
      <c r="B18" s="40" t="s">
        <v>21</v>
      </c>
      <c r="C18" s="40"/>
      <c r="D18" s="40"/>
      <c r="E18" s="40"/>
      <c r="F18" s="40"/>
      <c r="G18" s="40"/>
      <c r="H18" s="40"/>
      <c r="I18" s="60"/>
      <c r="J18" s="60"/>
      <c r="K18" s="60"/>
      <c r="L18" s="60"/>
      <c r="M18" s="60"/>
      <c r="N18" s="60"/>
      <c r="O18" s="60"/>
    </row>
    <row r="19" spans="1:15">
      <c r="A19" s="20"/>
      <c r="B19" s="21"/>
      <c r="C19" s="20"/>
      <c r="D19" s="20"/>
      <c r="E19" s="20"/>
      <c r="F19" s="20"/>
      <c r="G19" s="20"/>
      <c r="H19" s="20"/>
      <c r="I19" s="22"/>
      <c r="J19" s="23"/>
    </row>
    <row r="20" spans="1:15">
      <c r="A20" s="20"/>
      <c r="B20" s="34" t="s">
        <v>22</v>
      </c>
      <c r="C20" s="20"/>
      <c r="D20" s="20"/>
      <c r="E20" s="20"/>
      <c r="F20" s="20"/>
      <c r="G20" s="20"/>
      <c r="H20" s="20"/>
      <c r="I20" s="22"/>
      <c r="J20" s="23"/>
    </row>
    <row r="21" spans="1:15">
      <c r="A21" s="20"/>
      <c r="B21" s="35" t="s">
        <v>23</v>
      </c>
      <c r="C21" s="20"/>
      <c r="D21" s="20"/>
      <c r="E21" s="20"/>
      <c r="F21" s="20"/>
      <c r="G21" s="20"/>
      <c r="H21" s="20"/>
      <c r="I21" s="22"/>
      <c r="J21" s="23"/>
    </row>
    <row r="22" spans="1:15">
      <c r="A22" s="20"/>
      <c r="B22" s="36"/>
      <c r="C22" s="20"/>
      <c r="D22" s="20"/>
      <c r="E22" s="20"/>
      <c r="F22" s="20"/>
      <c r="G22" s="20"/>
      <c r="H22" s="20"/>
      <c r="I22" s="22"/>
      <c r="J22" s="23"/>
    </row>
  </sheetData>
  <sheetProtection algorithmName="SHA-512" hashValue="WPetrjFr+iLasQllDuybYQYIrkFwHqlnxIVdSF4DovHpO8RUZkLnF6Dv+7t7wDcMv1OD+YZgGxdt1EKWNtM9kQ==" saltValue="DovweBGgeqWfXW7/SbQGVQ==" spinCount="100000" sheet="1" objects="1" scenarios="1"/>
  <mergeCells count="17">
    <mergeCell ref="B2:H2"/>
    <mergeCell ref="B3:H3"/>
    <mergeCell ref="B4:H4"/>
    <mergeCell ref="B6:H6"/>
    <mergeCell ref="B7:C7"/>
    <mergeCell ref="D7:H7"/>
    <mergeCell ref="B13:H13"/>
    <mergeCell ref="C14:D14"/>
    <mergeCell ref="C15:D15"/>
    <mergeCell ref="B18:O18"/>
    <mergeCell ref="B8:C9"/>
    <mergeCell ref="D8:H8"/>
    <mergeCell ref="D9:H9"/>
    <mergeCell ref="B10:C11"/>
    <mergeCell ref="D10:H11"/>
    <mergeCell ref="B12:C12"/>
    <mergeCell ref="D12:H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0"/>
  <sheetViews>
    <sheetView zoomScale="70" zoomScaleNormal="70" workbookViewId="0" xr3:uid="{842E5F09-E766-5B8D-85AF-A39847EA96FD}">
      <selection activeCell="B11" sqref="B11"/>
    </sheetView>
  </sheetViews>
  <sheetFormatPr defaultRowHeight="14.25"/>
  <cols>
    <col min="1" max="1" width="36.28515625" bestFit="1" customWidth="1"/>
    <col min="2" max="3" width="14.7109375" customWidth="1"/>
    <col min="4" max="4" width="24.140625" customWidth="1"/>
    <col min="5" max="7" width="14.7109375" hidden="1" customWidth="1"/>
    <col min="8" max="8" width="20.7109375" hidden="1" customWidth="1"/>
    <col min="9" max="9" width="12.85546875" hidden="1" customWidth="1"/>
    <col min="10" max="10" width="23.7109375" hidden="1" customWidth="1"/>
    <col min="11" max="11" width="12.7109375" hidden="1" customWidth="1"/>
    <col min="12" max="12" width="4.42578125" hidden="1" customWidth="1"/>
    <col min="13" max="13" width="31.5703125" bestFit="1" customWidth="1"/>
    <col min="14" max="14" width="14.7109375" customWidth="1"/>
    <col min="15" max="15" width="12.7109375" customWidth="1"/>
    <col min="16" max="16" width="29.7109375" customWidth="1"/>
    <col min="17" max="17" width="31.5703125" bestFit="1" customWidth="1"/>
    <col min="18" max="23" width="12.7109375" customWidth="1"/>
  </cols>
  <sheetData>
    <row r="1" spans="1:15">
      <c r="A1" s="1" t="s">
        <v>24</v>
      </c>
    </row>
    <row r="2" spans="1:15">
      <c r="A2" t="s">
        <v>25</v>
      </c>
    </row>
    <row r="4" spans="1:15">
      <c r="A4" t="s">
        <v>26</v>
      </c>
      <c r="B4" t="s">
        <v>27</v>
      </c>
      <c r="C4" t="s">
        <v>28</v>
      </c>
      <c r="D4" t="s">
        <v>29</v>
      </c>
    </row>
    <row r="5" spans="1:15">
      <c r="A5" s="15">
        <v>11</v>
      </c>
      <c r="B5" s="15" t="s">
        <v>30</v>
      </c>
      <c r="C5" s="17">
        <f>VLOOKUP(B5,Data!G5:H11,2,FALSE)</f>
        <v>1.2</v>
      </c>
      <c r="D5" s="18">
        <f>RhoCO2*RQ*0.00000276*VLOOKUP(A5,Data!B5:E9,4,FALSE)*Met/(0.23*RQ+0.77)</f>
        <v>6.1357121131416686E-6</v>
      </c>
    </row>
    <row r="7" spans="1:15">
      <c r="A7" s="1" t="s">
        <v>31</v>
      </c>
      <c r="M7" s="1" t="s">
        <v>32</v>
      </c>
    </row>
    <row r="9" spans="1:15">
      <c r="A9" t="s">
        <v>33</v>
      </c>
      <c r="B9" s="16">
        <v>390</v>
      </c>
      <c r="C9" t="s">
        <v>34</v>
      </c>
      <c r="M9" t="s">
        <v>35</v>
      </c>
      <c r="N9" s="14">
        <f>P25</f>
        <v>990.3454399142264</v>
      </c>
      <c r="O9" t="s">
        <v>34</v>
      </c>
    </row>
    <row r="11" spans="1:15" ht="15" customHeight="1">
      <c r="A11" t="s">
        <v>36</v>
      </c>
      <c r="B11" s="16">
        <v>80</v>
      </c>
      <c r="C11" t="s">
        <v>37</v>
      </c>
      <c r="M11" t="s">
        <v>38</v>
      </c>
      <c r="N11" s="11">
        <f>B11*B12</f>
        <v>160</v>
      </c>
      <c r="O11" t="s">
        <v>37</v>
      </c>
    </row>
    <row r="12" spans="1:15">
      <c r="A12" t="s">
        <v>39</v>
      </c>
      <c r="B12" s="16">
        <v>2</v>
      </c>
    </row>
    <row r="14" spans="1:15">
      <c r="B14" s="4"/>
    </row>
    <row r="15" spans="1:15">
      <c r="A15" t="s">
        <v>40</v>
      </c>
      <c r="B15" s="16">
        <v>0.25</v>
      </c>
      <c r="C15" t="s">
        <v>41</v>
      </c>
    </row>
    <row r="17" spans="1:20">
      <c r="A17" s="2" t="s">
        <v>42</v>
      </c>
    </row>
    <row r="18" spans="1:20" ht="15.75">
      <c r="A18" t="s">
        <v>43</v>
      </c>
      <c r="B18" s="19">
        <v>60</v>
      </c>
      <c r="C18" t="s">
        <v>44</v>
      </c>
    </row>
    <row r="19" spans="1:20">
      <c r="A19" t="s">
        <v>45</v>
      </c>
      <c r="B19" s="16">
        <v>3</v>
      </c>
      <c r="C19" t="s">
        <v>46</v>
      </c>
    </row>
    <row r="20" spans="1:20">
      <c r="C20" s="4"/>
      <c r="D20" s="4"/>
    </row>
    <row r="23" spans="1:20">
      <c r="A23" s="2" t="s">
        <v>47</v>
      </c>
    </row>
    <row r="24" spans="1:20">
      <c r="A24" s="7"/>
      <c r="C24" t="s">
        <v>48</v>
      </c>
      <c r="E24" t="s">
        <v>49</v>
      </c>
      <c r="F24" t="s">
        <v>50</v>
      </c>
      <c r="G24" t="s">
        <v>51</v>
      </c>
      <c r="H24" t="s">
        <v>52</v>
      </c>
      <c r="I24" t="s">
        <v>53</v>
      </c>
      <c r="J24" t="s">
        <v>54</v>
      </c>
      <c r="K24" t="s">
        <v>55</v>
      </c>
      <c r="M24" t="s">
        <v>56</v>
      </c>
      <c r="N24" t="s">
        <v>55</v>
      </c>
      <c r="O24" t="s">
        <v>57</v>
      </c>
      <c r="P24" t="s">
        <v>58</v>
      </c>
    </row>
    <row r="25" spans="1:20">
      <c r="A25" s="6"/>
      <c r="B25" s="7">
        <v>0.33333333333333331</v>
      </c>
      <c r="C25" s="16">
        <v>0</v>
      </c>
      <c r="E25">
        <f t="shared" ref="E25:E56" si="0">$B$12*$B$11/1000+$B$15*F25/3600</f>
        <v>0.17250000000000001</v>
      </c>
      <c r="F25">
        <f t="shared" ref="F25:F56" si="1">$B$18*$B$19</f>
        <v>180</v>
      </c>
      <c r="G25">
        <f>$B$9/1000000</f>
        <v>3.8999999999999999E-4</v>
      </c>
      <c r="H25">
        <f t="shared" ref="H25:H56" si="2">$D$5*C25</f>
        <v>0</v>
      </c>
      <c r="I25">
        <f>G25-J25</f>
        <v>0</v>
      </c>
      <c r="J25">
        <f t="shared" ref="J25:J56" si="3">(H25+1.2*E25*$B$9/1000000)/(1.2*E25)</f>
        <v>3.8999999999999999E-4</v>
      </c>
      <c r="K25">
        <f>1000000*G25</f>
        <v>390</v>
      </c>
      <c r="M25" s="7">
        <f>B25</f>
        <v>0.33333333333333331</v>
      </c>
      <c r="N25" s="12">
        <f>K25</f>
        <v>390</v>
      </c>
      <c r="O25">
        <f>C25</f>
        <v>0</v>
      </c>
      <c r="P25" s="12">
        <f>AVERAGEIF(C25:C77,"&gt;0",N25:N77)</f>
        <v>990.3454399142264</v>
      </c>
    </row>
    <row r="26" spans="1:20">
      <c r="A26" s="6"/>
      <c r="B26" s="7">
        <v>0.34375</v>
      </c>
      <c r="C26" s="16">
        <v>0</v>
      </c>
      <c r="E26">
        <f t="shared" si="0"/>
        <v>0.17250000000000001</v>
      </c>
      <c r="F26">
        <f t="shared" si="1"/>
        <v>180</v>
      </c>
      <c r="G26">
        <f>I25*EXP(-E25*15*60/F25)+J25</f>
        <v>3.8999999999999999E-4</v>
      </c>
      <c r="H26">
        <f t="shared" si="2"/>
        <v>0</v>
      </c>
      <c r="I26">
        <f t="shared" ref="I26:I65" si="4">G26-J26</f>
        <v>0</v>
      </c>
      <c r="J26">
        <f t="shared" si="3"/>
        <v>3.8999999999999999E-4</v>
      </c>
      <c r="K26">
        <f t="shared" ref="K26:K65" si="5">1000000*G26</f>
        <v>390</v>
      </c>
      <c r="M26" s="7">
        <f t="shared" ref="M26:M65" si="6">B26</f>
        <v>0.34375</v>
      </c>
      <c r="N26" s="12">
        <f t="shared" ref="N26:N65" si="7">K26</f>
        <v>390</v>
      </c>
      <c r="O26">
        <f t="shared" ref="O26:O77" si="8">C26</f>
        <v>0</v>
      </c>
      <c r="P26" s="13">
        <f>P25</f>
        <v>990.3454399142264</v>
      </c>
      <c r="Q26" s="3"/>
      <c r="R26" s="3"/>
      <c r="S26" s="3"/>
      <c r="T26" s="3"/>
    </row>
    <row r="27" spans="1:20">
      <c r="A27" s="6"/>
      <c r="B27" s="7">
        <v>0.35416666666666702</v>
      </c>
      <c r="C27" s="16">
        <v>0</v>
      </c>
      <c r="E27">
        <f t="shared" si="0"/>
        <v>0.17250000000000001</v>
      </c>
      <c r="F27">
        <f t="shared" si="1"/>
        <v>180</v>
      </c>
      <c r="G27">
        <f t="shared" ref="G27:G65" si="9">I26*EXP(-E26*15*60/F26)+J26</f>
        <v>3.8999999999999999E-4</v>
      </c>
      <c r="H27">
        <f t="shared" si="2"/>
        <v>0</v>
      </c>
      <c r="I27">
        <f t="shared" si="4"/>
        <v>0</v>
      </c>
      <c r="J27">
        <f t="shared" si="3"/>
        <v>3.8999999999999999E-4</v>
      </c>
      <c r="K27">
        <f t="shared" si="5"/>
        <v>390</v>
      </c>
      <c r="M27" s="7">
        <f t="shared" si="6"/>
        <v>0.35416666666666702</v>
      </c>
      <c r="N27" s="12">
        <f t="shared" si="7"/>
        <v>390</v>
      </c>
      <c r="O27">
        <f t="shared" si="8"/>
        <v>0</v>
      </c>
      <c r="P27" s="13">
        <f t="shared" ref="P27:P77" si="10">P26</f>
        <v>990.3454399142264</v>
      </c>
      <c r="Q27" s="3"/>
      <c r="R27" s="3"/>
      <c r="S27" s="3"/>
      <c r="T27" s="3"/>
    </row>
    <row r="28" spans="1:20">
      <c r="B28" s="7">
        <v>0.36458333333333298</v>
      </c>
      <c r="C28" s="16">
        <v>0</v>
      </c>
      <c r="E28">
        <f t="shared" si="0"/>
        <v>0.17250000000000001</v>
      </c>
      <c r="F28">
        <f t="shared" si="1"/>
        <v>180</v>
      </c>
      <c r="G28">
        <f t="shared" si="9"/>
        <v>3.8999999999999999E-4</v>
      </c>
      <c r="H28">
        <f t="shared" si="2"/>
        <v>0</v>
      </c>
      <c r="I28">
        <f t="shared" si="4"/>
        <v>0</v>
      </c>
      <c r="J28">
        <f t="shared" si="3"/>
        <v>3.8999999999999999E-4</v>
      </c>
      <c r="K28">
        <f t="shared" si="5"/>
        <v>390</v>
      </c>
      <c r="M28" s="7">
        <f t="shared" si="6"/>
        <v>0.36458333333333298</v>
      </c>
      <c r="N28" s="12">
        <f t="shared" si="7"/>
        <v>390</v>
      </c>
      <c r="O28">
        <f t="shared" si="8"/>
        <v>0</v>
      </c>
      <c r="P28" s="13">
        <f t="shared" si="10"/>
        <v>990.3454399142264</v>
      </c>
    </row>
    <row r="29" spans="1:20">
      <c r="B29" s="7">
        <v>0.375</v>
      </c>
      <c r="C29" s="16">
        <v>32</v>
      </c>
      <c r="E29">
        <f t="shared" si="0"/>
        <v>0.17250000000000001</v>
      </c>
      <c r="F29">
        <f t="shared" si="1"/>
        <v>180</v>
      </c>
      <c r="G29">
        <f t="shared" si="9"/>
        <v>3.8999999999999999E-4</v>
      </c>
      <c r="H29">
        <f t="shared" si="2"/>
        <v>1.9634278762053339E-4</v>
      </c>
      <c r="I29">
        <f t="shared" si="4"/>
        <v>-9.4851588222479911E-4</v>
      </c>
      <c r="J29">
        <f t="shared" si="3"/>
        <v>1.338515882224799E-3</v>
      </c>
      <c r="K29">
        <f t="shared" si="5"/>
        <v>390</v>
      </c>
      <c r="M29" s="7">
        <f t="shared" si="6"/>
        <v>0.375</v>
      </c>
      <c r="N29" s="12">
        <f t="shared" si="7"/>
        <v>390</v>
      </c>
      <c r="O29">
        <f t="shared" si="8"/>
        <v>32</v>
      </c>
      <c r="P29" s="13">
        <f t="shared" si="10"/>
        <v>990.3454399142264</v>
      </c>
      <c r="Q29" s="5"/>
    </row>
    <row r="30" spans="1:20">
      <c r="B30" s="7">
        <v>0.38541666666666702</v>
      </c>
      <c r="C30" s="16">
        <v>2</v>
      </c>
      <c r="E30">
        <f t="shared" si="0"/>
        <v>0.17250000000000001</v>
      </c>
      <c r="F30">
        <f t="shared" si="1"/>
        <v>180</v>
      </c>
      <c r="G30">
        <f t="shared" si="9"/>
        <v>9.3814211302541573E-4</v>
      </c>
      <c r="H30">
        <f t="shared" si="2"/>
        <v>1.2271424226283337E-5</v>
      </c>
      <c r="I30">
        <f t="shared" si="4"/>
        <v>4.8885987038636575E-4</v>
      </c>
      <c r="J30">
        <f t="shared" si="3"/>
        <v>4.4928224263904992E-4</v>
      </c>
      <c r="K30">
        <f t="shared" si="5"/>
        <v>938.14211302541571</v>
      </c>
      <c r="M30" s="7">
        <f t="shared" si="6"/>
        <v>0.38541666666666702</v>
      </c>
      <c r="N30" s="12">
        <f t="shared" si="7"/>
        <v>938.14211302541571</v>
      </c>
      <c r="O30">
        <f t="shared" si="8"/>
        <v>2</v>
      </c>
      <c r="P30" s="13">
        <f t="shared" si="10"/>
        <v>990.3454399142264</v>
      </c>
      <c r="Q30" s="5"/>
    </row>
    <row r="31" spans="1:20">
      <c r="B31" s="7">
        <v>0.39583333333333298</v>
      </c>
      <c r="C31" s="16">
        <v>32</v>
      </c>
      <c r="E31">
        <f t="shared" si="0"/>
        <v>0.17250000000000001</v>
      </c>
      <c r="F31">
        <f t="shared" si="1"/>
        <v>180</v>
      </c>
      <c r="G31">
        <f t="shared" si="9"/>
        <v>6.5563268187241624E-4</v>
      </c>
      <c r="H31">
        <f t="shared" si="2"/>
        <v>1.9634278762053339E-4</v>
      </c>
      <c r="I31">
        <f t="shared" si="4"/>
        <v>-6.8288320035238281E-4</v>
      </c>
      <c r="J31">
        <f t="shared" si="3"/>
        <v>1.338515882224799E-3</v>
      </c>
      <c r="K31">
        <f t="shared" si="5"/>
        <v>655.63268187241624</v>
      </c>
      <c r="M31" s="7">
        <f t="shared" si="6"/>
        <v>0.39583333333333298</v>
      </c>
      <c r="N31" s="12">
        <f t="shared" si="7"/>
        <v>655.63268187241624</v>
      </c>
      <c r="O31">
        <f t="shared" si="8"/>
        <v>32</v>
      </c>
      <c r="P31" s="13">
        <f t="shared" si="10"/>
        <v>990.3454399142264</v>
      </c>
      <c r="Q31" s="5"/>
    </row>
    <row r="32" spans="1:20">
      <c r="B32" s="7">
        <v>0.40625</v>
      </c>
      <c r="C32" s="16">
        <v>32</v>
      </c>
      <c r="E32">
        <f t="shared" si="0"/>
        <v>0.17250000000000001</v>
      </c>
      <c r="F32">
        <f t="shared" si="1"/>
        <v>180</v>
      </c>
      <c r="G32">
        <f t="shared" si="9"/>
        <v>1.0502671285964197E-3</v>
      </c>
      <c r="H32">
        <f t="shared" si="2"/>
        <v>1.9634278762053339E-4</v>
      </c>
      <c r="I32">
        <f t="shared" si="4"/>
        <v>-2.8824875362837938E-4</v>
      </c>
      <c r="J32">
        <f t="shared" si="3"/>
        <v>1.338515882224799E-3</v>
      </c>
      <c r="K32">
        <f t="shared" si="5"/>
        <v>1050.2671285964198</v>
      </c>
      <c r="M32" s="7">
        <f t="shared" si="6"/>
        <v>0.40625</v>
      </c>
      <c r="N32" s="12">
        <f t="shared" si="7"/>
        <v>1050.2671285964198</v>
      </c>
      <c r="O32">
        <f t="shared" si="8"/>
        <v>32</v>
      </c>
      <c r="P32" s="13">
        <f t="shared" si="10"/>
        <v>990.3454399142264</v>
      </c>
      <c r="Q32" s="5"/>
    </row>
    <row r="33" spans="2:17">
      <c r="B33" s="7">
        <v>0.41666666666666702</v>
      </c>
      <c r="C33" s="16">
        <v>32</v>
      </c>
      <c r="E33">
        <f t="shared" si="0"/>
        <v>0.17250000000000001</v>
      </c>
      <c r="F33">
        <f t="shared" si="1"/>
        <v>180</v>
      </c>
      <c r="G33">
        <f t="shared" si="9"/>
        <v>1.2168444984135714E-3</v>
      </c>
      <c r="H33">
        <f t="shared" si="2"/>
        <v>1.9634278762053339E-4</v>
      </c>
      <c r="I33">
        <f t="shared" si="4"/>
        <v>-1.2167138381122765E-4</v>
      </c>
      <c r="J33">
        <f t="shared" si="3"/>
        <v>1.338515882224799E-3</v>
      </c>
      <c r="K33">
        <f t="shared" si="5"/>
        <v>1216.8444984135715</v>
      </c>
      <c r="M33" s="7">
        <f t="shared" si="6"/>
        <v>0.41666666666666702</v>
      </c>
      <c r="N33" s="12">
        <f t="shared" si="7"/>
        <v>1216.8444984135715</v>
      </c>
      <c r="O33">
        <f t="shared" si="8"/>
        <v>32</v>
      </c>
      <c r="P33" s="13">
        <f t="shared" si="10"/>
        <v>990.3454399142264</v>
      </c>
      <c r="Q33" s="5"/>
    </row>
    <row r="34" spans="2:17">
      <c r="B34" s="7">
        <v>0.42708333333333298</v>
      </c>
      <c r="C34" s="16">
        <v>32</v>
      </c>
      <c r="E34">
        <f t="shared" si="0"/>
        <v>0.17250000000000001</v>
      </c>
      <c r="F34">
        <f t="shared" si="1"/>
        <v>180</v>
      </c>
      <c r="G34">
        <f t="shared" si="9"/>
        <v>1.2871577221210964E-3</v>
      </c>
      <c r="H34">
        <f t="shared" si="2"/>
        <v>1.9634278762053339E-4</v>
      </c>
      <c r="I34">
        <f t="shared" si="4"/>
        <v>-5.1358160103702694E-5</v>
      </c>
      <c r="J34">
        <f t="shared" si="3"/>
        <v>1.338515882224799E-3</v>
      </c>
      <c r="K34">
        <f t="shared" si="5"/>
        <v>1287.1577221210964</v>
      </c>
      <c r="M34" s="7">
        <f t="shared" si="6"/>
        <v>0.42708333333333298</v>
      </c>
      <c r="N34" s="12">
        <f t="shared" si="7"/>
        <v>1287.1577221210964</v>
      </c>
      <c r="O34">
        <f t="shared" si="8"/>
        <v>32</v>
      </c>
      <c r="P34" s="13">
        <f t="shared" si="10"/>
        <v>990.3454399142264</v>
      </c>
    </row>
    <row r="35" spans="2:17">
      <c r="B35" s="7">
        <v>0.4375</v>
      </c>
      <c r="C35" s="16">
        <v>2</v>
      </c>
      <c r="E35">
        <f t="shared" si="0"/>
        <v>0.17250000000000001</v>
      </c>
      <c r="F35">
        <f t="shared" si="1"/>
        <v>180</v>
      </c>
      <c r="G35">
        <f t="shared" si="9"/>
        <v>1.3168373204577211E-3</v>
      </c>
      <c r="H35">
        <f t="shared" si="2"/>
        <v>1.2271424226283337E-5</v>
      </c>
      <c r="I35">
        <f t="shared" si="4"/>
        <v>8.675550778186711E-4</v>
      </c>
      <c r="J35">
        <f t="shared" si="3"/>
        <v>4.4928224263904992E-4</v>
      </c>
      <c r="K35">
        <f t="shared" si="5"/>
        <v>1316.837320457721</v>
      </c>
      <c r="M35" s="7">
        <f t="shared" si="6"/>
        <v>0.4375</v>
      </c>
      <c r="N35" s="12">
        <f t="shared" si="7"/>
        <v>1316.837320457721</v>
      </c>
      <c r="O35">
        <f t="shared" si="8"/>
        <v>2</v>
      </c>
      <c r="P35" s="13">
        <f t="shared" si="10"/>
        <v>990.3454399142264</v>
      </c>
    </row>
    <row r="36" spans="2:17">
      <c r="B36" s="7">
        <v>0.44791666666666702</v>
      </c>
      <c r="C36" s="16">
        <v>2</v>
      </c>
      <c r="E36">
        <f t="shared" si="0"/>
        <v>0.17250000000000001</v>
      </c>
      <c r="F36">
        <f t="shared" si="1"/>
        <v>180</v>
      </c>
      <c r="G36">
        <f t="shared" si="9"/>
        <v>8.1548201114435396E-4</v>
      </c>
      <c r="H36">
        <f t="shared" si="2"/>
        <v>1.2271424226283337E-5</v>
      </c>
      <c r="I36">
        <f t="shared" si="4"/>
        <v>3.6619976850530404E-4</v>
      </c>
      <c r="J36">
        <f t="shared" si="3"/>
        <v>4.4928224263904992E-4</v>
      </c>
      <c r="K36">
        <f t="shared" si="5"/>
        <v>815.48201114435392</v>
      </c>
      <c r="M36" s="7">
        <f t="shared" si="6"/>
        <v>0.44791666666666702</v>
      </c>
      <c r="N36" s="12">
        <f t="shared" si="7"/>
        <v>815.48201114435392</v>
      </c>
      <c r="O36">
        <f t="shared" si="8"/>
        <v>2</v>
      </c>
      <c r="P36" s="13">
        <f t="shared" si="10"/>
        <v>990.3454399142264</v>
      </c>
    </row>
    <row r="37" spans="2:17">
      <c r="B37" s="7">
        <v>0.45833333333333298</v>
      </c>
      <c r="C37" s="16">
        <v>32</v>
      </c>
      <c r="E37">
        <f t="shared" si="0"/>
        <v>0.17250000000000001</v>
      </c>
      <c r="F37">
        <f t="shared" si="1"/>
        <v>180</v>
      </c>
      <c r="G37">
        <f t="shared" si="9"/>
        <v>6.038571784350769E-4</v>
      </c>
      <c r="H37">
        <f t="shared" si="2"/>
        <v>1.9634278762053339E-4</v>
      </c>
      <c r="I37">
        <f t="shared" si="4"/>
        <v>-7.3465870378972215E-4</v>
      </c>
      <c r="J37">
        <f t="shared" si="3"/>
        <v>1.338515882224799E-3</v>
      </c>
      <c r="K37">
        <f t="shared" si="5"/>
        <v>603.85717843507689</v>
      </c>
      <c r="M37" s="7">
        <f t="shared" si="6"/>
        <v>0.45833333333333298</v>
      </c>
      <c r="N37" s="12">
        <f t="shared" si="7"/>
        <v>603.85717843507689</v>
      </c>
      <c r="O37">
        <f t="shared" si="8"/>
        <v>32</v>
      </c>
      <c r="P37" s="13">
        <f t="shared" si="10"/>
        <v>990.3454399142264</v>
      </c>
    </row>
    <row r="38" spans="2:17">
      <c r="B38" s="7">
        <v>0.46875</v>
      </c>
      <c r="C38" s="16">
        <v>32</v>
      </c>
      <c r="E38">
        <f t="shared" si="0"/>
        <v>0.17250000000000001</v>
      </c>
      <c r="F38">
        <f t="shared" si="1"/>
        <v>180</v>
      </c>
      <c r="G38">
        <f t="shared" si="9"/>
        <v>1.0284124039134962E-3</v>
      </c>
      <c r="H38">
        <f t="shared" si="2"/>
        <v>1.9634278762053339E-4</v>
      </c>
      <c r="I38">
        <f t="shared" si="4"/>
        <v>-3.1010347831130283E-4</v>
      </c>
      <c r="J38">
        <f t="shared" si="3"/>
        <v>1.338515882224799E-3</v>
      </c>
      <c r="K38">
        <f t="shared" si="5"/>
        <v>1028.4124039134963</v>
      </c>
      <c r="M38" s="7">
        <f t="shared" si="6"/>
        <v>0.46875</v>
      </c>
      <c r="N38" s="12">
        <f t="shared" si="7"/>
        <v>1028.4124039134963</v>
      </c>
      <c r="O38">
        <f t="shared" si="8"/>
        <v>32</v>
      </c>
      <c r="P38" s="13">
        <f t="shared" si="10"/>
        <v>990.3454399142264</v>
      </c>
    </row>
    <row r="39" spans="2:17">
      <c r="B39" s="7">
        <v>0.47916666666666702</v>
      </c>
      <c r="C39" s="16">
        <v>32</v>
      </c>
      <c r="E39">
        <f t="shared" si="0"/>
        <v>0.17250000000000001</v>
      </c>
      <c r="F39">
        <f t="shared" si="1"/>
        <v>180</v>
      </c>
      <c r="G39">
        <f t="shared" si="9"/>
        <v>1.2076194989590625E-3</v>
      </c>
      <c r="H39">
        <f t="shared" si="2"/>
        <v>1.9634278762053339E-4</v>
      </c>
      <c r="I39">
        <f t="shared" si="4"/>
        <v>-1.3089638326573656E-4</v>
      </c>
      <c r="J39">
        <f t="shared" si="3"/>
        <v>1.338515882224799E-3</v>
      </c>
      <c r="K39">
        <f t="shared" si="5"/>
        <v>1207.6194989590624</v>
      </c>
      <c r="M39" s="7">
        <f t="shared" si="6"/>
        <v>0.47916666666666702</v>
      </c>
      <c r="N39" s="12">
        <f t="shared" si="7"/>
        <v>1207.6194989590624</v>
      </c>
      <c r="O39">
        <f t="shared" si="8"/>
        <v>32</v>
      </c>
      <c r="P39" s="13">
        <f t="shared" si="10"/>
        <v>990.3454399142264</v>
      </c>
    </row>
    <row r="40" spans="2:17">
      <c r="B40" s="7">
        <v>0.48958333333333298</v>
      </c>
      <c r="C40" s="16">
        <v>32</v>
      </c>
      <c r="E40">
        <f t="shared" si="0"/>
        <v>0.17250000000000001</v>
      </c>
      <c r="F40">
        <f t="shared" si="1"/>
        <v>180</v>
      </c>
      <c r="G40">
        <f t="shared" si="9"/>
        <v>1.2832637991286833E-3</v>
      </c>
      <c r="H40">
        <f t="shared" si="2"/>
        <v>1.9634278762053339E-4</v>
      </c>
      <c r="I40">
        <f t="shared" si="4"/>
        <v>-5.5252083096115701E-5</v>
      </c>
      <c r="J40">
        <f t="shared" si="3"/>
        <v>1.338515882224799E-3</v>
      </c>
      <c r="K40">
        <f t="shared" si="5"/>
        <v>1283.2637991286833</v>
      </c>
      <c r="M40" s="7">
        <f t="shared" si="6"/>
        <v>0.48958333333333298</v>
      </c>
      <c r="N40" s="12">
        <f t="shared" si="7"/>
        <v>1283.2637991286833</v>
      </c>
      <c r="O40">
        <f t="shared" si="8"/>
        <v>32</v>
      </c>
      <c r="P40" s="13">
        <f t="shared" si="10"/>
        <v>990.3454399142264</v>
      </c>
    </row>
    <row r="41" spans="2:17">
      <c r="B41" s="7">
        <v>0.5</v>
      </c>
      <c r="C41" s="16">
        <v>2</v>
      </c>
      <c r="E41">
        <f t="shared" si="0"/>
        <v>0.17250000000000001</v>
      </c>
      <c r="F41">
        <f t="shared" si="1"/>
        <v>180</v>
      </c>
      <c r="G41">
        <f t="shared" si="9"/>
        <v>1.3151936741523079E-3</v>
      </c>
      <c r="H41">
        <f t="shared" si="2"/>
        <v>1.2271424226283337E-5</v>
      </c>
      <c r="I41">
        <f t="shared" si="4"/>
        <v>8.6591143151325788E-4</v>
      </c>
      <c r="J41">
        <f t="shared" si="3"/>
        <v>4.4928224263904992E-4</v>
      </c>
      <c r="K41">
        <f t="shared" si="5"/>
        <v>1315.1936741523079</v>
      </c>
      <c r="M41" s="7">
        <f t="shared" si="6"/>
        <v>0.5</v>
      </c>
      <c r="N41" s="12">
        <f t="shared" si="7"/>
        <v>1315.1936741523079</v>
      </c>
      <c r="O41">
        <f t="shared" si="8"/>
        <v>2</v>
      </c>
      <c r="P41" s="13">
        <f t="shared" si="10"/>
        <v>990.3454399142264</v>
      </c>
    </row>
    <row r="42" spans="2:17">
      <c r="B42" s="7">
        <v>0.51041666666666696</v>
      </c>
      <c r="C42" s="16">
        <v>2</v>
      </c>
      <c r="E42">
        <f t="shared" si="0"/>
        <v>0.17250000000000001</v>
      </c>
      <c r="F42">
        <f t="shared" si="1"/>
        <v>180</v>
      </c>
      <c r="G42">
        <f t="shared" si="9"/>
        <v>8.1478821900142712E-4</v>
      </c>
      <c r="H42">
        <f t="shared" si="2"/>
        <v>1.2271424226283337E-5</v>
      </c>
      <c r="I42">
        <f t="shared" si="4"/>
        <v>3.655059763623772E-4</v>
      </c>
      <c r="J42">
        <f t="shared" si="3"/>
        <v>4.4928224263904992E-4</v>
      </c>
      <c r="K42">
        <f t="shared" si="5"/>
        <v>814.78821900142714</v>
      </c>
      <c r="M42" s="7">
        <f t="shared" si="6"/>
        <v>0.51041666666666696</v>
      </c>
      <c r="N42" s="12">
        <f t="shared" si="7"/>
        <v>814.78821900142714</v>
      </c>
      <c r="O42">
        <f t="shared" si="8"/>
        <v>2</v>
      </c>
      <c r="P42" s="13">
        <f t="shared" si="10"/>
        <v>990.3454399142264</v>
      </c>
    </row>
    <row r="43" spans="2:17">
      <c r="B43" s="7">
        <v>0.52083333333333304</v>
      </c>
      <c r="C43" s="16">
        <v>2</v>
      </c>
      <c r="E43">
        <f t="shared" si="0"/>
        <v>0.17250000000000001</v>
      </c>
      <c r="F43">
        <f t="shared" si="1"/>
        <v>180</v>
      </c>
      <c r="G43">
        <f t="shared" si="9"/>
        <v>6.0356432495680616E-4</v>
      </c>
      <c r="H43">
        <f t="shared" si="2"/>
        <v>1.2271424226283337E-5</v>
      </c>
      <c r="I43">
        <f t="shared" si="4"/>
        <v>1.5428208231775623E-4</v>
      </c>
      <c r="J43">
        <f t="shared" si="3"/>
        <v>4.4928224263904992E-4</v>
      </c>
      <c r="K43">
        <f t="shared" si="5"/>
        <v>603.5643249568061</v>
      </c>
      <c r="M43" s="7">
        <f t="shared" si="6"/>
        <v>0.52083333333333304</v>
      </c>
      <c r="N43" s="12">
        <f t="shared" si="7"/>
        <v>603.5643249568061</v>
      </c>
      <c r="O43">
        <f t="shared" si="8"/>
        <v>2</v>
      </c>
      <c r="P43" s="13">
        <f t="shared" si="10"/>
        <v>990.3454399142264</v>
      </c>
    </row>
    <row r="44" spans="2:17">
      <c r="B44" s="7">
        <v>0.53125</v>
      </c>
      <c r="C44" s="16">
        <v>2</v>
      </c>
      <c r="E44">
        <f t="shared" si="0"/>
        <v>0.17250000000000001</v>
      </c>
      <c r="F44">
        <f t="shared" si="1"/>
        <v>180</v>
      </c>
      <c r="G44">
        <f t="shared" si="9"/>
        <v>5.1440555788876752E-4</v>
      </c>
      <c r="H44">
        <f t="shared" si="2"/>
        <v>1.2271424226283337E-5</v>
      </c>
      <c r="I44">
        <f t="shared" si="4"/>
        <v>6.51233152497176E-5</v>
      </c>
      <c r="J44">
        <f t="shared" si="3"/>
        <v>4.4928224263904992E-4</v>
      </c>
      <c r="K44">
        <f t="shared" si="5"/>
        <v>514.40555788876748</v>
      </c>
      <c r="M44" s="7">
        <f t="shared" si="6"/>
        <v>0.53125</v>
      </c>
      <c r="N44" s="12">
        <f t="shared" si="7"/>
        <v>514.40555788876748</v>
      </c>
      <c r="O44">
        <f t="shared" si="8"/>
        <v>2</v>
      </c>
      <c r="P44" s="13">
        <f t="shared" si="10"/>
        <v>990.3454399142264</v>
      </c>
    </row>
    <row r="45" spans="2:17">
      <c r="B45" s="7">
        <v>0.54166666666666696</v>
      </c>
      <c r="C45" s="16">
        <v>32</v>
      </c>
      <c r="E45">
        <f t="shared" si="0"/>
        <v>0.17250000000000001</v>
      </c>
      <c r="F45">
        <f t="shared" si="1"/>
        <v>180</v>
      </c>
      <c r="G45">
        <f t="shared" si="9"/>
        <v>4.7677115207948206E-4</v>
      </c>
      <c r="H45">
        <f t="shared" si="2"/>
        <v>1.9634278762053339E-4</v>
      </c>
      <c r="I45">
        <f t="shared" si="4"/>
        <v>-8.6174473014531705E-4</v>
      </c>
      <c r="J45">
        <f t="shared" si="3"/>
        <v>1.338515882224799E-3</v>
      </c>
      <c r="K45">
        <f t="shared" si="5"/>
        <v>476.77115207948208</v>
      </c>
      <c r="M45" s="7">
        <f t="shared" si="6"/>
        <v>0.54166666666666696</v>
      </c>
      <c r="N45" s="12">
        <f t="shared" si="7"/>
        <v>476.77115207948208</v>
      </c>
      <c r="O45">
        <f t="shared" si="8"/>
        <v>32</v>
      </c>
      <c r="P45" s="13">
        <f t="shared" si="10"/>
        <v>990.3454399142264</v>
      </c>
    </row>
    <row r="46" spans="2:17">
      <c r="B46" s="7">
        <v>0.55208333333333304</v>
      </c>
      <c r="C46" s="16">
        <v>32</v>
      </c>
      <c r="E46">
        <f t="shared" si="0"/>
        <v>0.17250000000000001</v>
      </c>
      <c r="F46">
        <f t="shared" si="1"/>
        <v>180</v>
      </c>
      <c r="G46">
        <f t="shared" si="9"/>
        <v>9.7476869341998787E-4</v>
      </c>
      <c r="H46">
        <f t="shared" si="2"/>
        <v>1.9634278762053339E-4</v>
      </c>
      <c r="I46">
        <f t="shared" si="4"/>
        <v>-3.6374718880481118E-4</v>
      </c>
      <c r="J46">
        <f t="shared" si="3"/>
        <v>1.338515882224799E-3</v>
      </c>
      <c r="K46">
        <f t="shared" si="5"/>
        <v>974.76869341998781</v>
      </c>
      <c r="M46" s="7">
        <f t="shared" si="6"/>
        <v>0.55208333333333304</v>
      </c>
      <c r="N46" s="12">
        <f t="shared" si="7"/>
        <v>974.76869341998781</v>
      </c>
      <c r="O46">
        <f t="shared" si="8"/>
        <v>32</v>
      </c>
      <c r="P46" s="13">
        <f t="shared" si="10"/>
        <v>990.3454399142264</v>
      </c>
    </row>
    <row r="47" spans="2:17">
      <c r="B47" s="7">
        <v>0.5625</v>
      </c>
      <c r="C47" s="16">
        <v>32</v>
      </c>
      <c r="E47">
        <f t="shared" si="0"/>
        <v>0.17250000000000001</v>
      </c>
      <c r="F47">
        <f t="shared" si="1"/>
        <v>180</v>
      </c>
      <c r="G47">
        <f t="shared" si="9"/>
        <v>1.1849761938055952E-3</v>
      </c>
      <c r="H47">
        <f t="shared" si="2"/>
        <v>1.9634278762053339E-4</v>
      </c>
      <c r="I47">
        <f t="shared" si="4"/>
        <v>-1.5353968841920387E-4</v>
      </c>
      <c r="J47">
        <f t="shared" si="3"/>
        <v>1.338515882224799E-3</v>
      </c>
      <c r="K47">
        <f t="shared" si="5"/>
        <v>1184.9761938055951</v>
      </c>
      <c r="M47" s="7">
        <f t="shared" si="6"/>
        <v>0.5625</v>
      </c>
      <c r="N47" s="12">
        <f t="shared" si="7"/>
        <v>1184.9761938055951</v>
      </c>
      <c r="O47">
        <f t="shared" si="8"/>
        <v>32</v>
      </c>
      <c r="P47" s="13">
        <f t="shared" si="10"/>
        <v>990.3454399142264</v>
      </c>
    </row>
    <row r="48" spans="2:17">
      <c r="B48" s="7">
        <v>0.57291666666666696</v>
      </c>
      <c r="C48" s="16">
        <v>32</v>
      </c>
      <c r="E48">
        <f t="shared" si="0"/>
        <v>0.17250000000000001</v>
      </c>
      <c r="F48">
        <f t="shared" si="1"/>
        <v>180</v>
      </c>
      <c r="G48">
        <f t="shared" si="9"/>
        <v>1.2737059355216332E-3</v>
      </c>
      <c r="H48">
        <f t="shared" si="2"/>
        <v>1.9634278762053339E-4</v>
      </c>
      <c r="I48">
        <f t="shared" si="4"/>
        <v>-6.4809946703165821E-5</v>
      </c>
      <c r="J48">
        <f t="shared" si="3"/>
        <v>1.338515882224799E-3</v>
      </c>
      <c r="K48">
        <f t="shared" si="5"/>
        <v>1273.7059355216331</v>
      </c>
      <c r="M48" s="7">
        <f t="shared" si="6"/>
        <v>0.57291666666666696</v>
      </c>
      <c r="N48" s="12">
        <f t="shared" si="7"/>
        <v>1273.7059355216331</v>
      </c>
      <c r="O48">
        <f t="shared" si="8"/>
        <v>32</v>
      </c>
      <c r="P48" s="13">
        <f t="shared" si="10"/>
        <v>990.3454399142264</v>
      </c>
    </row>
    <row r="49" spans="2:16">
      <c r="B49" s="7">
        <v>0.58333333333333304</v>
      </c>
      <c r="C49" s="16">
        <v>2</v>
      </c>
      <c r="E49">
        <f t="shared" si="0"/>
        <v>0.17250000000000001</v>
      </c>
      <c r="F49">
        <f t="shared" si="1"/>
        <v>180</v>
      </c>
      <c r="G49">
        <f t="shared" si="9"/>
        <v>1.3111592473708895E-3</v>
      </c>
      <c r="H49">
        <f t="shared" si="2"/>
        <v>1.2271424226283337E-5</v>
      </c>
      <c r="I49">
        <f t="shared" si="4"/>
        <v>8.6187700473183953E-4</v>
      </c>
      <c r="J49">
        <f t="shared" si="3"/>
        <v>4.4928224263904992E-4</v>
      </c>
      <c r="K49">
        <f t="shared" si="5"/>
        <v>1311.1592473708895</v>
      </c>
      <c r="M49" s="7">
        <f t="shared" si="6"/>
        <v>0.58333333333333304</v>
      </c>
      <c r="N49" s="12">
        <f t="shared" si="7"/>
        <v>1311.1592473708895</v>
      </c>
      <c r="O49">
        <f t="shared" si="8"/>
        <v>2</v>
      </c>
      <c r="P49" s="13">
        <f t="shared" si="10"/>
        <v>990.3454399142264</v>
      </c>
    </row>
    <row r="50" spans="2:16">
      <c r="B50" s="7">
        <v>0.59375</v>
      </c>
      <c r="C50" s="16">
        <v>32</v>
      </c>
      <c r="E50">
        <f t="shared" si="0"/>
        <v>0.17250000000000001</v>
      </c>
      <c r="F50">
        <f t="shared" si="1"/>
        <v>180</v>
      </c>
      <c r="G50">
        <f t="shared" si="9"/>
        <v>8.1308526527412977E-4</v>
      </c>
      <c r="H50">
        <f t="shared" si="2"/>
        <v>1.9634278762053339E-4</v>
      </c>
      <c r="I50">
        <f t="shared" si="4"/>
        <v>-5.2543061695066928E-4</v>
      </c>
      <c r="J50">
        <f t="shared" si="3"/>
        <v>1.338515882224799E-3</v>
      </c>
      <c r="K50">
        <f t="shared" si="5"/>
        <v>813.08526527412982</v>
      </c>
      <c r="M50" s="7">
        <f t="shared" si="6"/>
        <v>0.59375</v>
      </c>
      <c r="N50" s="12">
        <f t="shared" si="7"/>
        <v>813.08526527412982</v>
      </c>
      <c r="O50">
        <f t="shared" si="8"/>
        <v>32</v>
      </c>
      <c r="P50" s="13">
        <f t="shared" si="10"/>
        <v>990.3454399142264</v>
      </c>
    </row>
    <row r="51" spans="2:16">
      <c r="B51" s="7">
        <v>0.60416666666666696</v>
      </c>
      <c r="C51" s="16">
        <v>32</v>
      </c>
      <c r="E51">
        <f t="shared" si="0"/>
        <v>0.17250000000000001</v>
      </c>
      <c r="F51">
        <f t="shared" si="1"/>
        <v>180</v>
      </c>
      <c r="G51">
        <f t="shared" si="9"/>
        <v>1.1167287297863338E-3</v>
      </c>
      <c r="H51">
        <f t="shared" si="2"/>
        <v>1.9634278762053339E-4</v>
      </c>
      <c r="I51">
        <f t="shared" si="4"/>
        <v>-2.2178715243846526E-4</v>
      </c>
      <c r="J51">
        <f t="shared" si="3"/>
        <v>1.338515882224799E-3</v>
      </c>
      <c r="K51">
        <f t="shared" si="5"/>
        <v>1116.7287297863338</v>
      </c>
      <c r="M51" s="7">
        <f t="shared" si="6"/>
        <v>0.60416666666666696</v>
      </c>
      <c r="N51" s="12">
        <f t="shared" si="7"/>
        <v>1116.7287297863338</v>
      </c>
      <c r="O51">
        <f t="shared" si="8"/>
        <v>32</v>
      </c>
      <c r="P51" s="13">
        <f t="shared" si="10"/>
        <v>990.3454399142264</v>
      </c>
    </row>
    <row r="52" spans="2:16">
      <c r="B52" s="7">
        <v>0.61458333333333304</v>
      </c>
      <c r="C52" s="16">
        <v>32</v>
      </c>
      <c r="E52">
        <f t="shared" si="0"/>
        <v>0.17250000000000001</v>
      </c>
      <c r="F52">
        <f t="shared" si="1"/>
        <v>180</v>
      </c>
      <c r="G52">
        <f t="shared" si="9"/>
        <v>1.2448983057077815E-3</v>
      </c>
      <c r="H52">
        <f t="shared" si="2"/>
        <v>1.9634278762053339E-4</v>
      </c>
      <c r="I52">
        <f t="shared" si="4"/>
        <v>-9.3617576517017551E-5</v>
      </c>
      <c r="J52">
        <f t="shared" si="3"/>
        <v>1.338515882224799E-3</v>
      </c>
      <c r="K52">
        <f t="shared" si="5"/>
        <v>1244.8983057077814</v>
      </c>
      <c r="M52" s="7">
        <f t="shared" si="6"/>
        <v>0.61458333333333304</v>
      </c>
      <c r="N52" s="12">
        <f t="shared" si="7"/>
        <v>1244.8983057077814</v>
      </c>
      <c r="O52">
        <f t="shared" si="8"/>
        <v>32</v>
      </c>
      <c r="P52" s="13">
        <f t="shared" si="10"/>
        <v>990.3454399142264</v>
      </c>
    </row>
    <row r="53" spans="2:16">
      <c r="B53" s="7">
        <v>0.625</v>
      </c>
      <c r="C53" s="16">
        <v>32</v>
      </c>
      <c r="E53">
        <f t="shared" si="0"/>
        <v>0.17250000000000001</v>
      </c>
      <c r="F53">
        <f t="shared" si="1"/>
        <v>180</v>
      </c>
      <c r="G53">
        <f t="shared" si="9"/>
        <v>1.2989993884308167E-3</v>
      </c>
      <c r="H53">
        <f t="shared" si="2"/>
        <v>1.9634278762053339E-4</v>
      </c>
      <c r="I53">
        <f t="shared" si="4"/>
        <v>-3.951649379398234E-5</v>
      </c>
      <c r="J53">
        <f t="shared" si="3"/>
        <v>1.338515882224799E-3</v>
      </c>
      <c r="K53">
        <f t="shared" si="5"/>
        <v>1298.9993884308167</v>
      </c>
      <c r="M53" s="7">
        <f t="shared" si="6"/>
        <v>0.625</v>
      </c>
      <c r="N53" s="12">
        <f t="shared" si="7"/>
        <v>1298.9993884308167</v>
      </c>
      <c r="O53">
        <f t="shared" si="8"/>
        <v>32</v>
      </c>
      <c r="P53" s="13">
        <f t="shared" si="10"/>
        <v>990.3454399142264</v>
      </c>
    </row>
    <row r="54" spans="2:16">
      <c r="B54" s="7">
        <v>0.63541666666666696</v>
      </c>
      <c r="C54" s="16">
        <v>8</v>
      </c>
      <c r="E54">
        <f t="shared" si="0"/>
        <v>0.17250000000000001</v>
      </c>
      <c r="F54">
        <f t="shared" si="1"/>
        <v>180</v>
      </c>
      <c r="G54">
        <f t="shared" si="9"/>
        <v>1.3218357529171793E-3</v>
      </c>
      <c r="H54">
        <f t="shared" si="2"/>
        <v>4.9085696905133348E-5</v>
      </c>
      <c r="I54">
        <f t="shared" si="4"/>
        <v>6.9470678236097962E-4</v>
      </c>
      <c r="J54">
        <f t="shared" si="3"/>
        <v>6.2712897055619966E-4</v>
      </c>
      <c r="K54">
        <f t="shared" si="5"/>
        <v>1321.8357529171792</v>
      </c>
      <c r="M54" s="7">
        <f t="shared" si="6"/>
        <v>0.63541666666666696</v>
      </c>
      <c r="N54" s="12">
        <f t="shared" si="7"/>
        <v>1321.8357529171792</v>
      </c>
      <c r="O54">
        <f t="shared" si="8"/>
        <v>8</v>
      </c>
      <c r="P54" s="13">
        <f t="shared" si="10"/>
        <v>990.3454399142264</v>
      </c>
    </row>
    <row r="55" spans="2:16">
      <c r="B55" s="7">
        <v>0.64583333333333404</v>
      </c>
      <c r="C55" s="16">
        <v>8</v>
      </c>
      <c r="E55">
        <f t="shared" si="0"/>
        <v>0.17250000000000001</v>
      </c>
      <c r="F55">
        <f t="shared" si="1"/>
        <v>180</v>
      </c>
      <c r="G55">
        <f t="shared" si="9"/>
        <v>9.2036852316109861E-4</v>
      </c>
      <c r="H55">
        <f t="shared" si="2"/>
        <v>4.9085696905133348E-5</v>
      </c>
      <c r="I55">
        <f t="shared" si="4"/>
        <v>2.9323955260489895E-4</v>
      </c>
      <c r="J55">
        <f t="shared" si="3"/>
        <v>6.2712897055619966E-4</v>
      </c>
      <c r="K55">
        <f t="shared" si="5"/>
        <v>920.36852316109866</v>
      </c>
      <c r="M55" s="7">
        <f t="shared" si="6"/>
        <v>0.64583333333333404</v>
      </c>
      <c r="N55" s="12">
        <f t="shared" si="7"/>
        <v>920.36852316109866</v>
      </c>
      <c r="O55">
        <f t="shared" si="8"/>
        <v>8</v>
      </c>
      <c r="P55" s="13">
        <f t="shared" si="10"/>
        <v>990.3454399142264</v>
      </c>
    </row>
    <row r="56" spans="2:16">
      <c r="B56" s="7">
        <v>0.65625</v>
      </c>
      <c r="C56" s="16">
        <v>8</v>
      </c>
      <c r="E56">
        <f t="shared" si="0"/>
        <v>0.17250000000000001</v>
      </c>
      <c r="F56">
        <f t="shared" si="1"/>
        <v>180</v>
      </c>
      <c r="G56">
        <f t="shared" si="9"/>
        <v>7.5090699805678617E-4</v>
      </c>
      <c r="H56">
        <f t="shared" si="2"/>
        <v>4.9085696905133348E-5</v>
      </c>
      <c r="I56">
        <f t="shared" si="4"/>
        <v>1.237780275005865E-4</v>
      </c>
      <c r="J56">
        <f t="shared" si="3"/>
        <v>6.2712897055619966E-4</v>
      </c>
      <c r="K56">
        <f t="shared" si="5"/>
        <v>750.90699805678616</v>
      </c>
      <c r="M56" s="7">
        <f t="shared" si="6"/>
        <v>0.65625</v>
      </c>
      <c r="N56" s="12">
        <f t="shared" si="7"/>
        <v>750.90699805678616</v>
      </c>
      <c r="O56">
        <f t="shared" si="8"/>
        <v>8</v>
      </c>
      <c r="P56" s="13">
        <f t="shared" si="10"/>
        <v>990.3454399142264</v>
      </c>
    </row>
    <row r="57" spans="2:16">
      <c r="B57" s="7">
        <v>0.66666666666666696</v>
      </c>
      <c r="C57" s="16">
        <v>0</v>
      </c>
      <c r="E57">
        <f t="shared" ref="E57:E77" si="11">$B$12*$B$11/1000+$B$15*F57/3600</f>
        <v>0.17250000000000001</v>
      </c>
      <c r="F57">
        <f t="shared" ref="F57:F77" si="12">$B$18*$B$19</f>
        <v>180</v>
      </c>
      <c r="G57">
        <f t="shared" si="9"/>
        <v>6.7937635654433386E-4</v>
      </c>
      <c r="H57">
        <f t="shared" ref="H57:H77" si="13">$D$5*C57</f>
        <v>0</v>
      </c>
      <c r="I57">
        <f t="shared" si="4"/>
        <v>2.8937635654433387E-4</v>
      </c>
      <c r="J57">
        <f t="shared" ref="J57:J77" si="14">(H57+1.2*E57*$B$9/1000000)/(1.2*E57)</f>
        <v>3.8999999999999999E-4</v>
      </c>
      <c r="K57">
        <f t="shared" si="5"/>
        <v>679.37635654433382</v>
      </c>
      <c r="M57" s="7">
        <f t="shared" si="6"/>
        <v>0.66666666666666696</v>
      </c>
      <c r="N57" s="12">
        <f t="shared" si="7"/>
        <v>679.37635654433382</v>
      </c>
      <c r="O57">
        <f t="shared" si="8"/>
        <v>0</v>
      </c>
      <c r="P57" s="13">
        <f t="shared" si="10"/>
        <v>990.3454399142264</v>
      </c>
    </row>
    <row r="58" spans="2:16">
      <c r="B58" s="7">
        <v>0.67708333333333404</v>
      </c>
      <c r="C58" s="16">
        <v>0</v>
      </c>
      <c r="E58">
        <f t="shared" si="11"/>
        <v>0.17250000000000001</v>
      </c>
      <c r="F58">
        <f t="shared" si="12"/>
        <v>180</v>
      </c>
      <c r="G58">
        <f t="shared" si="9"/>
        <v>5.1214735120205497E-4</v>
      </c>
      <c r="H58">
        <f t="shared" si="13"/>
        <v>0</v>
      </c>
      <c r="I58">
        <f t="shared" si="4"/>
        <v>1.2214735120205498E-4</v>
      </c>
      <c r="J58">
        <f t="shared" si="14"/>
        <v>3.8999999999999999E-4</v>
      </c>
      <c r="K58">
        <f t="shared" si="5"/>
        <v>512.14735120205501</v>
      </c>
      <c r="M58" s="7">
        <f t="shared" si="6"/>
        <v>0.67708333333333404</v>
      </c>
      <c r="N58" s="12">
        <f t="shared" si="7"/>
        <v>512.14735120205501</v>
      </c>
      <c r="O58">
        <f t="shared" si="8"/>
        <v>0</v>
      </c>
      <c r="P58" s="13">
        <f t="shared" si="10"/>
        <v>990.3454399142264</v>
      </c>
    </row>
    <row r="59" spans="2:16">
      <c r="B59" s="7">
        <v>0.6875</v>
      </c>
      <c r="C59" s="16">
        <v>0</v>
      </c>
      <c r="E59">
        <f t="shared" si="11"/>
        <v>0.17250000000000001</v>
      </c>
      <c r="F59">
        <f t="shared" si="12"/>
        <v>180</v>
      </c>
      <c r="G59">
        <f t="shared" si="9"/>
        <v>4.4155906855642627E-4</v>
      </c>
      <c r="H59">
        <f t="shared" si="13"/>
        <v>0</v>
      </c>
      <c r="I59">
        <f t="shared" si="4"/>
        <v>5.1559068556426282E-5</v>
      </c>
      <c r="J59">
        <f t="shared" si="14"/>
        <v>3.8999999999999999E-4</v>
      </c>
      <c r="K59">
        <f t="shared" si="5"/>
        <v>441.55906855642627</v>
      </c>
      <c r="M59" s="7">
        <f t="shared" si="6"/>
        <v>0.6875</v>
      </c>
      <c r="N59" s="12">
        <f t="shared" si="7"/>
        <v>441.55906855642627</v>
      </c>
      <c r="O59">
        <f t="shared" si="8"/>
        <v>0</v>
      </c>
      <c r="P59" s="13">
        <f t="shared" si="10"/>
        <v>990.3454399142264</v>
      </c>
    </row>
    <row r="60" spans="2:16">
      <c r="B60" s="7">
        <v>0.69791666666666696</v>
      </c>
      <c r="C60" s="16">
        <v>0</v>
      </c>
      <c r="E60">
        <f t="shared" si="11"/>
        <v>0.17250000000000001</v>
      </c>
      <c r="F60">
        <f t="shared" si="12"/>
        <v>180</v>
      </c>
      <c r="G60">
        <f t="shared" si="9"/>
        <v>4.1176336632964614E-4</v>
      </c>
      <c r="H60">
        <f t="shared" si="13"/>
        <v>0</v>
      </c>
      <c r="I60">
        <f t="shared" si="4"/>
        <v>2.1763366329646144E-5</v>
      </c>
      <c r="J60">
        <f t="shared" si="14"/>
        <v>3.8999999999999999E-4</v>
      </c>
      <c r="K60">
        <f t="shared" si="5"/>
        <v>411.76336632964615</v>
      </c>
      <c r="M60" s="7">
        <f t="shared" si="6"/>
        <v>0.69791666666666696</v>
      </c>
      <c r="N60" s="12">
        <f t="shared" si="7"/>
        <v>411.76336632964615</v>
      </c>
      <c r="O60">
        <f t="shared" si="8"/>
        <v>0</v>
      </c>
      <c r="P60" s="13">
        <f t="shared" si="10"/>
        <v>990.3454399142264</v>
      </c>
    </row>
    <row r="61" spans="2:16">
      <c r="B61" s="7">
        <v>0.70833333333333404</v>
      </c>
      <c r="C61" s="16">
        <v>0</v>
      </c>
      <c r="E61">
        <f t="shared" si="11"/>
        <v>0.17250000000000001</v>
      </c>
      <c r="F61">
        <f t="shared" si="12"/>
        <v>180</v>
      </c>
      <c r="G61">
        <f t="shared" si="9"/>
        <v>3.9918643659126655E-4</v>
      </c>
      <c r="H61">
        <f t="shared" si="13"/>
        <v>0</v>
      </c>
      <c r="I61">
        <f t="shared" si="4"/>
        <v>9.1864365912665605E-6</v>
      </c>
      <c r="J61">
        <f t="shared" si="14"/>
        <v>3.8999999999999999E-4</v>
      </c>
      <c r="K61">
        <f t="shared" si="5"/>
        <v>399.18643659126656</v>
      </c>
      <c r="M61" s="7">
        <f t="shared" si="6"/>
        <v>0.70833333333333404</v>
      </c>
      <c r="N61" s="12">
        <f t="shared" si="7"/>
        <v>399.18643659126656</v>
      </c>
      <c r="O61">
        <f t="shared" si="8"/>
        <v>0</v>
      </c>
      <c r="P61" s="13">
        <f t="shared" si="10"/>
        <v>990.3454399142264</v>
      </c>
    </row>
    <row r="62" spans="2:16">
      <c r="B62" s="7">
        <v>0.71875</v>
      </c>
      <c r="C62" s="16">
        <v>0</v>
      </c>
      <c r="E62">
        <f t="shared" si="11"/>
        <v>0.17250000000000001</v>
      </c>
      <c r="F62">
        <f t="shared" si="12"/>
        <v>180</v>
      </c>
      <c r="G62">
        <f t="shared" si="9"/>
        <v>3.9387764539580461E-4</v>
      </c>
      <c r="H62">
        <f t="shared" si="13"/>
        <v>0</v>
      </c>
      <c r="I62">
        <f t="shared" si="4"/>
        <v>3.8776453958046199E-6</v>
      </c>
      <c r="J62">
        <f t="shared" si="14"/>
        <v>3.8999999999999999E-4</v>
      </c>
      <c r="K62">
        <f t="shared" si="5"/>
        <v>393.87764539580462</v>
      </c>
      <c r="M62" s="7">
        <f t="shared" si="6"/>
        <v>0.71875</v>
      </c>
      <c r="N62" s="12">
        <f t="shared" si="7"/>
        <v>393.87764539580462</v>
      </c>
      <c r="O62">
        <f t="shared" si="8"/>
        <v>0</v>
      </c>
      <c r="P62" s="13">
        <f t="shared" si="10"/>
        <v>990.3454399142264</v>
      </c>
    </row>
    <row r="63" spans="2:16">
      <c r="B63" s="7">
        <v>0.72916666666666696</v>
      </c>
      <c r="C63" s="16">
        <v>0</v>
      </c>
      <c r="E63">
        <f t="shared" si="11"/>
        <v>0.17250000000000001</v>
      </c>
      <c r="F63">
        <f t="shared" si="12"/>
        <v>180</v>
      </c>
      <c r="G63">
        <f t="shared" si="9"/>
        <v>3.9163677544238419E-4</v>
      </c>
      <c r="H63">
        <f t="shared" si="13"/>
        <v>0</v>
      </c>
      <c r="I63">
        <f t="shared" si="4"/>
        <v>1.6367754423841962E-6</v>
      </c>
      <c r="J63">
        <f t="shared" si="14"/>
        <v>3.8999999999999999E-4</v>
      </c>
      <c r="K63">
        <f t="shared" si="5"/>
        <v>391.63677544238419</v>
      </c>
      <c r="M63" s="7">
        <f t="shared" si="6"/>
        <v>0.72916666666666696</v>
      </c>
      <c r="N63" s="12">
        <f t="shared" si="7"/>
        <v>391.63677544238419</v>
      </c>
      <c r="O63">
        <f t="shared" si="8"/>
        <v>0</v>
      </c>
      <c r="P63" s="13">
        <f t="shared" si="10"/>
        <v>990.3454399142264</v>
      </c>
    </row>
    <row r="64" spans="2:16">
      <c r="B64" s="7">
        <v>0.73958333333333404</v>
      </c>
      <c r="C64" s="16">
        <v>0</v>
      </c>
      <c r="E64">
        <f t="shared" si="11"/>
        <v>0.17250000000000001</v>
      </c>
      <c r="F64">
        <f t="shared" si="12"/>
        <v>180</v>
      </c>
      <c r="G64">
        <f t="shared" si="9"/>
        <v>3.9069089191386364E-4</v>
      </c>
      <c r="H64">
        <f t="shared" si="13"/>
        <v>0</v>
      </c>
      <c r="I64">
        <f t="shared" si="4"/>
        <v>6.9089191386364265E-7</v>
      </c>
      <c r="J64">
        <f t="shared" si="14"/>
        <v>3.8999999999999999E-4</v>
      </c>
      <c r="K64">
        <f t="shared" si="5"/>
        <v>390.69089191386365</v>
      </c>
      <c r="M64" s="7">
        <f t="shared" si="6"/>
        <v>0.73958333333333404</v>
      </c>
      <c r="N64" s="12">
        <f t="shared" si="7"/>
        <v>390.69089191386365</v>
      </c>
      <c r="O64">
        <f t="shared" si="8"/>
        <v>0</v>
      </c>
      <c r="P64" s="13">
        <f t="shared" si="10"/>
        <v>990.3454399142264</v>
      </c>
    </row>
    <row r="65" spans="2:16">
      <c r="B65" s="7">
        <v>0.75</v>
      </c>
      <c r="C65" s="16">
        <v>0</v>
      </c>
      <c r="E65">
        <f t="shared" si="11"/>
        <v>0.17250000000000001</v>
      </c>
      <c r="F65">
        <f t="shared" si="12"/>
        <v>180</v>
      </c>
      <c r="G65">
        <f t="shared" si="9"/>
        <v>3.902916292756365E-4</v>
      </c>
      <c r="H65">
        <f t="shared" si="13"/>
        <v>0</v>
      </c>
      <c r="I65">
        <f t="shared" si="4"/>
        <v>2.9162927563650999E-7</v>
      </c>
      <c r="J65">
        <f t="shared" si="14"/>
        <v>3.8999999999999999E-4</v>
      </c>
      <c r="K65">
        <f t="shared" si="5"/>
        <v>390.29162927563652</v>
      </c>
      <c r="M65" s="7">
        <f t="shared" si="6"/>
        <v>0.75</v>
      </c>
      <c r="N65" s="12">
        <f t="shared" si="7"/>
        <v>390.29162927563652</v>
      </c>
      <c r="O65">
        <f t="shared" si="8"/>
        <v>0</v>
      </c>
      <c r="P65" s="13">
        <f t="shared" si="10"/>
        <v>990.3454399142264</v>
      </c>
    </row>
    <row r="66" spans="2:16">
      <c r="B66" s="7">
        <v>0.76041666666666696</v>
      </c>
      <c r="C66" s="16">
        <v>0</v>
      </c>
      <c r="E66">
        <f t="shared" si="11"/>
        <v>0.17250000000000001</v>
      </c>
      <c r="F66">
        <f t="shared" si="12"/>
        <v>180</v>
      </c>
      <c r="G66">
        <f t="shared" ref="G66:G77" si="15">I65*EXP(-E65*15*60/F65)+J65</f>
        <v>3.901230983207383E-4</v>
      </c>
      <c r="H66">
        <f t="shared" si="13"/>
        <v>0</v>
      </c>
      <c r="I66">
        <f t="shared" ref="I66:I77" si="16">G66-J66</f>
        <v>1.2309832073830905E-7</v>
      </c>
      <c r="J66">
        <f t="shared" si="14"/>
        <v>3.8999999999999999E-4</v>
      </c>
      <c r="K66">
        <f t="shared" ref="K66:K77" si="17">1000000*G66</f>
        <v>390.12309832073828</v>
      </c>
      <c r="M66" s="7">
        <f t="shared" ref="M66:M77" si="18">B66</f>
        <v>0.76041666666666696</v>
      </c>
      <c r="N66" s="12">
        <f t="shared" ref="N66:N77" si="19">K66</f>
        <v>390.12309832073828</v>
      </c>
      <c r="O66">
        <f t="shared" si="8"/>
        <v>0</v>
      </c>
      <c r="P66" s="13">
        <f t="shared" si="10"/>
        <v>990.3454399142264</v>
      </c>
    </row>
    <row r="67" spans="2:16">
      <c r="B67" s="7">
        <v>0.77083333333333404</v>
      </c>
      <c r="C67" s="16">
        <v>0</v>
      </c>
      <c r="E67">
        <f t="shared" si="11"/>
        <v>0.17250000000000001</v>
      </c>
      <c r="F67">
        <f t="shared" si="12"/>
        <v>180</v>
      </c>
      <c r="G67">
        <f t="shared" si="15"/>
        <v>3.9005196047802647E-4</v>
      </c>
      <c r="H67">
        <f t="shared" si="13"/>
        <v>0</v>
      </c>
      <c r="I67">
        <f t="shared" si="16"/>
        <v>5.1960478026475375E-8</v>
      </c>
      <c r="J67">
        <f t="shared" si="14"/>
        <v>3.8999999999999999E-4</v>
      </c>
      <c r="K67">
        <f t="shared" si="17"/>
        <v>390.05196047802644</v>
      </c>
      <c r="M67" s="7">
        <f t="shared" si="18"/>
        <v>0.77083333333333404</v>
      </c>
      <c r="N67" s="12">
        <f t="shared" si="19"/>
        <v>390.05196047802644</v>
      </c>
      <c r="O67">
        <f t="shared" si="8"/>
        <v>0</v>
      </c>
      <c r="P67" s="13">
        <f t="shared" si="10"/>
        <v>990.3454399142264</v>
      </c>
    </row>
    <row r="68" spans="2:16">
      <c r="B68" s="7">
        <v>0.78125</v>
      </c>
      <c r="C68" s="16">
        <v>0</v>
      </c>
      <c r="E68">
        <f t="shared" si="11"/>
        <v>0.17250000000000001</v>
      </c>
      <c r="F68">
        <f t="shared" si="12"/>
        <v>180</v>
      </c>
      <c r="G68">
        <f t="shared" si="15"/>
        <v>3.9002193280347406E-4</v>
      </c>
      <c r="H68">
        <f t="shared" si="13"/>
        <v>0</v>
      </c>
      <c r="I68">
        <f t="shared" si="16"/>
        <v>2.1932803474062571E-8</v>
      </c>
      <c r="J68">
        <f t="shared" si="14"/>
        <v>3.8999999999999999E-4</v>
      </c>
      <c r="K68">
        <f t="shared" si="17"/>
        <v>390.02193280347404</v>
      </c>
      <c r="M68" s="7">
        <f t="shared" si="18"/>
        <v>0.78125</v>
      </c>
      <c r="N68" s="12">
        <f t="shared" si="19"/>
        <v>390.02193280347404</v>
      </c>
      <c r="O68">
        <f t="shared" si="8"/>
        <v>0</v>
      </c>
      <c r="P68" s="13">
        <f t="shared" si="10"/>
        <v>990.3454399142264</v>
      </c>
    </row>
    <row r="69" spans="2:16">
      <c r="B69" s="7">
        <v>0.79166666666666696</v>
      </c>
      <c r="C69" s="16">
        <v>0</v>
      </c>
      <c r="E69">
        <f t="shared" si="11"/>
        <v>0.17250000000000001</v>
      </c>
      <c r="F69">
        <f t="shared" si="12"/>
        <v>180</v>
      </c>
      <c r="G69">
        <f t="shared" si="15"/>
        <v>3.9000925795694153E-4</v>
      </c>
      <c r="H69">
        <f t="shared" si="13"/>
        <v>0</v>
      </c>
      <c r="I69">
        <f t="shared" si="16"/>
        <v>9.2579569415393928E-9</v>
      </c>
      <c r="J69">
        <f t="shared" si="14"/>
        <v>3.8999999999999999E-4</v>
      </c>
      <c r="K69">
        <f t="shared" si="17"/>
        <v>390.00925795694155</v>
      </c>
      <c r="M69" s="7">
        <f t="shared" si="18"/>
        <v>0.79166666666666696</v>
      </c>
      <c r="N69" s="12">
        <f t="shared" si="19"/>
        <v>390.00925795694155</v>
      </c>
      <c r="O69">
        <f t="shared" si="8"/>
        <v>0</v>
      </c>
      <c r="P69" s="13">
        <f t="shared" si="10"/>
        <v>990.3454399142264</v>
      </c>
    </row>
    <row r="70" spans="2:16">
      <c r="B70" s="7">
        <v>0.80208333333333404</v>
      </c>
      <c r="C70" s="16">
        <v>0</v>
      </c>
      <c r="E70">
        <f t="shared" si="11"/>
        <v>0.17250000000000001</v>
      </c>
      <c r="F70">
        <f t="shared" si="12"/>
        <v>180</v>
      </c>
      <c r="G70">
        <f t="shared" si="15"/>
        <v>3.9000390783452889E-4</v>
      </c>
      <c r="H70">
        <f t="shared" si="13"/>
        <v>0</v>
      </c>
      <c r="I70">
        <f t="shared" si="16"/>
        <v>3.9078345288987189E-9</v>
      </c>
      <c r="J70">
        <f t="shared" si="14"/>
        <v>3.8999999999999999E-4</v>
      </c>
      <c r="K70">
        <f t="shared" si="17"/>
        <v>390.00390783452889</v>
      </c>
      <c r="M70" s="7">
        <f t="shared" si="18"/>
        <v>0.80208333333333404</v>
      </c>
      <c r="N70" s="12">
        <f t="shared" si="19"/>
        <v>390.00390783452889</v>
      </c>
      <c r="O70">
        <f t="shared" si="8"/>
        <v>0</v>
      </c>
      <c r="P70" s="13">
        <f t="shared" si="10"/>
        <v>990.3454399142264</v>
      </c>
    </row>
    <row r="71" spans="2:16">
      <c r="B71" s="7">
        <v>0.812500000000001</v>
      </c>
      <c r="C71" s="16">
        <v>0</v>
      </c>
      <c r="E71">
        <f t="shared" si="11"/>
        <v>0.17250000000000001</v>
      </c>
      <c r="F71">
        <f t="shared" si="12"/>
        <v>180</v>
      </c>
      <c r="G71">
        <f t="shared" si="15"/>
        <v>3.9000164951844143E-4</v>
      </c>
      <c r="H71">
        <f t="shared" si="13"/>
        <v>0</v>
      </c>
      <c r="I71">
        <f t="shared" si="16"/>
        <v>1.6495184414341488E-9</v>
      </c>
      <c r="J71">
        <f t="shared" si="14"/>
        <v>3.8999999999999999E-4</v>
      </c>
      <c r="K71">
        <f t="shared" si="17"/>
        <v>390.00164951844141</v>
      </c>
      <c r="M71" s="7">
        <f t="shared" si="18"/>
        <v>0.812500000000001</v>
      </c>
      <c r="N71" s="12">
        <f t="shared" si="19"/>
        <v>390.00164951844141</v>
      </c>
      <c r="O71">
        <f t="shared" si="8"/>
        <v>0</v>
      </c>
      <c r="P71" s="13">
        <f t="shared" si="10"/>
        <v>990.3454399142264</v>
      </c>
    </row>
    <row r="72" spans="2:16">
      <c r="B72" s="7">
        <v>0.82291666666666696</v>
      </c>
      <c r="C72" s="16">
        <v>0</v>
      </c>
      <c r="E72">
        <f t="shared" si="11"/>
        <v>0.17250000000000001</v>
      </c>
      <c r="F72">
        <f t="shared" si="12"/>
        <v>180</v>
      </c>
      <c r="G72">
        <f t="shared" si="15"/>
        <v>3.9000069627080381E-4</v>
      </c>
      <c r="H72">
        <f t="shared" si="13"/>
        <v>0</v>
      </c>
      <c r="I72">
        <f t="shared" si="16"/>
        <v>6.9627080381655382E-10</v>
      </c>
      <c r="J72">
        <f t="shared" si="14"/>
        <v>3.8999999999999999E-4</v>
      </c>
      <c r="K72">
        <f t="shared" si="17"/>
        <v>390.00069627080381</v>
      </c>
      <c r="M72" s="7">
        <f t="shared" si="18"/>
        <v>0.82291666666666696</v>
      </c>
      <c r="N72" s="12">
        <f t="shared" si="19"/>
        <v>390.00069627080381</v>
      </c>
      <c r="O72">
        <f t="shared" si="8"/>
        <v>0</v>
      </c>
      <c r="P72" s="13">
        <f t="shared" si="10"/>
        <v>990.3454399142264</v>
      </c>
    </row>
    <row r="73" spans="2:16">
      <c r="B73" s="7">
        <v>0.83333333333333404</v>
      </c>
      <c r="C73" s="16">
        <v>0</v>
      </c>
      <c r="E73">
        <f t="shared" si="11"/>
        <v>0.17250000000000001</v>
      </c>
      <c r="F73">
        <f t="shared" si="12"/>
        <v>180</v>
      </c>
      <c r="G73">
        <f t="shared" si="15"/>
        <v>3.9000029389973467E-4</v>
      </c>
      <c r="H73">
        <f t="shared" si="13"/>
        <v>0</v>
      </c>
      <c r="I73">
        <f t="shared" si="16"/>
        <v>2.9389973468145827E-10</v>
      </c>
      <c r="J73">
        <f t="shared" si="14"/>
        <v>3.8999999999999999E-4</v>
      </c>
      <c r="K73">
        <f t="shared" si="17"/>
        <v>390.00029389973469</v>
      </c>
      <c r="M73" s="7">
        <f t="shared" si="18"/>
        <v>0.83333333333333404</v>
      </c>
      <c r="N73" s="12">
        <f t="shared" si="19"/>
        <v>390.00029389973469</v>
      </c>
      <c r="O73">
        <f t="shared" si="8"/>
        <v>0</v>
      </c>
      <c r="P73" s="13">
        <f t="shared" si="10"/>
        <v>990.3454399142264</v>
      </c>
    </row>
    <row r="74" spans="2:16">
      <c r="B74" s="7">
        <v>0.843750000000001</v>
      </c>
      <c r="C74" s="16">
        <v>0</v>
      </c>
      <c r="E74">
        <f t="shared" si="11"/>
        <v>0.17250000000000001</v>
      </c>
      <c r="F74">
        <f t="shared" si="12"/>
        <v>180</v>
      </c>
      <c r="G74">
        <f t="shared" si="15"/>
        <v>3.90000124056694E-4</v>
      </c>
      <c r="H74">
        <f t="shared" si="13"/>
        <v>0</v>
      </c>
      <c r="I74">
        <f t="shared" si="16"/>
        <v>1.2405669400821287E-10</v>
      </c>
      <c r="J74">
        <f t="shared" si="14"/>
        <v>3.8999999999999999E-4</v>
      </c>
      <c r="K74">
        <f t="shared" si="17"/>
        <v>390.00012405669401</v>
      </c>
      <c r="M74" s="7">
        <f t="shared" si="18"/>
        <v>0.843750000000001</v>
      </c>
      <c r="N74" s="12">
        <f t="shared" si="19"/>
        <v>390.00012405669401</v>
      </c>
      <c r="O74">
        <f t="shared" si="8"/>
        <v>0</v>
      </c>
      <c r="P74" s="13">
        <f t="shared" si="10"/>
        <v>990.3454399142264</v>
      </c>
    </row>
    <row r="75" spans="2:16">
      <c r="B75" s="7">
        <v>0.85416666666666696</v>
      </c>
      <c r="C75" s="16">
        <v>0</v>
      </c>
      <c r="E75">
        <f t="shared" si="11"/>
        <v>0.17250000000000001</v>
      </c>
      <c r="F75">
        <f t="shared" si="12"/>
        <v>180</v>
      </c>
      <c r="G75">
        <f t="shared" si="15"/>
        <v>3.9000005236501266E-4</v>
      </c>
      <c r="H75">
        <f t="shared" si="13"/>
        <v>0</v>
      </c>
      <c r="I75">
        <f t="shared" si="16"/>
        <v>5.2365012662407978E-11</v>
      </c>
      <c r="J75">
        <f t="shared" si="14"/>
        <v>3.8999999999999999E-4</v>
      </c>
      <c r="K75">
        <f t="shared" si="17"/>
        <v>390.00005236501266</v>
      </c>
      <c r="M75" s="7">
        <f t="shared" si="18"/>
        <v>0.85416666666666696</v>
      </c>
      <c r="N75" s="12">
        <f t="shared" si="19"/>
        <v>390.00005236501266</v>
      </c>
      <c r="O75">
        <f t="shared" si="8"/>
        <v>0</v>
      </c>
      <c r="P75" s="13">
        <f t="shared" si="10"/>
        <v>990.3454399142264</v>
      </c>
    </row>
    <row r="76" spans="2:16">
      <c r="B76" s="7">
        <v>0.86458333333333404</v>
      </c>
      <c r="C76" s="16">
        <v>0</v>
      </c>
      <c r="E76">
        <f t="shared" si="11"/>
        <v>0.17250000000000001</v>
      </c>
      <c r="F76">
        <f t="shared" si="12"/>
        <v>180</v>
      </c>
      <c r="G76">
        <f t="shared" si="15"/>
        <v>3.9000002210355975E-4</v>
      </c>
      <c r="H76">
        <f t="shared" si="13"/>
        <v>0</v>
      </c>
      <c r="I76">
        <f t="shared" si="16"/>
        <v>2.2103559759421854E-11</v>
      </c>
      <c r="J76">
        <f t="shared" si="14"/>
        <v>3.8999999999999999E-4</v>
      </c>
      <c r="K76">
        <f t="shared" si="17"/>
        <v>390.00002210355973</v>
      </c>
      <c r="M76" s="7">
        <f t="shared" si="18"/>
        <v>0.86458333333333404</v>
      </c>
      <c r="N76" s="12">
        <f t="shared" si="19"/>
        <v>390.00002210355973</v>
      </c>
      <c r="O76">
        <f t="shared" si="8"/>
        <v>0</v>
      </c>
      <c r="P76" s="13">
        <f t="shared" si="10"/>
        <v>990.3454399142264</v>
      </c>
    </row>
    <row r="77" spans="2:16">
      <c r="B77" s="7">
        <v>0.875000000000001</v>
      </c>
      <c r="C77" s="16">
        <v>0</v>
      </c>
      <c r="E77">
        <f t="shared" si="11"/>
        <v>0.17250000000000001</v>
      </c>
      <c r="F77">
        <f t="shared" si="12"/>
        <v>180</v>
      </c>
      <c r="G77">
        <f t="shared" si="15"/>
        <v>3.9000000933003408E-4</v>
      </c>
      <c r="H77">
        <f t="shared" si="13"/>
        <v>0</v>
      </c>
      <c r="I77">
        <f t="shared" si="16"/>
        <v>9.3300340868983367E-12</v>
      </c>
      <c r="J77">
        <f t="shared" si="14"/>
        <v>3.8999999999999999E-4</v>
      </c>
      <c r="K77">
        <f t="shared" si="17"/>
        <v>390.00000933003406</v>
      </c>
      <c r="M77" s="7">
        <f t="shared" si="18"/>
        <v>0.875000000000001</v>
      </c>
      <c r="N77" s="12">
        <f t="shared" si="19"/>
        <v>390.00000933003406</v>
      </c>
      <c r="O77">
        <f t="shared" si="8"/>
        <v>0</v>
      </c>
      <c r="P77" s="13">
        <f t="shared" si="10"/>
        <v>990.3454399142264</v>
      </c>
    </row>
    <row r="78" spans="2:16">
      <c r="B78" s="7"/>
    </row>
    <row r="79" spans="2:16">
      <c r="B79" s="7"/>
    </row>
    <row r="80" spans="2:16">
      <c r="B80" s="7"/>
    </row>
  </sheetData>
  <sheetProtection algorithmName="SHA-512" hashValue="+vEPQrDB6yY/eamIc49lkvUpQF2S+LEnbpmUJxgP5RFHl4QWQyiob01XsNCGXYffHBxo1k4piwPKjTElHGGiXg==" saltValue="Tdpjf5T775aX762g7oYvQQ==" spinCount="100000" sheet="1" objects="1" scenarios="1" selectLockedCells="1"/>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Data!$B$5:$B$9</xm:f>
          </x14:formula1>
          <xm:sqref>A5</xm:sqref>
        </x14:dataValidation>
        <x14:dataValidation type="list" allowBlank="1" showInputMessage="1" showErrorMessage="1" xr:uid="{00000000-0002-0000-0200-000001000000}">
          <x14:formula1>
            <xm:f>Data!$G$5:$G$11</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1"/>
  <sheetViews>
    <sheetView workbookViewId="0" xr3:uid="{51F8DEE0-4D01-5F28-A812-FC0BD7CAC4A5}">
      <selection activeCell="F23" sqref="F23"/>
    </sheetView>
  </sheetViews>
  <sheetFormatPr defaultRowHeight="14.25"/>
  <cols>
    <col min="3" max="3" width="30.7109375" bestFit="1" customWidth="1"/>
    <col min="4" max="4" width="16.140625" customWidth="1"/>
    <col min="5" max="5" width="17.42578125" customWidth="1"/>
    <col min="6" max="6" width="3.28515625" customWidth="1"/>
    <col min="7" max="7" width="15.28515625" bestFit="1" customWidth="1"/>
    <col min="8" max="8" width="7.28515625" customWidth="1"/>
    <col min="9" max="9" width="3" customWidth="1"/>
    <col min="10" max="10" width="23.5703125" bestFit="1" customWidth="1"/>
    <col min="11" max="11" width="2.85546875" customWidth="1"/>
    <col min="12" max="12" width="19" bestFit="1" customWidth="1"/>
  </cols>
  <sheetData>
    <row r="2" spans="2:12">
      <c r="C2" s="56" t="s">
        <v>59</v>
      </c>
      <c r="D2" s="56"/>
      <c r="E2" s="56"/>
    </row>
    <row r="3" spans="2:12">
      <c r="B3" s="8"/>
      <c r="C3" s="57" t="s">
        <v>60</v>
      </c>
      <c r="D3" s="58"/>
      <c r="E3" s="8"/>
    </row>
    <row r="4" spans="2:12" ht="16.5">
      <c r="B4" s="8" t="s">
        <v>61</v>
      </c>
      <c r="C4" s="8" t="s">
        <v>62</v>
      </c>
      <c r="D4" s="8" t="s">
        <v>63</v>
      </c>
      <c r="E4" s="8" t="s">
        <v>64</v>
      </c>
      <c r="G4" s="8" t="s">
        <v>65</v>
      </c>
      <c r="H4" s="8" t="s">
        <v>66</v>
      </c>
      <c r="J4" s="8" t="s">
        <v>67</v>
      </c>
      <c r="L4" s="8" t="s">
        <v>68</v>
      </c>
    </row>
    <row r="5" spans="2:12">
      <c r="B5" s="8">
        <v>3</v>
      </c>
      <c r="C5" s="8">
        <v>0.96</v>
      </c>
      <c r="D5" s="8">
        <v>14</v>
      </c>
      <c r="E5" s="9">
        <f>0.203*(C5^0.725)*D5^0.425</f>
        <v>0.60498846885239044</v>
      </c>
      <c r="G5" s="8" t="s">
        <v>69</v>
      </c>
      <c r="H5" s="10">
        <v>1</v>
      </c>
      <c r="J5" s="8">
        <v>0.83</v>
      </c>
      <c r="L5" s="8">
        <v>1.7989999999999999</v>
      </c>
    </row>
    <row r="6" spans="2:12">
      <c r="B6" s="8">
        <v>7</v>
      </c>
      <c r="C6" s="8">
        <v>1.22</v>
      </c>
      <c r="D6" s="8">
        <v>23</v>
      </c>
      <c r="E6" s="9">
        <f t="shared" ref="E6:E9" si="0">0.203*(C6^0.725)*D6^0.425</f>
        <v>0.88887613349255701</v>
      </c>
      <c r="G6" s="8" t="s">
        <v>70</v>
      </c>
      <c r="H6" s="10">
        <v>1.1000000000000001</v>
      </c>
    </row>
    <row r="7" spans="2:12">
      <c r="B7" s="8">
        <v>11</v>
      </c>
      <c r="C7" s="8">
        <v>1.43</v>
      </c>
      <c r="D7" s="8">
        <v>35</v>
      </c>
      <c r="E7" s="9">
        <f t="shared" si="0"/>
        <v>1.192184809663817</v>
      </c>
      <c r="G7" s="8" t="s">
        <v>30</v>
      </c>
      <c r="H7" s="10">
        <v>1.2</v>
      </c>
    </row>
    <row r="8" spans="2:12">
      <c r="B8" s="8">
        <v>16</v>
      </c>
      <c r="C8" s="8">
        <v>1.73</v>
      </c>
      <c r="D8" s="8">
        <v>61</v>
      </c>
      <c r="E8" s="9">
        <f t="shared" si="0"/>
        <v>1.7331838858545314</v>
      </c>
      <c r="G8" s="8" t="s">
        <v>71</v>
      </c>
      <c r="H8" s="10">
        <v>1.4</v>
      </c>
    </row>
    <row r="9" spans="2:12">
      <c r="B9" s="8" t="s">
        <v>72</v>
      </c>
      <c r="C9" s="8">
        <v>1.77</v>
      </c>
      <c r="D9" s="8">
        <v>67</v>
      </c>
      <c r="E9" s="9">
        <f t="shared" si="0"/>
        <v>1.833827356725739</v>
      </c>
      <c r="G9" s="8" t="s">
        <v>73</v>
      </c>
      <c r="H9" s="10">
        <v>2</v>
      </c>
    </row>
    <row r="10" spans="2:12">
      <c r="G10" s="8" t="s">
        <v>74</v>
      </c>
      <c r="H10" s="10">
        <v>3</v>
      </c>
    </row>
    <row r="11" spans="2:12">
      <c r="G11" s="8" t="s">
        <v>75</v>
      </c>
      <c r="H11" s="10">
        <v>4</v>
      </c>
    </row>
  </sheetData>
  <mergeCells count="2">
    <mergeCell ref="C2:E2"/>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TElias</dc:creator>
  <cp:keywords/>
  <dc:description/>
  <cp:lastModifiedBy/>
  <cp:revision/>
  <dcterms:created xsi:type="dcterms:W3CDTF">2014-07-09T12:59:35Z</dcterms:created>
  <dcterms:modified xsi:type="dcterms:W3CDTF">2018-08-20T15:11:04Z</dcterms:modified>
  <cp:category/>
  <cp:contentStatus/>
</cp:coreProperties>
</file>