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14"/>
  <workbookPr/>
  <mc:AlternateContent xmlns:mc="http://schemas.openxmlformats.org/markup-compatibility/2006">
    <mc:Choice Requires="x15">
      <x15ac:absPath xmlns:x15ac="http://schemas.microsoft.com/office/spreadsheetml/2010/11/ac" url="F:\Ventilation of School Buildings - BB101\2018 Publication\BB101 and tools for gov uk website\Spreadsheet tools\"/>
    </mc:Choice>
  </mc:AlternateContent>
  <xr:revisionPtr revIDLastSave="0" documentId="8_{1C273EFB-F01A-495D-8936-759070D12E3E}" xr6:coauthVersionLast="36" xr6:coauthVersionMax="36" xr10:uidLastSave="{00000000-0000-0000-0000-000000000000}"/>
  <bookViews>
    <workbookView xWindow="0" yWindow="0" windowWidth="28800" windowHeight="13335" xr2:uid="{00000000-000D-0000-FFFF-FFFF00000000}"/>
  </bookViews>
  <sheets>
    <sheet name="Title and version control" sheetId="5" r:id="rId1"/>
    <sheet name="ICT Energy Efficiency" sheetId="1" r:id="rId2"/>
    <sheet name="Internal Gains Data" sheetId="2" r:id="rId3"/>
    <sheet name="Diversity" sheetId="4" r:id="rId4"/>
    <sheet name="ESFA Scenarios" sheetId="3" r:id="rId5"/>
  </sheets>
  <calcPr calcId="17902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7" i="3" l="1"/>
  <c r="H87" i="3"/>
  <c r="I91" i="3"/>
  <c r="H91" i="3"/>
  <c r="G91" i="3"/>
  <c r="I90" i="3"/>
  <c r="H90" i="3"/>
  <c r="G90" i="3"/>
  <c r="I89" i="3"/>
  <c r="H89" i="3"/>
  <c r="G89" i="3"/>
  <c r="I88" i="3"/>
  <c r="I87" i="3"/>
  <c r="I93" i="3"/>
  <c r="H88" i="3"/>
  <c r="G88" i="3"/>
  <c r="H93" i="3"/>
  <c r="H95" i="3"/>
  <c r="I74" i="3"/>
  <c r="H74" i="3"/>
  <c r="G74" i="3"/>
  <c r="I73" i="3"/>
  <c r="H73" i="3"/>
  <c r="G73" i="3"/>
  <c r="I72" i="3"/>
  <c r="H72" i="3"/>
  <c r="G72" i="3"/>
  <c r="I71" i="3"/>
  <c r="H71" i="3"/>
  <c r="G71" i="3"/>
  <c r="G54" i="3"/>
  <c r="H54" i="3"/>
  <c r="I54" i="3"/>
  <c r="I58" i="3"/>
  <c r="H58" i="3"/>
  <c r="G58" i="3"/>
  <c r="I57" i="3"/>
  <c r="H57" i="3"/>
  <c r="G57" i="3"/>
  <c r="I56" i="3"/>
  <c r="H56" i="3"/>
  <c r="G56" i="3"/>
  <c r="I55" i="3"/>
  <c r="H55" i="3"/>
  <c r="G55" i="3"/>
  <c r="I53" i="3"/>
  <c r="H53" i="3"/>
  <c r="G53" i="3"/>
  <c r="I40" i="3"/>
  <c r="H40" i="3"/>
  <c r="G40" i="3"/>
  <c r="I39" i="3"/>
  <c r="H39" i="3"/>
  <c r="G39" i="3"/>
  <c r="I38" i="3"/>
  <c r="H38" i="3"/>
  <c r="G38" i="3"/>
  <c r="I37" i="3"/>
  <c r="H37" i="3"/>
  <c r="G37" i="3"/>
  <c r="I36" i="3"/>
  <c r="H36" i="3"/>
  <c r="G36" i="3"/>
  <c r="G20" i="3"/>
  <c r="H20" i="3"/>
  <c r="I20" i="3"/>
  <c r="G21" i="3"/>
  <c r="H21" i="3"/>
  <c r="I21" i="3"/>
  <c r="G22" i="3"/>
  <c r="H22" i="3"/>
  <c r="I22" i="3"/>
  <c r="G23" i="3"/>
  <c r="H23" i="3"/>
  <c r="I23" i="3"/>
  <c r="H19" i="3"/>
  <c r="I19" i="3"/>
  <c r="G19" i="3"/>
  <c r="G93" i="3"/>
  <c r="G95" i="3"/>
  <c r="I95" i="3"/>
  <c r="G76" i="3"/>
  <c r="G78" i="3"/>
  <c r="H76" i="3"/>
  <c r="H78" i="3"/>
  <c r="I76" i="3"/>
  <c r="I78" i="3"/>
  <c r="G60" i="3"/>
  <c r="G62" i="3"/>
  <c r="I25" i="3"/>
  <c r="I27" i="3"/>
  <c r="H25" i="3"/>
  <c r="H27" i="3"/>
  <c r="G42" i="3"/>
  <c r="G44" i="3"/>
  <c r="H60" i="3"/>
  <c r="H62" i="3"/>
  <c r="H42" i="3"/>
  <c r="H44" i="3"/>
  <c r="I60" i="3"/>
  <c r="I62" i="3"/>
  <c r="I42" i="3"/>
  <c r="I44" i="3"/>
  <c r="G25" i="3"/>
  <c r="G27" i="3"/>
  <c r="O19" i="2"/>
  <c r="O18" i="2"/>
  <c r="O17" i="2"/>
  <c r="O11" i="2"/>
  <c r="O10" i="2"/>
  <c r="O9" i="2"/>
  <c r="C78" i="2"/>
</calcChain>
</file>

<file path=xl/sharedStrings.xml><?xml version="1.0" encoding="utf-8"?>
<sst xmlns="http://schemas.openxmlformats.org/spreadsheetml/2006/main" count="257" uniqueCount="121">
  <si>
    <t xml:space="preserve">ICT equipment heat gains calculator 
 </t>
  </si>
  <si>
    <t>August 2018</t>
  </si>
  <si>
    <t>DOCUMENT PROPERTIES</t>
  </si>
  <si>
    <t>Organisation</t>
  </si>
  <si>
    <t>Education &amp; Skills Funding Agency</t>
  </si>
  <si>
    <t>Name of Document</t>
  </si>
  <si>
    <t>ICT equipment heat gains calculator</t>
  </si>
  <si>
    <t>For use in conjunction with BB101 and the ESFA output specification to estimate heat loads from ICT equipment for heat loss calculations.</t>
  </si>
  <si>
    <t>Contents</t>
  </si>
  <si>
    <t>ESFA scenarios can be used to estimate heat loads in common teaching spaces. The information in the remainder of the spreadsheet is a review of all the available information at January 2017.</t>
  </si>
  <si>
    <t>DOCUMENT VERSION CONTROL</t>
  </si>
  <si>
    <t>Version</t>
  </si>
  <si>
    <r>
      <t xml:space="preserve">Comments and Amendments </t>
    </r>
    <r>
      <rPr>
        <i/>
        <sz val="12"/>
        <color rgb="FF000000"/>
        <rFont val="Arial"/>
        <family val="2"/>
      </rPr>
      <t>(details to be included where relevant)</t>
    </r>
  </si>
  <si>
    <t>Author/ Reviewer</t>
  </si>
  <si>
    <t>Date</t>
  </si>
  <si>
    <t>Approved by</t>
  </si>
  <si>
    <t xml:space="preserve">Date approved </t>
  </si>
  <si>
    <t>Version for ESFA publication of BB101 2018</t>
  </si>
  <si>
    <t>Richard Daniels</t>
  </si>
  <si>
    <t>Crawford Wright</t>
  </si>
  <si>
    <t>Notes on use of calculator</t>
  </si>
  <si>
    <t>The excel spreadsheet calculator at ESFA scenarios can be used to calculate the ICT equipment heat load in a space. It is intended to supplement BB101 2018 and the ESFA Ouput Specification. Designers should be aware that the data in the three information tables resulted from a review carried out in 2017. As equipment and the way it is used is continually changing designers should update this information as necessary.</t>
  </si>
  <si>
    <t>Acknowledgements</t>
  </si>
  <si>
    <t>This spreadsheet tool was developed by Dr Tim Taylor of Atkins Global.</t>
  </si>
  <si>
    <t>Technology Trends</t>
  </si>
  <si>
    <t>Johnston et al. (2011) "Trends in Office Internal Gains and the Impact on Space Heating and Cooling"</t>
  </si>
  <si>
    <t>Identifies future technology trends with potential to influence internal gains in the context of offices.</t>
  </si>
  <si>
    <t>Trends of relevance to schools include:</t>
  </si>
  <si>
    <t>Ubiquitous computing: simply defined as "computers everywhere", associated with 4 key drivers</t>
  </si>
  <si>
    <t>1. Cloud computing: processing power moves away from desktop PCs to a server network (either public or private cloud)</t>
  </si>
  <si>
    <t>2. Mobile computing: increased usage of mobile devices (netbooks, tablets, smartphones) with most processing requirements undertaken in the cloud</t>
  </si>
  <si>
    <t>3. Surface computing: interactive sceens are becoming the norm - whilst individual devices are getting more energy efficient, there is trend towards larger (and multiple) monitors</t>
  </si>
  <si>
    <t>4. Pervasive sensor networks: better monitoring of buildings through the "Internet of Things" and intelligent integration with Building Management Systems</t>
  </si>
  <si>
    <t>Solid State Lighting: high-efficiency LED luminaires are now available on the market</t>
  </si>
  <si>
    <t>Together, these trends could drive power consumption either towards an "energy-conscious scenario" or "techno-explosion" scenario as described in the paper:</t>
  </si>
  <si>
    <t>Energy conscious scenario: massive reductions in demand through</t>
  </si>
  <si>
    <t>1. Developments in energy efficiency: recent developments include solid state drives and LCD monitors with LED backlights</t>
  </si>
  <si>
    <t>2. Cloud computing and virtual desktops: processing power moved to the cloud</t>
  </si>
  <si>
    <t>3. Advances in mobile technology: mobile devices are inherently energy efficient in order to conserve battery power</t>
  </si>
  <si>
    <t>4. Paperless office: reduces electrical energy demand from printers and copiers</t>
  </si>
  <si>
    <t>Techno-explosion scenario: large increases in demand through</t>
  </si>
  <si>
    <t>1. Surface computing: larger and multiple interactive screens (there has been a parallel trend of devices getting larger alongside increases in efficiency, resulting in a zero net energy benefit)</t>
  </si>
  <si>
    <t>2. Consumer mentality: as equipment costs decrease consumers use this spare capital to purchase more (Jevons' paradox)</t>
  </si>
  <si>
    <t>CIBSE Guide A (2015 edition)</t>
  </si>
  <si>
    <t>Summary</t>
  </si>
  <si>
    <t>6.5.2 "It is well documented that nameplate power overstates the actual power and consequent heat gain."</t>
  </si>
  <si>
    <t>CIBSE Guide A (2015)</t>
  </si>
  <si>
    <t>Average power consumption (W)</t>
  </si>
  <si>
    <t>Item</t>
  </si>
  <si>
    <t>Min.</t>
  </si>
  <si>
    <t>Max.</t>
  </si>
  <si>
    <t>Avg.</t>
  </si>
  <si>
    <t>n</t>
  </si>
  <si>
    <t>Desktop PC</t>
  </si>
  <si>
    <t>Laptop computer</t>
  </si>
  <si>
    <t>Flat panel monitor</t>
  </si>
  <si>
    <t>Menezes et al. (2013)</t>
  </si>
  <si>
    <t>Menezes et al. (2013) "Benchmarking small power energy consumption in UK office buildings: a review of data published in CIBSE Guide F"</t>
  </si>
  <si>
    <t>2013 ESFA ICT advisers figures</t>
  </si>
  <si>
    <t>Active (Watts)</t>
  </si>
  <si>
    <t>Passive (Watts)</t>
  </si>
  <si>
    <t>Generic Value (Watts)</t>
  </si>
  <si>
    <t>Desktop Computer</t>
  </si>
  <si>
    <t>Apple iMac 21"</t>
  </si>
  <si>
    <t xml:space="preserve">Reduce to 53 Active from ARUP report </t>
  </si>
  <si>
    <t>Laptop</t>
  </si>
  <si>
    <t>15 from CIBSE full operation</t>
  </si>
  <si>
    <t>Wireless Access Point</t>
  </si>
  <si>
    <t>Data Projector</t>
  </si>
  <si>
    <t>n/a</t>
  </si>
  <si>
    <t>Interactive Whiteboard</t>
  </si>
  <si>
    <t>Speakers (2)</t>
  </si>
  <si>
    <t>IP Telephone</t>
  </si>
  <si>
    <t>Network Printer</t>
  </si>
  <si>
    <t>6.5.3 "The actual peak internal heat gain for all office equipment in a single common area is less than the sum of the individual continuous gains due to diversity of use… it is a factor that accounts for a percentage of equipment being idle or turned off."</t>
  </si>
  <si>
    <t>Wilkins &amp; Hosni (2011) Plug load design factors - ASHRAE Journal article</t>
  </si>
  <si>
    <t>Following diversity factors recommended for office equipment:</t>
  </si>
  <si>
    <t>EFA ICT usage scenarios</t>
  </si>
  <si>
    <t>Note that the minimum and maximum values stated in the tables refer to the lowest and highest average power consumption for that device reported in the references consulted.</t>
  </si>
  <si>
    <t>Data sources</t>
  </si>
  <si>
    <t>1. CIBSE Guide A (2015 edition)</t>
  </si>
  <si>
    <t>2. Menezes et al. (2013)</t>
  </si>
  <si>
    <t>3. EFA Advisers ICT Figures</t>
  </si>
  <si>
    <t>4. Johnston et al. (2011)</t>
  </si>
  <si>
    <t>These data sources are referenced as the basis for the heat gain calculations given below for the EFA ICT usage scenarios.</t>
  </si>
  <si>
    <t>Standard teaching space with 1:1 pupil:laptop</t>
  </si>
  <si>
    <t>All pupils assumed to use a laptop during class, teacher also uses a laptop as well as data projector with speakers.</t>
  </si>
  <si>
    <t>Room includes one wireless access point.</t>
  </si>
  <si>
    <t>Gain per item (W)</t>
  </si>
  <si>
    <t>Diversity (%)</t>
  </si>
  <si>
    <t>Total per item (W)</t>
  </si>
  <si>
    <t>Data source</t>
  </si>
  <si>
    <t>Device</t>
  </si>
  <si>
    <t>No. items</t>
  </si>
  <si>
    <t>Typ.</t>
  </si>
  <si>
    <t>Notes</t>
  </si>
  <si>
    <t>Student laptop</t>
  </si>
  <si>
    <t>Typical value based on laptop with 2.6GHz Intel Core i5 processors</t>
  </si>
  <si>
    <t>Staff laptop</t>
  </si>
  <si>
    <t>Data projector</t>
  </si>
  <si>
    <t>Based on peak power consumption, diversity factor of 0.5 assumed</t>
  </si>
  <si>
    <t>Speakers</t>
  </si>
  <si>
    <t>Diversity factor of 0.5 assumed</t>
  </si>
  <si>
    <t>Diversity factor of 1 assumed</t>
  </si>
  <si>
    <t>Room total ICT gain (W)</t>
  </si>
  <si>
    <t>Room area</t>
  </si>
  <si>
    <r>
      <t>Room total ICT gain (W/m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</si>
  <si>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t>Standard teaching space with 2:1 pupil:laptop</t>
  </si>
  <si>
    <t>Half of pupils assumed to use a laptop during class, teacher also uses a laptop as well as data projector with speakers.</t>
  </si>
  <si>
    <t>Specialised IT teaching space</t>
  </si>
  <si>
    <t>All pupils assumed to use desktop PC during class, teacher uses a laptop as well as data projector with speakers.</t>
  </si>
  <si>
    <t>Student desktop PC</t>
  </si>
  <si>
    <t>Typical value based on 2.3Ghz Intel Core Duo processors desktop PC</t>
  </si>
  <si>
    <t>Student monitor</t>
  </si>
  <si>
    <t>Typical value based on 22" monitor</t>
  </si>
  <si>
    <t>Specialised teaching space (e.g. art, music, etc.) with 2:1 pupil:mac</t>
  </si>
  <si>
    <t>Teaching space is provided with 16 Apple iMac 21" computers as well as a data projector with speakers.</t>
  </si>
  <si>
    <t>Standard teaching space with 1:1 pupil:tablet</t>
  </si>
  <si>
    <t>All pupils assumed to use a tablet device during class, teacher uses a laptop as well as data projector with speakers.</t>
  </si>
  <si>
    <t>Student tablet</t>
  </si>
  <si>
    <t>Typical value based on tablet with 5W heat output (maximum value given in reference)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</si>
</sst>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u/>
      <sz val="10"/>
      <color theme="1"/>
      <name val="Trebuchet MS"/>
      <family val="2"/>
    </font>
    <font>
      <b/>
      <sz val="10"/>
      <color theme="1"/>
      <name val="Trebuchet MS"/>
      <family val="2"/>
    </font>
    <font>
      <sz val="10"/>
      <color theme="1"/>
      <name val="Trebuchet MS"/>
      <family val="2"/>
    </font>
    <font>
      <u/>
      <sz val="10"/>
      <color theme="1"/>
      <name val="Trebuchet MS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sz val="11"/>
      <name val="Arial"/>
      <family val="2"/>
    </font>
    <font>
      <sz val="24"/>
      <color rgb="FF000000"/>
      <name val="Arial"/>
      <family val="2"/>
    </font>
    <font>
      <b/>
      <sz val="20"/>
      <color rgb="FF000000"/>
      <name val="Arial"/>
      <family val="2"/>
    </font>
    <font>
      <sz val="22"/>
      <color rgb="FF000000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i/>
      <sz val="12"/>
      <color rgb="FF000000"/>
      <name val="Arial"/>
      <family val="2"/>
    </font>
    <font>
      <sz val="12"/>
      <name val="Arial"/>
      <family val="2"/>
    </font>
    <font>
      <i/>
      <sz val="11"/>
      <color rgb="FFFF0000"/>
      <name val="Calibri"/>
      <family val="2"/>
    </font>
    <font>
      <i/>
      <sz val="10"/>
      <color rgb="FFFF0000"/>
      <name val="Arial"/>
      <family val="2"/>
    </font>
    <font>
      <b/>
      <sz val="1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  <fill>
      <patternFill patternType="solid">
        <fgColor rgb="FFF2F2F2"/>
        <bgColor rgb="FF000000"/>
      </patternFill>
    </fill>
  </fills>
  <borders count="1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9" fillId="0" borderId="0"/>
  </cellStyleXfs>
  <cellXfs count="53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6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1" fontId="5" fillId="0" borderId="0" xfId="0" applyNumberFormat="1" applyFont="1" applyAlignment="1">
      <alignment horizontal="center"/>
    </xf>
    <xf numFmtId="164" fontId="0" fillId="0" borderId="0" xfId="0" applyNumberFormat="1"/>
    <xf numFmtId="164" fontId="1" fillId="0" borderId="0" xfId="0" applyNumberFormat="1" applyFont="1"/>
    <xf numFmtId="1" fontId="0" fillId="0" borderId="0" xfId="0" applyNumberFormat="1"/>
    <xf numFmtId="1" fontId="1" fillId="0" borderId="0" xfId="0" applyNumberFormat="1" applyFont="1"/>
    <xf numFmtId="0" fontId="8" fillId="0" borderId="0" xfId="1" applyFont="1"/>
    <xf numFmtId="164" fontId="8" fillId="0" borderId="0" xfId="1" applyNumberFormat="1" applyFont="1"/>
    <xf numFmtId="0" fontId="9" fillId="0" borderId="0" xfId="2"/>
    <xf numFmtId="0" fontId="10" fillId="0" borderId="0" xfId="2" applyFont="1" applyAlignment="1">
      <alignment vertical="top" wrapText="1"/>
    </xf>
    <xf numFmtId="0" fontId="8" fillId="0" borderId="0" xfId="1" applyFont="1" applyAlignment="1">
      <alignment vertical="center"/>
    </xf>
    <xf numFmtId="0" fontId="14" fillId="0" borderId="0" xfId="1" applyFont="1"/>
    <xf numFmtId="0" fontId="15" fillId="3" borderId="3" xfId="2" applyFont="1" applyFill="1" applyBorder="1" applyAlignment="1">
      <alignment horizontal="center" vertical="center" wrapText="1"/>
    </xf>
    <xf numFmtId="164" fontId="17" fillId="0" borderId="3" xfId="2" applyNumberFormat="1" applyFont="1" applyBorder="1" applyAlignment="1">
      <alignment horizontal="center" vertical="center" wrapText="1"/>
    </xf>
    <xf numFmtId="0" fontId="17" fillId="0" borderId="3" xfId="2" applyFont="1" applyBorder="1" applyAlignment="1">
      <alignment horizontal="center" vertical="center" wrapText="1"/>
    </xf>
    <xf numFmtId="14" fontId="17" fillId="0" borderId="3" xfId="2" applyNumberFormat="1" applyFont="1" applyBorder="1" applyAlignment="1">
      <alignment horizontal="center" vertical="center" wrapText="1"/>
    </xf>
    <xf numFmtId="0" fontId="18" fillId="0" borderId="0" xfId="1" applyFont="1"/>
    <xf numFmtId="164" fontId="19" fillId="0" borderId="0" xfId="1" applyNumberFormat="1" applyFont="1" applyAlignment="1">
      <alignment vertical="center"/>
    </xf>
    <xf numFmtId="0" fontId="20" fillId="0" borderId="0" xfId="2" applyFont="1" applyAlignment="1">
      <alignment horizontal="left" vertical="top"/>
    </xf>
    <xf numFmtId="0" fontId="8" fillId="0" borderId="0" xfId="1" applyFont="1" applyAlignment="1">
      <alignment vertical="top"/>
    </xf>
    <xf numFmtId="164" fontId="21" fillId="0" borderId="0" xfId="1" applyNumberFormat="1" applyFont="1"/>
    <xf numFmtId="164" fontId="22" fillId="0" borderId="0" xfId="1" applyNumberFormat="1" applyFont="1"/>
    <xf numFmtId="0" fontId="22" fillId="0" borderId="0" xfId="0" applyFont="1"/>
    <xf numFmtId="0" fontId="17" fillId="0" borderId="3" xfId="2" applyFont="1" applyBorder="1" applyAlignment="1">
      <alignment horizontal="center" vertical="center" wrapText="1"/>
    </xf>
    <xf numFmtId="0" fontId="10" fillId="0" borderId="0" xfId="2" applyFont="1" applyAlignment="1">
      <alignment horizontal="left" vertical="top" wrapText="1"/>
    </xf>
    <xf numFmtId="0" fontId="15" fillId="0" borderId="3" xfId="2" applyFont="1" applyBorder="1" applyAlignment="1">
      <alignment horizontal="left" vertical="center" wrapText="1"/>
    </xf>
    <xf numFmtId="0" fontId="15" fillId="0" borderId="3" xfId="2" applyFont="1" applyBorder="1" applyAlignment="1">
      <alignment vertical="center" wrapText="1"/>
    </xf>
    <xf numFmtId="0" fontId="16" fillId="0" borderId="3" xfId="2" applyFont="1" applyBorder="1" applyAlignment="1">
      <alignment vertical="center" wrapText="1"/>
    </xf>
    <xf numFmtId="0" fontId="14" fillId="0" borderId="4" xfId="2" applyFont="1" applyBorder="1" applyAlignment="1">
      <alignment vertical="center" wrapText="1"/>
    </xf>
    <xf numFmtId="0" fontId="14" fillId="0" borderId="5" xfId="2" applyFont="1" applyBorder="1" applyAlignment="1">
      <alignment vertical="center" wrapText="1"/>
    </xf>
    <xf numFmtId="0" fontId="14" fillId="0" borderId="6" xfId="2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14" fillId="0" borderId="0" xfId="2" applyFont="1" applyAlignment="1">
      <alignment vertical="center"/>
    </xf>
    <xf numFmtId="0" fontId="15" fillId="2" borderId="3" xfId="2" applyFont="1" applyFill="1" applyBorder="1" applyAlignment="1">
      <alignment horizontal="center" vertical="center" wrapText="1"/>
    </xf>
    <xf numFmtId="0" fontId="15" fillId="3" borderId="3" xfId="2" applyFont="1" applyFill="1" applyBorder="1" applyAlignment="1">
      <alignment horizontal="center" vertical="center" wrapText="1"/>
    </xf>
    <xf numFmtId="164" fontId="11" fillId="0" borderId="0" xfId="1" applyNumberFormat="1" applyFont="1" applyAlignment="1">
      <alignment horizontal="center" vertical="center"/>
    </xf>
    <xf numFmtId="164" fontId="12" fillId="0" borderId="0" xfId="1" applyNumberFormat="1" applyFont="1" applyAlignment="1">
      <alignment horizontal="center" vertical="center" wrapText="1"/>
    </xf>
    <xf numFmtId="49" fontId="13" fillId="0" borderId="0" xfId="1" applyNumberFormat="1" applyFont="1" applyAlignment="1">
      <alignment horizontal="center" vertical="center"/>
    </xf>
    <xf numFmtId="0" fontId="15" fillId="3" borderId="3" xfId="2" applyFont="1" applyFill="1" applyBorder="1" applyAlignment="1">
      <alignment horizontal="left" vertical="center" wrapText="1"/>
    </xf>
    <xf numFmtId="0" fontId="15" fillId="3" borderId="3" xfId="2" applyFont="1" applyFill="1" applyBorder="1" applyAlignment="1">
      <alignment vertical="center" wrapText="1"/>
    </xf>
    <xf numFmtId="0" fontId="14" fillId="0" borderId="0" xfId="2" applyFont="1" applyAlignment="1"/>
    <xf numFmtId="0" fontId="0" fillId="0" borderId="0" xfId="0" applyAlignment="1"/>
  </cellXfs>
  <cellStyles count="3">
    <cellStyle name="Normal" xfId="0" builtinId="0"/>
    <cellStyle name="Normal 16" xfId="2" xr:uid="{00000000-0005-0000-0000-000001000000}"/>
    <cellStyle name="Normal 8 8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('ESFA Scenarios'!$A$12,'ESFA Scenarios'!$A$29,'ESFA Scenarios'!$A$46,'ESFA Scenarios'!$A$64,'ESFA Scenarios'!$A$80)</c:f>
              <c:strCache>
                <c:ptCount val="5"/>
                <c:pt idx="0">
                  <c:v>Standard teaching space with 1:1 pupil:laptop</c:v>
                </c:pt>
                <c:pt idx="1">
                  <c:v>Standard teaching space with 2:1 pupil:laptop</c:v>
                </c:pt>
                <c:pt idx="2">
                  <c:v>Specialised IT teaching space</c:v>
                </c:pt>
                <c:pt idx="3">
                  <c:v>Specialised teaching space (e.g. art, music, etc.) with 2:1 pupil:mac</c:v>
                </c:pt>
                <c:pt idx="4">
                  <c:v>Standard teaching space with 1:1 pupil:tablet</c:v>
                </c:pt>
              </c:strCache>
            </c:strRef>
          </c:cat>
          <c:val>
            <c:numRef>
              <c:f>('ESFA Scenarios'!$I$27,'ESFA Scenarios'!$I$44,'ESFA Scenarios'!$I$62,'ESFA Scenarios'!$I$78,'ESFA Scenarios'!$I$95)</c:f>
              <c:numCache>
                <c:formatCode>0.0</c:formatCode>
                <c:ptCount val="5"/>
                <c:pt idx="0">
                  <c:v>10.181818181818182</c:v>
                </c:pt>
                <c:pt idx="1">
                  <c:v>6.5</c:v>
                </c:pt>
                <c:pt idx="2">
                  <c:v>27.024096385542169</c:v>
                </c:pt>
                <c:pt idx="3">
                  <c:v>9.3674698795180724</c:v>
                </c:pt>
                <c:pt idx="4">
                  <c:v>4.8636363636363633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3F-42E0-8A5A-BC621E024D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79775240"/>
        <c:axId val="379775632"/>
      </c:barChart>
      <c:catAx>
        <c:axId val="379775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9775632"/>
        <c:crosses val="autoZero"/>
        <c:auto val="1"/>
        <c:lblAlgn val="ctr"/>
        <c:lblOffset val="100"/>
        <c:noMultiLvlLbl val="0"/>
      </c:catAx>
      <c:valAx>
        <c:axId val="379775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Typical ICT heat gain (W/m</a:t>
                </a:r>
                <a:r>
                  <a:rPr lang="en-GB" baseline="30000"/>
                  <a:t>2</a:t>
                </a:r>
                <a:r>
                  <a:rPr lang="en-GB"/>
                  <a:t>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97752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8</xdr:col>
      <xdr:colOff>208808</xdr:colOff>
      <xdr:row>41</xdr:row>
      <xdr:rowOff>132452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81000"/>
          <a:ext cx="5933333" cy="71809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3</xdr:col>
      <xdr:colOff>580618</xdr:colOff>
      <xdr:row>48</xdr:row>
      <xdr:rowOff>85571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7620000"/>
          <a:ext cx="3257143" cy="122857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6</xdr:col>
      <xdr:colOff>170865</xdr:colOff>
      <xdr:row>72</xdr:row>
      <xdr:rowOff>161405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9334500"/>
          <a:ext cx="4676190" cy="4161905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85</xdr:row>
      <xdr:rowOff>190495</xdr:rowOff>
    </xdr:from>
    <xdr:to>
      <xdr:col>6</xdr:col>
      <xdr:colOff>383250</xdr:colOff>
      <xdr:row>90</xdr:row>
      <xdr:rowOff>172917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8575" y="16478245"/>
          <a:ext cx="4860000" cy="934922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92</xdr:row>
      <xdr:rowOff>47626</xdr:rowOff>
    </xdr:from>
    <xdr:to>
      <xdr:col>6</xdr:col>
      <xdr:colOff>383250</xdr:colOff>
      <xdr:row>95</xdr:row>
      <xdr:rowOff>88731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8575" y="17668876"/>
          <a:ext cx="4860000" cy="61260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</xdr:row>
      <xdr:rowOff>0</xdr:rowOff>
    </xdr:from>
    <xdr:to>
      <xdr:col>4</xdr:col>
      <xdr:colOff>190171</xdr:colOff>
      <xdr:row>15</xdr:row>
      <xdr:rowOff>180762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00"/>
          <a:ext cx="2628571" cy="170476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1</xdr:row>
      <xdr:rowOff>4761</xdr:rowOff>
    </xdr:from>
    <xdr:to>
      <xdr:col>31</xdr:col>
      <xdr:colOff>0</xdr:colOff>
      <xdr:row>26</xdr:row>
      <xdr:rowOff>219074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3"/>
  <sheetViews>
    <sheetView tabSelected="1" workbookViewId="0" xr3:uid="{AEA406A1-0E4B-5B11-9CD5-51D6E497D94C}">
      <selection activeCell="C15" sqref="C15:D15"/>
    </sheetView>
  </sheetViews>
  <sheetFormatPr defaultRowHeight="14.25"/>
  <cols>
    <col min="5" max="5" width="11" customWidth="1"/>
    <col min="6" max="6" width="11.5703125" customWidth="1"/>
    <col min="7" max="7" width="11.28515625" customWidth="1"/>
    <col min="8" max="8" width="12" customWidth="1"/>
  </cols>
  <sheetData>
    <row r="1" spans="1:10">
      <c r="A1" s="15"/>
      <c r="B1" s="16"/>
      <c r="C1" s="15"/>
      <c r="D1" s="15"/>
      <c r="E1" s="15"/>
      <c r="F1" s="15"/>
      <c r="G1" s="15"/>
      <c r="H1" s="15"/>
      <c r="I1" s="17"/>
      <c r="J1" s="18"/>
    </row>
    <row r="2" spans="1:10" ht="29.65">
      <c r="A2" s="19"/>
      <c r="B2" s="46"/>
      <c r="C2" s="46"/>
      <c r="D2" s="46"/>
      <c r="E2" s="46"/>
      <c r="F2" s="46"/>
      <c r="G2" s="46"/>
      <c r="H2" s="46"/>
      <c r="I2" s="17"/>
      <c r="J2" s="18"/>
    </row>
    <row r="3" spans="1:10" ht="25.15">
      <c r="A3" s="19"/>
      <c r="B3" s="47" t="s">
        <v>0</v>
      </c>
      <c r="C3" s="47"/>
      <c r="D3" s="47"/>
      <c r="E3" s="47"/>
      <c r="F3" s="47"/>
      <c r="G3" s="47"/>
      <c r="H3" s="47"/>
      <c r="I3" s="17"/>
      <c r="J3" s="18"/>
    </row>
    <row r="4" spans="1:10" ht="27.4">
      <c r="A4" s="19"/>
      <c r="B4" s="48" t="s">
        <v>1</v>
      </c>
      <c r="C4" s="48"/>
      <c r="D4" s="48"/>
      <c r="E4" s="48"/>
      <c r="F4" s="48"/>
      <c r="G4" s="48"/>
      <c r="H4" s="48"/>
      <c r="I4" s="17"/>
      <c r="J4" s="18"/>
    </row>
    <row r="5" spans="1:10">
      <c r="A5" s="15"/>
      <c r="B5" s="16"/>
      <c r="C5" s="15"/>
      <c r="D5" s="15"/>
      <c r="E5" s="15"/>
      <c r="F5" s="15"/>
      <c r="G5" s="15"/>
      <c r="H5" s="15"/>
      <c r="I5" s="17"/>
      <c r="J5" s="18"/>
    </row>
    <row r="6" spans="1:10" ht="15.4">
      <c r="A6" s="20"/>
      <c r="B6" s="44" t="s">
        <v>2</v>
      </c>
      <c r="C6" s="44"/>
      <c r="D6" s="44"/>
      <c r="E6" s="44"/>
      <c r="F6" s="44"/>
      <c r="G6" s="44"/>
      <c r="H6" s="44"/>
      <c r="I6" s="17"/>
      <c r="J6" s="18"/>
    </row>
    <row r="7" spans="1:10" ht="15.4">
      <c r="A7" s="20"/>
      <c r="B7" s="49" t="s">
        <v>3</v>
      </c>
      <c r="C7" s="49"/>
      <c r="D7" s="50" t="s">
        <v>4</v>
      </c>
      <c r="E7" s="50"/>
      <c r="F7" s="50"/>
      <c r="G7" s="50"/>
      <c r="H7" s="50"/>
      <c r="I7" s="17"/>
      <c r="J7" s="18"/>
    </row>
    <row r="8" spans="1:10" ht="15.4">
      <c r="A8" s="20"/>
      <c r="B8" s="34" t="s">
        <v>5</v>
      </c>
      <c r="C8" s="34"/>
      <c r="D8" s="35" t="s">
        <v>6</v>
      </c>
      <c r="E8" s="35"/>
      <c r="F8" s="35"/>
      <c r="G8" s="35"/>
      <c r="H8" s="35"/>
      <c r="I8" s="17"/>
      <c r="J8" s="18"/>
    </row>
    <row r="9" spans="1:10" ht="51.4" customHeight="1">
      <c r="A9" s="20"/>
      <c r="B9" s="34"/>
      <c r="C9" s="34"/>
      <c r="D9" s="36" t="s">
        <v>7</v>
      </c>
      <c r="E9" s="36"/>
      <c r="F9" s="36"/>
      <c r="G9" s="36"/>
      <c r="H9" s="36"/>
      <c r="I9" s="17"/>
      <c r="J9" s="18"/>
    </row>
    <row r="10" spans="1:10" ht="15.4">
      <c r="A10" s="20"/>
      <c r="B10" s="34" t="s">
        <v>8</v>
      </c>
      <c r="C10" s="34"/>
      <c r="D10" s="37" t="s">
        <v>9</v>
      </c>
      <c r="E10" s="38"/>
      <c r="F10" s="38"/>
      <c r="G10" s="38"/>
      <c r="H10" s="39"/>
      <c r="I10" s="17"/>
      <c r="J10" s="18"/>
    </row>
    <row r="11" spans="1:10" ht="49.15" customHeight="1">
      <c r="A11" s="20"/>
      <c r="B11" s="34"/>
      <c r="C11" s="34"/>
      <c r="D11" s="40"/>
      <c r="E11" s="41"/>
      <c r="F11" s="41"/>
      <c r="G11" s="41"/>
      <c r="H11" s="42"/>
      <c r="I11" s="17"/>
      <c r="J11" s="18"/>
    </row>
    <row r="12" spans="1:10" ht="15.4">
      <c r="A12" s="20"/>
      <c r="B12" s="43"/>
      <c r="C12" s="43"/>
      <c r="D12" s="51"/>
      <c r="E12" s="51"/>
      <c r="F12" s="51"/>
      <c r="G12" s="51"/>
      <c r="H12" s="51"/>
      <c r="I12" s="17"/>
      <c r="J12" s="18"/>
    </row>
    <row r="13" spans="1:10" ht="15.4">
      <c r="A13" s="20"/>
      <c r="B13" s="44" t="s">
        <v>10</v>
      </c>
      <c r="C13" s="44"/>
      <c r="D13" s="44"/>
      <c r="E13" s="44"/>
      <c r="F13" s="44"/>
      <c r="G13" s="44"/>
      <c r="H13" s="44"/>
      <c r="I13" s="17"/>
      <c r="J13" s="18"/>
    </row>
    <row r="14" spans="1:10" ht="30">
      <c r="A14" s="20"/>
      <c r="B14" s="21" t="s">
        <v>11</v>
      </c>
      <c r="C14" s="45" t="s">
        <v>12</v>
      </c>
      <c r="D14" s="45"/>
      <c r="E14" s="21" t="s">
        <v>13</v>
      </c>
      <c r="F14" s="21" t="s">
        <v>14</v>
      </c>
      <c r="G14" s="21" t="s">
        <v>15</v>
      </c>
      <c r="H14" s="21" t="s">
        <v>16</v>
      </c>
      <c r="I14" s="17"/>
      <c r="J14" s="18"/>
    </row>
    <row r="15" spans="1:10" ht="47.65" customHeight="1">
      <c r="A15" s="20"/>
      <c r="B15" s="22">
        <v>1</v>
      </c>
      <c r="C15" s="32" t="s">
        <v>17</v>
      </c>
      <c r="D15" s="32"/>
      <c r="E15" s="23" t="s">
        <v>18</v>
      </c>
      <c r="F15" s="24">
        <v>43321</v>
      </c>
      <c r="G15" s="23" t="s">
        <v>19</v>
      </c>
      <c r="H15" s="24">
        <v>43321</v>
      </c>
      <c r="I15" s="17"/>
      <c r="J15" s="18"/>
    </row>
    <row r="16" spans="1:10">
      <c r="A16" s="25"/>
      <c r="B16" s="26"/>
      <c r="C16" s="25"/>
      <c r="D16" s="25"/>
      <c r="E16" s="25"/>
      <c r="F16" s="25"/>
      <c r="G16" s="25"/>
      <c r="H16" s="25"/>
      <c r="I16" s="17"/>
      <c r="J16" s="18"/>
    </row>
    <row r="17" spans="1:15" ht="15.4">
      <c r="A17" s="15"/>
      <c r="B17" s="27" t="s">
        <v>20</v>
      </c>
      <c r="C17" s="20"/>
      <c r="D17" s="20"/>
      <c r="E17" s="20"/>
      <c r="F17" s="20"/>
      <c r="G17" s="20"/>
      <c r="H17" s="20"/>
      <c r="I17" s="17"/>
      <c r="J17" s="18"/>
    </row>
    <row r="18" spans="1:15" ht="51.4" customHeight="1">
      <c r="A18" s="28"/>
      <c r="B18" s="33" t="s">
        <v>21</v>
      </c>
      <c r="C18" s="33"/>
      <c r="D18" s="33"/>
      <c r="E18" s="33"/>
      <c r="F18" s="33"/>
      <c r="G18" s="33"/>
      <c r="H18" s="33"/>
      <c r="I18" s="52"/>
      <c r="J18" s="52"/>
      <c r="K18" s="52"/>
      <c r="L18" s="52"/>
      <c r="M18" s="52"/>
      <c r="N18" s="52"/>
      <c r="O18" s="52"/>
    </row>
    <row r="19" spans="1:15">
      <c r="A19" s="15"/>
      <c r="B19" s="16"/>
      <c r="C19" s="15"/>
      <c r="D19" s="15"/>
      <c r="E19" s="15"/>
      <c r="F19" s="15"/>
      <c r="G19" s="15"/>
      <c r="H19" s="15"/>
      <c r="I19" s="17"/>
      <c r="J19" s="18"/>
    </row>
    <row r="20" spans="1:15">
      <c r="A20" s="15"/>
      <c r="B20" s="29" t="s">
        <v>22</v>
      </c>
      <c r="C20" s="15"/>
      <c r="D20" s="15"/>
      <c r="E20" s="15"/>
      <c r="F20" s="15"/>
      <c r="G20" s="15"/>
      <c r="H20" s="15"/>
      <c r="I20" s="17"/>
      <c r="J20" s="18"/>
    </row>
    <row r="21" spans="1:15">
      <c r="A21" s="15"/>
      <c r="B21" s="30" t="s">
        <v>23</v>
      </c>
      <c r="C21" s="15"/>
      <c r="D21" s="15"/>
      <c r="E21" s="15"/>
      <c r="F21" s="15"/>
      <c r="G21" s="15"/>
      <c r="H21" s="15"/>
      <c r="I21" s="17"/>
      <c r="J21" s="18"/>
    </row>
    <row r="22" spans="1:15">
      <c r="A22" s="15"/>
      <c r="B22" s="31"/>
      <c r="C22" s="15"/>
      <c r="D22" s="15"/>
      <c r="E22" s="15"/>
      <c r="F22" s="15"/>
      <c r="G22" s="15"/>
      <c r="H22" s="15"/>
      <c r="I22" s="17"/>
      <c r="J22" s="18"/>
    </row>
    <row r="23" spans="1:15">
      <c r="A23" s="15"/>
      <c r="B23" s="16"/>
      <c r="C23" s="15"/>
      <c r="D23" s="15"/>
      <c r="E23" s="15"/>
      <c r="F23" s="15"/>
      <c r="G23" s="15"/>
      <c r="H23" s="15"/>
      <c r="I23" s="17"/>
      <c r="J23" s="18"/>
    </row>
  </sheetData>
  <mergeCells count="17">
    <mergeCell ref="B2:H2"/>
    <mergeCell ref="B3:H3"/>
    <mergeCell ref="B4:H4"/>
    <mergeCell ref="B6:H6"/>
    <mergeCell ref="B7:C7"/>
    <mergeCell ref="D7:H7"/>
    <mergeCell ref="C15:D15"/>
    <mergeCell ref="B18:O18"/>
    <mergeCell ref="B8:C9"/>
    <mergeCell ref="D8:H8"/>
    <mergeCell ref="D9:H9"/>
    <mergeCell ref="B10:C11"/>
    <mergeCell ref="D10:H11"/>
    <mergeCell ref="B12:C12"/>
    <mergeCell ref="D12:H12"/>
    <mergeCell ref="B13:H13"/>
    <mergeCell ref="C14:D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2"/>
  <sheetViews>
    <sheetView workbookViewId="0" xr3:uid="{958C4451-9541-5A59-BF78-D2F731DF1C81}"/>
  </sheetViews>
  <sheetFormatPr defaultRowHeight="14.25"/>
  <sheetData>
    <row r="1" spans="1:1">
      <c r="A1" s="1" t="s">
        <v>24</v>
      </c>
    </row>
    <row r="3" spans="1:1">
      <c r="A3" t="s">
        <v>25</v>
      </c>
    </row>
    <row r="5" spans="1:1">
      <c r="A5" t="s">
        <v>26</v>
      </c>
    </row>
    <row r="6" spans="1:1">
      <c r="A6" t="s">
        <v>27</v>
      </c>
    </row>
    <row r="7" spans="1:1">
      <c r="A7" t="s">
        <v>28</v>
      </c>
    </row>
    <row r="8" spans="1:1">
      <c r="A8" t="s">
        <v>29</v>
      </c>
    </row>
    <row r="9" spans="1:1">
      <c r="A9" t="s">
        <v>30</v>
      </c>
    </row>
    <row r="10" spans="1:1">
      <c r="A10" t="s">
        <v>31</v>
      </c>
    </row>
    <row r="11" spans="1:1">
      <c r="A11" t="s">
        <v>32</v>
      </c>
    </row>
    <row r="12" spans="1:1">
      <c r="A12" t="s">
        <v>33</v>
      </c>
    </row>
    <row r="14" spans="1:1">
      <c r="A14" t="s">
        <v>34</v>
      </c>
    </row>
    <row r="15" spans="1:1">
      <c r="A15" t="s">
        <v>35</v>
      </c>
    </row>
    <row r="16" spans="1:1">
      <c r="A16" t="s">
        <v>36</v>
      </c>
    </row>
    <row r="17" spans="1:1">
      <c r="A17" t="s">
        <v>37</v>
      </c>
    </row>
    <row r="18" spans="1:1">
      <c r="A18" t="s">
        <v>38</v>
      </c>
    </row>
    <row r="19" spans="1:1">
      <c r="A19" t="s">
        <v>39</v>
      </c>
    </row>
    <row r="20" spans="1:1">
      <c r="A20" t="s">
        <v>40</v>
      </c>
    </row>
    <row r="21" spans="1:1">
      <c r="A21" t="s">
        <v>41</v>
      </c>
    </row>
    <row r="22" spans="1:1">
      <c r="A22" t="s">
        <v>42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85"/>
  <sheetViews>
    <sheetView workbookViewId="0" xr3:uid="{842E5F09-E766-5B8D-85AF-A39847EA96FD}">
      <selection activeCell="N74" sqref="N74"/>
    </sheetView>
  </sheetViews>
  <sheetFormatPr defaultRowHeight="14.25"/>
  <cols>
    <col min="1" max="1" width="21.85546875" customWidth="1"/>
    <col min="12" max="12" width="17.5703125" bestFit="1" customWidth="1"/>
  </cols>
  <sheetData>
    <row r="1" spans="1:16">
      <c r="A1" s="1" t="s">
        <v>43</v>
      </c>
      <c r="L1" s="1" t="s">
        <v>44</v>
      </c>
    </row>
    <row r="2" spans="1:16">
      <c r="A2" t="s">
        <v>45</v>
      </c>
      <c r="L2" s="1"/>
    </row>
    <row r="3" spans="1:16">
      <c r="L3" s="1"/>
    </row>
    <row r="5" spans="1:16">
      <c r="L5" s="1" t="s">
        <v>46</v>
      </c>
    </row>
    <row r="7" spans="1:16">
      <c r="M7" t="s">
        <v>47</v>
      </c>
    </row>
    <row r="8" spans="1:16">
      <c r="L8" t="s">
        <v>48</v>
      </c>
      <c r="M8" t="s">
        <v>49</v>
      </c>
      <c r="N8" t="s">
        <v>50</v>
      </c>
      <c r="O8" t="s">
        <v>51</v>
      </c>
      <c r="P8" t="s">
        <v>52</v>
      </c>
    </row>
    <row r="9" spans="1:16">
      <c r="L9" t="s">
        <v>53</v>
      </c>
      <c r="M9">
        <v>48</v>
      </c>
      <c r="N9">
        <v>97</v>
      </c>
      <c r="O9" s="11">
        <f>AVERAGE(73,49,97,77,48)</f>
        <v>68.8</v>
      </c>
      <c r="P9">
        <v>5</v>
      </c>
    </row>
    <row r="10" spans="1:16">
      <c r="L10" t="s">
        <v>54</v>
      </c>
      <c r="M10">
        <v>12</v>
      </c>
      <c r="N10">
        <v>36</v>
      </c>
      <c r="O10" s="11">
        <f>AVERAGE(36,23,31,36,22,12)</f>
        <v>26.666666666666668</v>
      </c>
      <c r="P10">
        <v>6</v>
      </c>
    </row>
    <row r="11" spans="1:16">
      <c r="L11" t="s">
        <v>55</v>
      </c>
      <c r="M11">
        <v>19</v>
      </c>
      <c r="N11">
        <v>90</v>
      </c>
      <c r="O11" s="11">
        <f>AVERAGE(90,36,19,28,27,29)</f>
        <v>38.166666666666664</v>
      </c>
      <c r="P11">
        <v>6</v>
      </c>
    </row>
    <row r="13" spans="1:16">
      <c r="L13" s="1" t="s">
        <v>56</v>
      </c>
    </row>
    <row r="15" spans="1:16">
      <c r="M15" t="s">
        <v>47</v>
      </c>
    </row>
    <row r="16" spans="1:16">
      <c r="L16" t="s">
        <v>48</v>
      </c>
      <c r="M16" t="s">
        <v>49</v>
      </c>
      <c r="N16" t="s">
        <v>50</v>
      </c>
      <c r="O16" t="s">
        <v>51</v>
      </c>
      <c r="P16" t="s">
        <v>52</v>
      </c>
    </row>
    <row r="17" spans="12:16">
      <c r="L17" t="s">
        <v>53</v>
      </c>
      <c r="M17">
        <v>64.099999999999994</v>
      </c>
      <c r="N17">
        <v>168.6</v>
      </c>
      <c r="O17" s="11">
        <f>AVERAGE(64.1,168.6)</f>
        <v>116.35</v>
      </c>
      <c r="P17">
        <v>2</v>
      </c>
    </row>
    <row r="18" spans="12:16">
      <c r="L18" t="s">
        <v>54</v>
      </c>
      <c r="M18">
        <v>17.899999999999999</v>
      </c>
      <c r="N18">
        <v>30.9</v>
      </c>
      <c r="O18" s="11">
        <f>AVERAGE(20.3,30.9,17.9)</f>
        <v>23.033333333333331</v>
      </c>
      <c r="P18">
        <v>3</v>
      </c>
    </row>
    <row r="19" spans="12:16">
      <c r="L19" t="s">
        <v>55</v>
      </c>
      <c r="M19">
        <v>23.2</v>
      </c>
      <c r="N19">
        <v>35.700000000000003</v>
      </c>
      <c r="O19" s="11">
        <f>AVERAGE(23.2,22.4,35.7)</f>
        <v>27.099999999999998</v>
      </c>
      <c r="P19">
        <v>3</v>
      </c>
    </row>
    <row r="50" spans="1:1">
      <c r="A50" s="1" t="s">
        <v>57</v>
      </c>
    </row>
    <row r="75" spans="1:6">
      <c r="A75" s="1" t="s">
        <v>58</v>
      </c>
    </row>
    <row r="76" spans="1:6" ht="42" thickBot="1">
      <c r="A76" s="3" t="s">
        <v>48</v>
      </c>
      <c r="B76" s="4" t="s">
        <v>59</v>
      </c>
      <c r="C76" s="4" t="s">
        <v>60</v>
      </c>
      <c r="D76" s="5"/>
      <c r="E76" s="4" t="s">
        <v>61</v>
      </c>
      <c r="F76" s="6"/>
    </row>
    <row r="77" spans="1:6">
      <c r="A77" s="7" t="s">
        <v>62</v>
      </c>
      <c r="B77" s="8">
        <v>105</v>
      </c>
      <c r="C77" s="8">
        <v>75</v>
      </c>
      <c r="D77" s="8"/>
      <c r="E77" s="9">
        <v>47</v>
      </c>
      <c r="F77" s="7"/>
    </row>
    <row r="78" spans="1:6">
      <c r="A78" s="7" t="s">
        <v>63</v>
      </c>
      <c r="B78" s="8">
        <v>113</v>
      </c>
      <c r="C78" s="10" t="str">
        <f>C81</f>
        <v>n/a</v>
      </c>
      <c r="D78" s="10"/>
      <c r="E78" s="10">
        <v>53</v>
      </c>
      <c r="F78" s="7" t="s">
        <v>64</v>
      </c>
    </row>
    <row r="79" spans="1:6">
      <c r="A79" s="7" t="s">
        <v>65</v>
      </c>
      <c r="B79" s="8">
        <v>35</v>
      </c>
      <c r="C79" s="8">
        <v>5</v>
      </c>
      <c r="D79" s="8"/>
      <c r="E79" s="8">
        <v>15</v>
      </c>
      <c r="F79" s="7" t="s">
        <v>66</v>
      </c>
    </row>
    <row r="80" spans="1:6">
      <c r="A80" s="7" t="s">
        <v>67</v>
      </c>
      <c r="B80" s="8">
        <v>12</v>
      </c>
      <c r="C80" s="8">
        <v>10</v>
      </c>
      <c r="D80" s="8"/>
      <c r="E80" s="8">
        <v>12</v>
      </c>
      <c r="F80" s="7"/>
    </row>
    <row r="81" spans="1:6">
      <c r="A81" s="7" t="s">
        <v>68</v>
      </c>
      <c r="B81" s="8">
        <v>250</v>
      </c>
      <c r="C81" s="8" t="s">
        <v>69</v>
      </c>
      <c r="D81" s="8"/>
      <c r="E81" s="8">
        <v>210</v>
      </c>
      <c r="F81" s="7"/>
    </row>
    <row r="82" spans="1:6">
      <c r="A82" s="7" t="s">
        <v>70</v>
      </c>
      <c r="B82" s="8">
        <v>200</v>
      </c>
      <c r="C82" s="8" t="s">
        <v>69</v>
      </c>
      <c r="D82" s="8"/>
      <c r="E82" s="8">
        <v>200</v>
      </c>
      <c r="F82" s="7"/>
    </row>
    <row r="83" spans="1:6">
      <c r="A83" s="7" t="s">
        <v>71</v>
      </c>
      <c r="B83" s="8">
        <v>35</v>
      </c>
      <c r="C83" s="8">
        <v>5</v>
      </c>
      <c r="D83" s="8"/>
      <c r="E83" s="8">
        <v>9</v>
      </c>
      <c r="F83" s="7"/>
    </row>
    <row r="84" spans="1:6">
      <c r="A84" s="7" t="s">
        <v>72</v>
      </c>
      <c r="B84" s="8">
        <v>4</v>
      </c>
      <c r="C84" s="8">
        <v>5</v>
      </c>
      <c r="D84" s="8"/>
      <c r="E84" s="8">
        <v>4</v>
      </c>
      <c r="F84" s="7"/>
    </row>
    <row r="85" spans="1:6">
      <c r="A85" s="7" t="s">
        <v>73</v>
      </c>
      <c r="B85" s="8">
        <v>567</v>
      </c>
      <c r="C85" s="8">
        <v>55</v>
      </c>
      <c r="D85" s="8"/>
      <c r="E85" s="8">
        <v>160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6"/>
  <sheetViews>
    <sheetView workbookViewId="0" xr3:uid="{51F8DEE0-4D01-5F28-A812-FC0BD7CAC4A5}"/>
  </sheetViews>
  <sheetFormatPr defaultRowHeight="14.25"/>
  <sheetData>
    <row r="1" spans="1:1">
      <c r="A1" s="1" t="s">
        <v>43</v>
      </c>
    </row>
    <row r="2" spans="1:1">
      <c r="A2" t="s">
        <v>74</v>
      </c>
    </row>
    <row r="4" spans="1:1">
      <c r="A4" s="1" t="s">
        <v>75</v>
      </c>
    </row>
    <row r="6" spans="1:1">
      <c r="A6" t="s">
        <v>76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5"/>
  <sheetViews>
    <sheetView topLeftCell="A79" workbookViewId="0" xr3:uid="{F9CF3CF3-643B-5BE6-8B46-32C596A47465}">
      <selection activeCell="D113" sqref="D113"/>
    </sheetView>
  </sheetViews>
  <sheetFormatPr defaultRowHeight="14.25"/>
  <cols>
    <col min="1" max="1" width="23.5703125" customWidth="1"/>
    <col min="6" max="6" width="14.28515625" customWidth="1"/>
  </cols>
  <sheetData>
    <row r="1" spans="1:13">
      <c r="A1" s="1" t="s">
        <v>77</v>
      </c>
    </row>
    <row r="3" spans="1:13">
      <c r="A3" t="s">
        <v>78</v>
      </c>
    </row>
    <row r="5" spans="1:13">
      <c r="A5" s="1" t="s">
        <v>79</v>
      </c>
    </row>
    <row r="6" spans="1:13">
      <c r="A6" t="s">
        <v>80</v>
      </c>
    </row>
    <row r="7" spans="1:13">
      <c r="A7" t="s">
        <v>81</v>
      </c>
    </row>
    <row r="8" spans="1:13">
      <c r="A8" t="s">
        <v>82</v>
      </c>
    </row>
    <row r="9" spans="1:13">
      <c r="A9" t="s">
        <v>83</v>
      </c>
    </row>
    <row r="10" spans="1:13">
      <c r="A10" t="s">
        <v>84</v>
      </c>
    </row>
    <row r="12" spans="1:13">
      <c r="A12" s="1" t="s">
        <v>85</v>
      </c>
    </row>
    <row r="13" spans="1:13">
      <c r="A13" t="s">
        <v>86</v>
      </c>
    </row>
    <row r="14" spans="1:13">
      <c r="A14" t="s">
        <v>87</v>
      </c>
    </row>
    <row r="16" spans="1:13">
      <c r="B16" s="1"/>
      <c r="C16" s="1" t="s">
        <v>88</v>
      </c>
      <c r="D16" s="1"/>
      <c r="E16" s="1"/>
      <c r="F16" s="1" t="s">
        <v>89</v>
      </c>
      <c r="G16" s="1" t="s">
        <v>90</v>
      </c>
      <c r="H16" s="1"/>
      <c r="I16" s="1"/>
      <c r="J16" s="1" t="s">
        <v>91</v>
      </c>
      <c r="K16" s="1"/>
      <c r="L16" s="1"/>
      <c r="M16" s="1"/>
    </row>
    <row r="17" spans="1:13">
      <c r="A17" s="1" t="s">
        <v>92</v>
      </c>
      <c r="B17" s="1" t="s">
        <v>93</v>
      </c>
      <c r="C17" s="1" t="s">
        <v>49</v>
      </c>
      <c r="D17" s="1" t="s">
        <v>50</v>
      </c>
      <c r="E17" s="1" t="s">
        <v>94</v>
      </c>
      <c r="F17" s="1"/>
      <c r="G17" s="1" t="s">
        <v>49</v>
      </c>
      <c r="H17" s="1" t="s">
        <v>50</v>
      </c>
      <c r="I17" s="1" t="s">
        <v>94</v>
      </c>
      <c r="J17" s="1" t="s">
        <v>49</v>
      </c>
      <c r="K17" s="1" t="s">
        <v>50</v>
      </c>
      <c r="L17" s="1" t="s">
        <v>94</v>
      </c>
      <c r="M17" s="1" t="s">
        <v>95</v>
      </c>
    </row>
    <row r="18" spans="1:13">
      <c r="A18" s="1"/>
    </row>
    <row r="19" spans="1:13">
      <c r="A19" t="s">
        <v>96</v>
      </c>
      <c r="B19">
        <v>30</v>
      </c>
      <c r="C19">
        <v>12</v>
      </c>
      <c r="D19">
        <v>36</v>
      </c>
      <c r="E19">
        <v>18</v>
      </c>
      <c r="F19">
        <v>0.75</v>
      </c>
      <c r="G19">
        <f>$B19*$F19*C19</f>
        <v>270</v>
      </c>
      <c r="H19">
        <f t="shared" ref="H19:I19" si="0">$B19*$F19*D19</f>
        <v>810</v>
      </c>
      <c r="I19">
        <f t="shared" si="0"/>
        <v>405</v>
      </c>
      <c r="J19">
        <v>1</v>
      </c>
      <c r="K19">
        <v>1</v>
      </c>
      <c r="L19">
        <v>2</v>
      </c>
      <c r="M19" t="s">
        <v>97</v>
      </c>
    </row>
    <row r="20" spans="1:13">
      <c r="A20" t="s">
        <v>98</v>
      </c>
      <c r="B20">
        <v>1</v>
      </c>
      <c r="C20">
        <v>12</v>
      </c>
      <c r="D20">
        <v>36</v>
      </c>
      <c r="E20">
        <v>18</v>
      </c>
      <c r="F20">
        <v>0.75</v>
      </c>
      <c r="G20">
        <f t="shared" ref="G20:G23" si="1">$B20*$F20*C20</f>
        <v>9</v>
      </c>
      <c r="H20">
        <f t="shared" ref="H20:H23" si="2">$B20*$F20*D20</f>
        <v>27</v>
      </c>
      <c r="I20">
        <f t="shared" ref="I20:I23" si="3">$B20*$F20*E20</f>
        <v>13.5</v>
      </c>
      <c r="J20">
        <v>1</v>
      </c>
      <c r="K20">
        <v>1</v>
      </c>
      <c r="L20">
        <v>2</v>
      </c>
      <c r="M20" t="s">
        <v>97</v>
      </c>
    </row>
    <row r="21" spans="1:13">
      <c r="A21" t="s">
        <v>99</v>
      </c>
      <c r="B21">
        <v>1</v>
      </c>
      <c r="C21">
        <v>250</v>
      </c>
      <c r="D21">
        <v>250</v>
      </c>
      <c r="E21">
        <v>250</v>
      </c>
      <c r="F21">
        <v>0.5</v>
      </c>
      <c r="G21">
        <f t="shared" si="1"/>
        <v>125</v>
      </c>
      <c r="H21">
        <f t="shared" si="2"/>
        <v>125</v>
      </c>
      <c r="I21">
        <f t="shared" si="3"/>
        <v>125</v>
      </c>
      <c r="J21">
        <v>3</v>
      </c>
      <c r="K21">
        <v>3</v>
      </c>
      <c r="L21">
        <v>3</v>
      </c>
      <c r="M21" t="s">
        <v>100</v>
      </c>
    </row>
    <row r="22" spans="1:13">
      <c r="A22" t="s">
        <v>101</v>
      </c>
      <c r="B22">
        <v>1</v>
      </c>
      <c r="C22">
        <v>9</v>
      </c>
      <c r="D22">
        <v>9</v>
      </c>
      <c r="E22">
        <v>9</v>
      </c>
      <c r="F22">
        <v>0.5</v>
      </c>
      <c r="G22">
        <f t="shared" si="1"/>
        <v>4.5</v>
      </c>
      <c r="H22">
        <f t="shared" si="2"/>
        <v>4.5</v>
      </c>
      <c r="I22">
        <f t="shared" si="3"/>
        <v>4.5</v>
      </c>
      <c r="J22">
        <v>3</v>
      </c>
      <c r="K22">
        <v>3</v>
      </c>
      <c r="L22">
        <v>3</v>
      </c>
      <c r="M22" t="s">
        <v>102</v>
      </c>
    </row>
    <row r="23" spans="1:13">
      <c r="A23" t="s">
        <v>67</v>
      </c>
      <c r="B23">
        <v>1</v>
      </c>
      <c r="C23">
        <v>12</v>
      </c>
      <c r="D23">
        <v>12</v>
      </c>
      <c r="E23">
        <v>12</v>
      </c>
      <c r="F23">
        <v>1</v>
      </c>
      <c r="G23">
        <f t="shared" si="1"/>
        <v>12</v>
      </c>
      <c r="H23">
        <f t="shared" si="2"/>
        <v>12</v>
      </c>
      <c r="I23">
        <f t="shared" si="3"/>
        <v>12</v>
      </c>
      <c r="J23">
        <v>3</v>
      </c>
      <c r="K23">
        <v>3</v>
      </c>
      <c r="L23">
        <v>3</v>
      </c>
      <c r="M23" t="s">
        <v>103</v>
      </c>
    </row>
    <row r="25" spans="1:13">
      <c r="F25" s="2" t="s">
        <v>104</v>
      </c>
      <c r="G25" s="13">
        <f>SUM(G19:G23)</f>
        <v>420.5</v>
      </c>
      <c r="H25" s="13">
        <f t="shared" ref="H25:I25" si="4">SUM(H19:H23)</f>
        <v>978.5</v>
      </c>
      <c r="I25" s="14">
        <f t="shared" si="4"/>
        <v>560</v>
      </c>
    </row>
    <row r="26" spans="1:13">
      <c r="F26" s="2" t="s">
        <v>105</v>
      </c>
      <c r="G26">
        <v>55</v>
      </c>
      <c r="H26">
        <v>55</v>
      </c>
      <c r="I26">
        <v>55</v>
      </c>
    </row>
    <row r="27" spans="1:13" ht="15.75">
      <c r="F27" s="2" t="s">
        <v>106</v>
      </c>
      <c r="G27" s="11">
        <f>G25/G26</f>
        <v>7.6454545454545455</v>
      </c>
      <c r="H27" s="11">
        <f t="shared" ref="H27:I27" si="5">H25/H26</f>
        <v>17.790909090909089</v>
      </c>
      <c r="I27" s="12">
        <f t="shared" si="5"/>
        <v>10.181818181818182</v>
      </c>
    </row>
    <row r="29" spans="1:13">
      <c r="A29" s="1" t="s">
        <v>107</v>
      </c>
    </row>
    <row r="30" spans="1:13">
      <c r="A30" t="s">
        <v>108</v>
      </c>
    </row>
    <row r="31" spans="1:13">
      <c r="A31" t="s">
        <v>87</v>
      </c>
    </row>
    <row r="33" spans="1:13">
      <c r="B33" s="1"/>
      <c r="C33" s="1" t="s">
        <v>88</v>
      </c>
      <c r="D33" s="1"/>
      <c r="E33" s="1"/>
      <c r="F33" s="1" t="s">
        <v>89</v>
      </c>
      <c r="G33" s="1" t="s">
        <v>90</v>
      </c>
      <c r="H33" s="1"/>
      <c r="I33" s="1"/>
      <c r="J33" s="1" t="s">
        <v>91</v>
      </c>
      <c r="K33" s="1"/>
      <c r="L33" s="1"/>
      <c r="M33" s="1"/>
    </row>
    <row r="34" spans="1:13">
      <c r="A34" s="1" t="s">
        <v>92</v>
      </c>
      <c r="B34" s="1" t="s">
        <v>93</v>
      </c>
      <c r="C34" s="1" t="s">
        <v>49</v>
      </c>
      <c r="D34" s="1" t="s">
        <v>50</v>
      </c>
      <c r="E34" s="1" t="s">
        <v>94</v>
      </c>
      <c r="F34" s="1"/>
      <c r="G34" s="1" t="s">
        <v>49</v>
      </c>
      <c r="H34" s="1" t="s">
        <v>50</v>
      </c>
      <c r="I34" s="1" t="s">
        <v>94</v>
      </c>
      <c r="J34" s="1" t="s">
        <v>49</v>
      </c>
      <c r="K34" s="1" t="s">
        <v>50</v>
      </c>
      <c r="L34" s="1" t="s">
        <v>94</v>
      </c>
      <c r="M34" s="1" t="s">
        <v>95</v>
      </c>
    </row>
    <row r="35" spans="1:13">
      <c r="A35" s="1"/>
    </row>
    <row r="36" spans="1:13">
      <c r="A36" t="s">
        <v>96</v>
      </c>
      <c r="B36">
        <v>15</v>
      </c>
      <c r="C36">
        <v>12</v>
      </c>
      <c r="D36">
        <v>36</v>
      </c>
      <c r="E36">
        <v>18</v>
      </c>
      <c r="F36">
        <v>0.75</v>
      </c>
      <c r="G36">
        <f>$B36*$F36*C36</f>
        <v>135</v>
      </c>
      <c r="H36">
        <f t="shared" ref="H36:H40" si="6">$B36*$F36*D36</f>
        <v>405</v>
      </c>
      <c r="I36">
        <f t="shared" ref="I36:I40" si="7">$B36*$F36*E36</f>
        <v>202.5</v>
      </c>
      <c r="J36">
        <v>1</v>
      </c>
      <c r="K36">
        <v>1</v>
      </c>
      <c r="L36">
        <v>2</v>
      </c>
      <c r="M36" t="s">
        <v>97</v>
      </c>
    </row>
    <row r="37" spans="1:13">
      <c r="A37" t="s">
        <v>98</v>
      </c>
      <c r="B37">
        <v>1</v>
      </c>
      <c r="C37">
        <v>12</v>
      </c>
      <c r="D37">
        <v>36</v>
      </c>
      <c r="E37">
        <v>18</v>
      </c>
      <c r="F37">
        <v>0.75</v>
      </c>
      <c r="G37">
        <f t="shared" ref="G37:G40" si="8">$B37*$F37*C37</f>
        <v>9</v>
      </c>
      <c r="H37">
        <f t="shared" si="6"/>
        <v>27</v>
      </c>
      <c r="I37">
        <f t="shared" si="7"/>
        <v>13.5</v>
      </c>
      <c r="J37">
        <v>1</v>
      </c>
      <c r="K37">
        <v>1</v>
      </c>
      <c r="L37">
        <v>2</v>
      </c>
      <c r="M37" t="s">
        <v>97</v>
      </c>
    </row>
    <row r="38" spans="1:13">
      <c r="A38" t="s">
        <v>99</v>
      </c>
      <c r="B38">
        <v>1</v>
      </c>
      <c r="C38">
        <v>250</v>
      </c>
      <c r="D38">
        <v>250</v>
      </c>
      <c r="E38">
        <v>250</v>
      </c>
      <c r="F38">
        <v>0.5</v>
      </c>
      <c r="G38">
        <f t="shared" si="8"/>
        <v>125</v>
      </c>
      <c r="H38">
        <f t="shared" si="6"/>
        <v>125</v>
      </c>
      <c r="I38">
        <f t="shared" si="7"/>
        <v>125</v>
      </c>
      <c r="J38">
        <v>3</v>
      </c>
      <c r="K38">
        <v>3</v>
      </c>
      <c r="L38">
        <v>3</v>
      </c>
      <c r="M38" t="s">
        <v>100</v>
      </c>
    </row>
    <row r="39" spans="1:13">
      <c r="A39" t="s">
        <v>101</v>
      </c>
      <c r="B39">
        <v>1</v>
      </c>
      <c r="C39">
        <v>9</v>
      </c>
      <c r="D39">
        <v>9</v>
      </c>
      <c r="E39">
        <v>9</v>
      </c>
      <c r="F39">
        <v>0.5</v>
      </c>
      <c r="G39">
        <f t="shared" si="8"/>
        <v>4.5</v>
      </c>
      <c r="H39">
        <f t="shared" si="6"/>
        <v>4.5</v>
      </c>
      <c r="I39">
        <f t="shared" si="7"/>
        <v>4.5</v>
      </c>
      <c r="J39">
        <v>3</v>
      </c>
      <c r="K39">
        <v>3</v>
      </c>
      <c r="L39">
        <v>3</v>
      </c>
      <c r="M39" t="s">
        <v>102</v>
      </c>
    </row>
    <row r="40" spans="1:13">
      <c r="A40" t="s">
        <v>67</v>
      </c>
      <c r="B40">
        <v>1</v>
      </c>
      <c r="C40">
        <v>12</v>
      </c>
      <c r="D40">
        <v>12</v>
      </c>
      <c r="E40">
        <v>12</v>
      </c>
      <c r="F40">
        <v>1</v>
      </c>
      <c r="G40">
        <f t="shared" si="8"/>
        <v>12</v>
      </c>
      <c r="H40">
        <f t="shared" si="6"/>
        <v>12</v>
      </c>
      <c r="I40">
        <f t="shared" si="7"/>
        <v>12</v>
      </c>
      <c r="J40">
        <v>3</v>
      </c>
      <c r="K40">
        <v>3</v>
      </c>
      <c r="L40">
        <v>3</v>
      </c>
      <c r="M40" t="s">
        <v>103</v>
      </c>
    </row>
    <row r="42" spans="1:13">
      <c r="F42" s="2" t="s">
        <v>104</v>
      </c>
      <c r="G42" s="13">
        <f>SUM(G36:G40)</f>
        <v>285.5</v>
      </c>
      <c r="H42" s="13">
        <f t="shared" ref="H42:I42" si="9">SUM(H36:H40)</f>
        <v>573.5</v>
      </c>
      <c r="I42" s="14">
        <f t="shared" si="9"/>
        <v>357.5</v>
      </c>
    </row>
    <row r="43" spans="1:13">
      <c r="F43" s="2" t="s">
        <v>105</v>
      </c>
      <c r="G43">
        <v>55</v>
      </c>
      <c r="H43">
        <v>55</v>
      </c>
      <c r="I43">
        <v>55</v>
      </c>
    </row>
    <row r="44" spans="1:13" ht="15.75">
      <c r="F44" s="2" t="s">
        <v>106</v>
      </c>
      <c r="G44" s="11">
        <f>G42/G43</f>
        <v>5.1909090909090905</v>
      </c>
      <c r="H44" s="11">
        <f t="shared" ref="H44" si="10">H42/H43</f>
        <v>10.427272727272728</v>
      </c>
      <c r="I44" s="12">
        <f t="shared" ref="I44" si="11">I42/I43</f>
        <v>6.5</v>
      </c>
    </row>
    <row r="46" spans="1:13">
      <c r="A46" s="1" t="s">
        <v>109</v>
      </c>
    </row>
    <row r="47" spans="1:13">
      <c r="A47" t="s">
        <v>110</v>
      </c>
    </row>
    <row r="48" spans="1:13">
      <c r="A48" t="s">
        <v>87</v>
      </c>
    </row>
    <row r="50" spans="1:13">
      <c r="B50" s="1"/>
      <c r="C50" s="1" t="s">
        <v>88</v>
      </c>
      <c r="D50" s="1"/>
      <c r="E50" s="1"/>
      <c r="F50" s="1" t="s">
        <v>89</v>
      </c>
      <c r="G50" s="1" t="s">
        <v>90</v>
      </c>
      <c r="H50" s="1"/>
      <c r="I50" s="1"/>
      <c r="J50" s="1" t="s">
        <v>91</v>
      </c>
      <c r="K50" s="1"/>
      <c r="L50" s="1"/>
      <c r="M50" s="1"/>
    </row>
    <row r="51" spans="1:13">
      <c r="A51" s="1" t="s">
        <v>92</v>
      </c>
      <c r="B51" s="1" t="s">
        <v>93</v>
      </c>
      <c r="C51" s="1" t="s">
        <v>49</v>
      </c>
      <c r="D51" s="1" t="s">
        <v>50</v>
      </c>
      <c r="E51" s="1" t="s">
        <v>94</v>
      </c>
      <c r="F51" s="1"/>
      <c r="G51" s="1" t="s">
        <v>49</v>
      </c>
      <c r="H51" s="1" t="s">
        <v>50</v>
      </c>
      <c r="I51" s="1" t="s">
        <v>94</v>
      </c>
      <c r="J51" s="1" t="s">
        <v>49</v>
      </c>
      <c r="K51" s="1" t="s">
        <v>50</v>
      </c>
      <c r="L51" s="1" t="s">
        <v>94</v>
      </c>
      <c r="M51" s="1" t="s">
        <v>95</v>
      </c>
    </row>
    <row r="52" spans="1:13">
      <c r="A52" s="1"/>
    </row>
    <row r="53" spans="1:13">
      <c r="A53" t="s">
        <v>111</v>
      </c>
      <c r="B53">
        <v>30</v>
      </c>
      <c r="C53">
        <v>48</v>
      </c>
      <c r="D53">
        <v>169</v>
      </c>
      <c r="E53">
        <v>64</v>
      </c>
      <c r="F53">
        <v>0.75</v>
      </c>
      <c r="G53">
        <f>$B53*$F53*C53</f>
        <v>1080</v>
      </c>
      <c r="H53">
        <f t="shared" ref="H53:H58" si="12">$B53*$F53*D53</f>
        <v>3802.5</v>
      </c>
      <c r="I53">
        <f t="shared" ref="I53:I58" si="13">$B53*$F53*E53</f>
        <v>1440</v>
      </c>
      <c r="J53">
        <v>1</v>
      </c>
      <c r="K53">
        <v>2</v>
      </c>
      <c r="L53">
        <v>2</v>
      </c>
      <c r="M53" t="s">
        <v>112</v>
      </c>
    </row>
    <row r="54" spans="1:13">
      <c r="A54" t="s">
        <v>113</v>
      </c>
      <c r="B54">
        <v>30</v>
      </c>
      <c r="C54">
        <v>19</v>
      </c>
      <c r="D54">
        <v>90</v>
      </c>
      <c r="E54">
        <v>36</v>
      </c>
      <c r="F54">
        <v>0.6</v>
      </c>
      <c r="G54">
        <f>$B54*$F54*C54</f>
        <v>342</v>
      </c>
      <c r="H54">
        <f t="shared" ref="H54" si="14">$B54*$F54*D54</f>
        <v>1620</v>
      </c>
      <c r="I54">
        <f t="shared" ref="I54" si="15">$B54*$F54*E54</f>
        <v>648</v>
      </c>
      <c r="J54">
        <v>1</v>
      </c>
      <c r="K54">
        <v>1</v>
      </c>
      <c r="L54">
        <v>1</v>
      </c>
      <c r="M54" t="s">
        <v>114</v>
      </c>
    </row>
    <row r="55" spans="1:13">
      <c r="A55" t="s">
        <v>98</v>
      </c>
      <c r="B55">
        <v>1</v>
      </c>
      <c r="C55">
        <v>12</v>
      </c>
      <c r="D55">
        <v>36</v>
      </c>
      <c r="E55">
        <v>18</v>
      </c>
      <c r="F55">
        <v>0.75</v>
      </c>
      <c r="G55">
        <f t="shared" ref="G55:G58" si="16">$B55*$F55*C55</f>
        <v>9</v>
      </c>
      <c r="H55">
        <f t="shared" si="12"/>
        <v>27</v>
      </c>
      <c r="I55">
        <f t="shared" si="13"/>
        <v>13.5</v>
      </c>
      <c r="J55">
        <v>1</v>
      </c>
      <c r="K55">
        <v>1</v>
      </c>
      <c r="L55">
        <v>2</v>
      </c>
      <c r="M55" t="s">
        <v>97</v>
      </c>
    </row>
    <row r="56" spans="1:13">
      <c r="A56" t="s">
        <v>99</v>
      </c>
      <c r="B56">
        <v>1</v>
      </c>
      <c r="C56">
        <v>250</v>
      </c>
      <c r="D56">
        <v>250</v>
      </c>
      <c r="E56">
        <v>250</v>
      </c>
      <c r="F56">
        <v>0.5</v>
      </c>
      <c r="G56">
        <f t="shared" si="16"/>
        <v>125</v>
      </c>
      <c r="H56">
        <f t="shared" si="12"/>
        <v>125</v>
      </c>
      <c r="I56">
        <f t="shared" si="13"/>
        <v>125</v>
      </c>
      <c r="J56">
        <v>3</v>
      </c>
      <c r="K56">
        <v>3</v>
      </c>
      <c r="L56">
        <v>3</v>
      </c>
      <c r="M56" t="s">
        <v>100</v>
      </c>
    </row>
    <row r="57" spans="1:13">
      <c r="A57" t="s">
        <v>101</v>
      </c>
      <c r="B57">
        <v>1</v>
      </c>
      <c r="C57">
        <v>9</v>
      </c>
      <c r="D57">
        <v>9</v>
      </c>
      <c r="E57">
        <v>9</v>
      </c>
      <c r="F57">
        <v>0.5</v>
      </c>
      <c r="G57">
        <f t="shared" si="16"/>
        <v>4.5</v>
      </c>
      <c r="H57">
        <f t="shared" si="12"/>
        <v>4.5</v>
      </c>
      <c r="I57">
        <f t="shared" si="13"/>
        <v>4.5</v>
      </c>
      <c r="J57">
        <v>3</v>
      </c>
      <c r="K57">
        <v>3</v>
      </c>
      <c r="L57">
        <v>3</v>
      </c>
      <c r="M57" t="s">
        <v>102</v>
      </c>
    </row>
    <row r="58" spans="1:13">
      <c r="A58" t="s">
        <v>67</v>
      </c>
      <c r="B58">
        <v>1</v>
      </c>
      <c r="C58">
        <v>12</v>
      </c>
      <c r="D58">
        <v>12</v>
      </c>
      <c r="E58">
        <v>12</v>
      </c>
      <c r="F58">
        <v>1</v>
      </c>
      <c r="G58">
        <f t="shared" si="16"/>
        <v>12</v>
      </c>
      <c r="H58">
        <f t="shared" si="12"/>
        <v>12</v>
      </c>
      <c r="I58">
        <f t="shared" si="13"/>
        <v>12</v>
      </c>
      <c r="J58">
        <v>3</v>
      </c>
      <c r="K58">
        <v>3</v>
      </c>
      <c r="L58">
        <v>3</v>
      </c>
      <c r="M58" t="s">
        <v>103</v>
      </c>
    </row>
    <row r="60" spans="1:13">
      <c r="F60" s="2" t="s">
        <v>104</v>
      </c>
      <c r="G60" s="13">
        <f>SUM(G53:G58)</f>
        <v>1572.5</v>
      </c>
      <c r="H60" s="13">
        <f t="shared" ref="H60:I60" si="17">SUM(H53:H58)</f>
        <v>5591</v>
      </c>
      <c r="I60" s="14">
        <f t="shared" si="17"/>
        <v>2243</v>
      </c>
    </row>
    <row r="61" spans="1:13">
      <c r="F61" s="2" t="s">
        <v>105</v>
      </c>
      <c r="G61">
        <v>83</v>
      </c>
      <c r="H61">
        <v>83</v>
      </c>
      <c r="I61">
        <v>83</v>
      </c>
    </row>
    <row r="62" spans="1:13" ht="15.75">
      <c r="F62" s="2" t="s">
        <v>106</v>
      </c>
      <c r="G62" s="11">
        <f>G60/G61</f>
        <v>18.945783132530121</v>
      </c>
      <c r="H62" s="11">
        <f t="shared" ref="H62" si="18">H60/H61</f>
        <v>67.361445783132524</v>
      </c>
      <c r="I62" s="12">
        <f t="shared" ref="I62" si="19">I60/I61</f>
        <v>27.024096385542169</v>
      </c>
    </row>
    <row r="64" spans="1:13">
      <c r="A64" s="1" t="s">
        <v>115</v>
      </c>
    </row>
    <row r="65" spans="1:13">
      <c r="A65" t="s">
        <v>116</v>
      </c>
    </row>
    <row r="66" spans="1:13">
      <c r="A66" t="s">
        <v>87</v>
      </c>
    </row>
    <row r="68" spans="1:13">
      <c r="B68" s="1"/>
      <c r="C68" s="1" t="s">
        <v>88</v>
      </c>
      <c r="D68" s="1"/>
      <c r="E68" s="1"/>
      <c r="F68" s="1" t="s">
        <v>89</v>
      </c>
      <c r="G68" s="1" t="s">
        <v>90</v>
      </c>
      <c r="H68" s="1"/>
      <c r="I68" s="1"/>
      <c r="J68" s="1" t="s">
        <v>91</v>
      </c>
      <c r="K68" s="1"/>
      <c r="L68" s="1"/>
      <c r="M68" s="1"/>
    </row>
    <row r="69" spans="1:13">
      <c r="A69" s="1" t="s">
        <v>92</v>
      </c>
      <c r="B69" s="1" t="s">
        <v>93</v>
      </c>
      <c r="C69" s="1" t="s">
        <v>49</v>
      </c>
      <c r="D69" s="1" t="s">
        <v>50</v>
      </c>
      <c r="E69" s="1" t="s">
        <v>94</v>
      </c>
      <c r="F69" s="1"/>
      <c r="G69" s="1" t="s">
        <v>49</v>
      </c>
      <c r="H69" s="1" t="s">
        <v>50</v>
      </c>
      <c r="I69" s="1" t="s">
        <v>94</v>
      </c>
      <c r="J69" s="1" t="s">
        <v>49</v>
      </c>
      <c r="K69" s="1" t="s">
        <v>50</v>
      </c>
      <c r="L69" s="1" t="s">
        <v>94</v>
      </c>
      <c r="M69" s="1" t="s">
        <v>95</v>
      </c>
    </row>
    <row r="70" spans="1:13">
      <c r="A70" s="1"/>
    </row>
    <row r="71" spans="1:13">
      <c r="A71" t="s">
        <v>63</v>
      </c>
      <c r="B71">
        <v>16</v>
      </c>
      <c r="C71">
        <v>53</v>
      </c>
      <c r="D71">
        <v>53</v>
      </c>
      <c r="E71">
        <v>53</v>
      </c>
      <c r="F71">
        <v>0.75</v>
      </c>
      <c r="G71">
        <f>$B71*$F71*C71</f>
        <v>636</v>
      </c>
      <c r="H71">
        <f t="shared" ref="H71:H74" si="20">$B71*$F71*D71</f>
        <v>636</v>
      </c>
      <c r="I71">
        <f t="shared" ref="I71:I74" si="21">$B71*$F71*E71</f>
        <v>636</v>
      </c>
      <c r="J71">
        <v>3</v>
      </c>
      <c r="K71">
        <v>3</v>
      </c>
      <c r="L71">
        <v>3</v>
      </c>
      <c r="M71" t="s">
        <v>112</v>
      </c>
    </row>
    <row r="72" spans="1:13">
      <c r="A72" t="s">
        <v>99</v>
      </c>
      <c r="B72">
        <v>1</v>
      </c>
      <c r="C72">
        <v>250</v>
      </c>
      <c r="D72">
        <v>250</v>
      </c>
      <c r="E72">
        <v>250</v>
      </c>
      <c r="F72">
        <v>0.5</v>
      </c>
      <c r="G72">
        <f t="shared" ref="G72:G74" si="22">$B72*$F72*C72</f>
        <v>125</v>
      </c>
      <c r="H72">
        <f t="shared" si="20"/>
        <v>125</v>
      </c>
      <c r="I72">
        <f t="shared" si="21"/>
        <v>125</v>
      </c>
      <c r="J72">
        <v>3</v>
      </c>
      <c r="K72">
        <v>3</v>
      </c>
      <c r="L72">
        <v>3</v>
      </c>
      <c r="M72" t="s">
        <v>100</v>
      </c>
    </row>
    <row r="73" spans="1:13">
      <c r="A73" t="s">
        <v>101</v>
      </c>
      <c r="B73">
        <v>1</v>
      </c>
      <c r="C73">
        <v>9</v>
      </c>
      <c r="D73">
        <v>9</v>
      </c>
      <c r="E73">
        <v>9</v>
      </c>
      <c r="F73">
        <v>0.5</v>
      </c>
      <c r="G73">
        <f t="shared" si="22"/>
        <v>4.5</v>
      </c>
      <c r="H73">
        <f t="shared" si="20"/>
        <v>4.5</v>
      </c>
      <c r="I73">
        <f t="shared" si="21"/>
        <v>4.5</v>
      </c>
      <c r="J73">
        <v>3</v>
      </c>
      <c r="K73">
        <v>3</v>
      </c>
      <c r="L73">
        <v>3</v>
      </c>
      <c r="M73" t="s">
        <v>102</v>
      </c>
    </row>
    <row r="74" spans="1:13">
      <c r="A74" t="s">
        <v>67</v>
      </c>
      <c r="B74">
        <v>1</v>
      </c>
      <c r="C74">
        <v>12</v>
      </c>
      <c r="D74">
        <v>12</v>
      </c>
      <c r="E74">
        <v>12</v>
      </c>
      <c r="F74">
        <v>1</v>
      </c>
      <c r="G74">
        <f t="shared" si="22"/>
        <v>12</v>
      </c>
      <c r="H74">
        <f t="shared" si="20"/>
        <v>12</v>
      </c>
      <c r="I74">
        <f t="shared" si="21"/>
        <v>12</v>
      </c>
      <c r="J74">
        <v>3</v>
      </c>
      <c r="K74">
        <v>3</v>
      </c>
      <c r="L74">
        <v>3</v>
      </c>
      <c r="M74" t="s">
        <v>103</v>
      </c>
    </row>
    <row r="76" spans="1:13">
      <c r="F76" s="2" t="s">
        <v>104</v>
      </c>
      <c r="G76" s="13">
        <f>SUM(G71:G74)</f>
        <v>777.5</v>
      </c>
      <c r="H76" s="13">
        <f>SUM(H71:H74)</f>
        <v>777.5</v>
      </c>
      <c r="I76" s="14">
        <f>SUM(I71:I74)</f>
        <v>777.5</v>
      </c>
    </row>
    <row r="77" spans="1:13">
      <c r="F77" s="2" t="s">
        <v>105</v>
      </c>
      <c r="G77">
        <v>83</v>
      </c>
      <c r="H77">
        <v>83</v>
      </c>
      <c r="I77">
        <v>83</v>
      </c>
    </row>
    <row r="78" spans="1:13" ht="15.75">
      <c r="F78" s="2" t="s">
        <v>106</v>
      </c>
      <c r="G78" s="11">
        <f>G76/G77</f>
        <v>9.3674698795180724</v>
      </c>
      <c r="H78" s="11">
        <f t="shared" ref="H78" si="23">H76/H77</f>
        <v>9.3674698795180724</v>
      </c>
      <c r="I78" s="12">
        <f t="shared" ref="I78" si="24">I76/I77</f>
        <v>9.3674698795180724</v>
      </c>
    </row>
    <row r="80" spans="1:13">
      <c r="A80" s="1" t="s">
        <v>117</v>
      </c>
    </row>
    <row r="81" spans="1:13">
      <c r="A81" t="s">
        <v>118</v>
      </c>
    </row>
    <row r="82" spans="1:13">
      <c r="A82" t="s">
        <v>87</v>
      </c>
    </row>
    <row r="84" spans="1:13">
      <c r="B84" s="1"/>
      <c r="C84" s="1" t="s">
        <v>88</v>
      </c>
      <c r="D84" s="1"/>
      <c r="E84" s="1"/>
      <c r="F84" s="1" t="s">
        <v>89</v>
      </c>
      <c r="G84" s="1" t="s">
        <v>90</v>
      </c>
      <c r="H84" s="1"/>
      <c r="I84" s="1"/>
      <c r="J84" s="1" t="s">
        <v>91</v>
      </c>
      <c r="K84" s="1"/>
      <c r="L84" s="1"/>
      <c r="M84" s="1"/>
    </row>
    <row r="85" spans="1:13">
      <c r="A85" s="1" t="s">
        <v>92</v>
      </c>
      <c r="B85" s="1" t="s">
        <v>93</v>
      </c>
      <c r="C85" s="1" t="s">
        <v>49</v>
      </c>
      <c r="D85" s="1" t="s">
        <v>50</v>
      </c>
      <c r="E85" s="1" t="s">
        <v>94</v>
      </c>
      <c r="F85" s="1"/>
      <c r="G85" s="1" t="s">
        <v>49</v>
      </c>
      <c r="H85" s="1" t="s">
        <v>50</v>
      </c>
      <c r="I85" s="1" t="s">
        <v>94</v>
      </c>
      <c r="J85" s="1" t="s">
        <v>49</v>
      </c>
      <c r="K85" s="1" t="s">
        <v>50</v>
      </c>
      <c r="L85" s="1" t="s">
        <v>94</v>
      </c>
      <c r="M85" s="1" t="s">
        <v>95</v>
      </c>
    </row>
    <row r="86" spans="1:13">
      <c r="A86" s="1"/>
    </row>
    <row r="87" spans="1:13">
      <c r="A87" t="s">
        <v>119</v>
      </c>
      <c r="B87">
        <v>30</v>
      </c>
      <c r="C87">
        <v>2.5</v>
      </c>
      <c r="D87">
        <v>5</v>
      </c>
      <c r="E87">
        <v>5</v>
      </c>
      <c r="F87">
        <v>0.75</v>
      </c>
      <c r="G87">
        <f>$B87*$F87*C87</f>
        <v>56.25</v>
      </c>
      <c r="H87">
        <f t="shared" ref="H87:H91" si="25">$B87*$F87*D87</f>
        <v>112.5</v>
      </c>
      <c r="I87">
        <f t="shared" ref="I87:I91" si="26">$B87*$F87*E87</f>
        <v>112.5</v>
      </c>
      <c r="J87">
        <v>4</v>
      </c>
      <c r="K87">
        <v>4</v>
      </c>
      <c r="L87">
        <v>4</v>
      </c>
      <c r="M87" t="s">
        <v>120</v>
      </c>
    </row>
    <row r="88" spans="1:13">
      <c r="A88" t="s">
        <v>98</v>
      </c>
      <c r="B88">
        <v>1</v>
      </c>
      <c r="C88">
        <v>12</v>
      </c>
      <c r="D88">
        <v>36</v>
      </c>
      <c r="E88">
        <v>18</v>
      </c>
      <c r="F88">
        <v>0.75</v>
      </c>
      <c r="G88">
        <f t="shared" ref="G88:G91" si="27">$B88*$F88*C88</f>
        <v>9</v>
      </c>
      <c r="H88">
        <f t="shared" si="25"/>
        <v>27</v>
      </c>
      <c r="I88">
        <f t="shared" si="26"/>
        <v>13.5</v>
      </c>
      <c r="J88">
        <v>1</v>
      </c>
      <c r="K88">
        <v>1</v>
      </c>
      <c r="L88">
        <v>2</v>
      </c>
      <c r="M88" t="s">
        <v>97</v>
      </c>
    </row>
    <row r="89" spans="1:13">
      <c r="A89" t="s">
        <v>99</v>
      </c>
      <c r="B89">
        <v>1</v>
      </c>
      <c r="C89">
        <v>250</v>
      </c>
      <c r="D89">
        <v>250</v>
      </c>
      <c r="E89">
        <v>250</v>
      </c>
      <c r="F89">
        <v>0.5</v>
      </c>
      <c r="G89">
        <f t="shared" si="27"/>
        <v>125</v>
      </c>
      <c r="H89">
        <f t="shared" si="25"/>
        <v>125</v>
      </c>
      <c r="I89">
        <f t="shared" si="26"/>
        <v>125</v>
      </c>
      <c r="J89">
        <v>3</v>
      </c>
      <c r="K89">
        <v>3</v>
      </c>
      <c r="L89">
        <v>3</v>
      </c>
      <c r="M89" t="s">
        <v>100</v>
      </c>
    </row>
    <row r="90" spans="1:13">
      <c r="A90" t="s">
        <v>101</v>
      </c>
      <c r="B90">
        <v>1</v>
      </c>
      <c r="C90">
        <v>9</v>
      </c>
      <c r="D90">
        <v>9</v>
      </c>
      <c r="E90">
        <v>9</v>
      </c>
      <c r="F90">
        <v>0.5</v>
      </c>
      <c r="G90">
        <f t="shared" si="27"/>
        <v>4.5</v>
      </c>
      <c r="H90">
        <f t="shared" si="25"/>
        <v>4.5</v>
      </c>
      <c r="I90">
        <f t="shared" si="26"/>
        <v>4.5</v>
      </c>
      <c r="J90">
        <v>3</v>
      </c>
      <c r="K90">
        <v>3</v>
      </c>
      <c r="L90">
        <v>3</v>
      </c>
      <c r="M90" t="s">
        <v>102</v>
      </c>
    </row>
    <row r="91" spans="1:13">
      <c r="A91" t="s">
        <v>67</v>
      </c>
      <c r="B91">
        <v>1</v>
      </c>
      <c r="C91">
        <v>12</v>
      </c>
      <c r="D91">
        <v>12</v>
      </c>
      <c r="E91">
        <v>12</v>
      </c>
      <c r="F91">
        <v>1</v>
      </c>
      <c r="G91">
        <f t="shared" si="27"/>
        <v>12</v>
      </c>
      <c r="H91">
        <f t="shared" si="25"/>
        <v>12</v>
      </c>
      <c r="I91">
        <f t="shared" si="26"/>
        <v>12</v>
      </c>
      <c r="J91">
        <v>3</v>
      </c>
      <c r="K91">
        <v>3</v>
      </c>
      <c r="L91">
        <v>3</v>
      </c>
      <c r="M91" t="s">
        <v>103</v>
      </c>
    </row>
    <row r="93" spans="1:13">
      <c r="F93" s="2" t="s">
        <v>104</v>
      </c>
      <c r="G93" s="13">
        <f>SUM(G87:G91)</f>
        <v>206.75</v>
      </c>
      <c r="H93" s="13">
        <f t="shared" ref="H93:I93" si="28">SUM(H87:H91)</f>
        <v>281</v>
      </c>
      <c r="I93" s="14">
        <f t="shared" si="28"/>
        <v>267.5</v>
      </c>
    </row>
    <row r="94" spans="1:13">
      <c r="F94" s="2" t="s">
        <v>105</v>
      </c>
      <c r="G94">
        <v>55</v>
      </c>
      <c r="H94">
        <v>55</v>
      </c>
      <c r="I94">
        <v>55</v>
      </c>
    </row>
    <row r="95" spans="1:13" ht="15.75">
      <c r="F95" s="2" t="s">
        <v>106</v>
      </c>
      <c r="G95" s="11">
        <f>G93/G94</f>
        <v>3.7590909090909093</v>
      </c>
      <c r="H95" s="11">
        <f t="shared" ref="H95" si="29">H93/H94</f>
        <v>5.1090909090909093</v>
      </c>
      <c r="I95" s="12">
        <f t="shared" ref="I95" si="30">I93/I94</f>
        <v>4.8636363636363633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Taylor, Tim</dc:creator>
  <cp:keywords/>
  <dc:description/>
  <cp:lastModifiedBy/>
  <cp:revision/>
  <dcterms:created xsi:type="dcterms:W3CDTF">2017-01-16T10:17:36Z</dcterms:created>
  <dcterms:modified xsi:type="dcterms:W3CDTF">2018-08-20T15:12:13Z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RiskLevel">
    <vt:lpwstr/>
  </property>
  <property fmtid="{D5CDD505-2E9C-101B-9397-08002B2CF9AE}" pid="3" name="DocRiskLevelWizardText">
    <vt:lpwstr>Atkins Baseline</vt:lpwstr>
  </property>
  <property fmtid="{D5CDD505-2E9C-101B-9397-08002B2CF9AE}" pid="4" name="DocRiskLevelWizardMarker">
    <vt:lpwstr/>
  </property>
</Properties>
</file>