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C1" lockStructure="1"/>
  <bookViews>
    <workbookView xWindow="480" yWindow="195" windowWidth="18195" windowHeight="7710" tabRatio="810"/>
  </bookViews>
  <sheets>
    <sheet name="Overview" sheetId="1" r:id="rId1"/>
    <sheet name="ODN profiles" sheetId="18" r:id="rId2"/>
    <sheet name="Prevalence" sheetId="7" r:id="rId3"/>
    <sheet name="Burden" sheetId="9" r:id="rId4"/>
    <sheet name="ODN data summary" sheetId="8" r:id="rId5"/>
    <sheet name="PWID data" sheetId="4" r:id="rId6"/>
    <sheet name="Lab data" sheetId="5" r:id="rId7"/>
    <sheet name="HES data" sheetId="6" r:id="rId8"/>
    <sheet name="Treatment" sheetId="12" r:id="rId9"/>
    <sheet name="GD" sheetId="10" state="hidden" r:id="rId10"/>
    <sheet name="L1" sheetId="11" state="hidden" r:id="rId11"/>
    <sheet name="L2" sheetId="13" state="hidden" r:id="rId12"/>
    <sheet name="L3" sheetId="14" state="hidden" r:id="rId13"/>
    <sheet name="L4" sheetId="15" state="hidden" r:id="rId14"/>
    <sheet name="L5" sheetId="16" state="hidden" r:id="rId15"/>
    <sheet name="L6" sheetId="20" state="hidden" r:id="rId16"/>
    <sheet name="L7" sheetId="21" state="hidden" r:id="rId17"/>
    <sheet name="Notes" sheetId="19" state="hidden" r:id="rId18"/>
    <sheet name="NTA" sheetId="22" state="hidden" r:id="rId19"/>
  </sheets>
  <calcPr calcId="145621"/>
</workbook>
</file>

<file path=xl/calcChain.xml><?xml version="1.0" encoding="utf-8"?>
<calcChain xmlns="http://schemas.openxmlformats.org/spreadsheetml/2006/main">
  <c r="C24" i="18" l="1"/>
  <c r="C26" i="18"/>
  <c r="C26" i="12" l="1"/>
  <c r="B26" i="12"/>
  <c r="G26" i="6"/>
  <c r="F26" i="6"/>
  <c r="E26" i="6"/>
  <c r="D26" i="6"/>
  <c r="C26" i="6"/>
  <c r="B26" i="6"/>
  <c r="G26" i="5"/>
  <c r="F26" i="5"/>
  <c r="E26" i="5"/>
  <c r="D26" i="5"/>
  <c r="C26" i="5"/>
  <c r="B26" i="5"/>
  <c r="A7" i="18" l="1"/>
  <c r="A20" i="18"/>
  <c r="A19" i="18"/>
  <c r="A18" i="18"/>
  <c r="A11" i="18" l="1"/>
  <c r="A17" i="18"/>
  <c r="A16" i="18"/>
  <c r="A15" i="18"/>
  <c r="A14" i="18"/>
  <c r="A13" i="18"/>
  <c r="A12" i="18"/>
  <c r="A10" i="18"/>
  <c r="A9" i="18"/>
  <c r="A8" i="18"/>
  <c r="C29" i="18" l="1"/>
  <c r="A32" i="21" l="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B3" i="21"/>
  <c r="B4" i="21" s="1"/>
  <c r="B5" i="21" s="1"/>
  <c r="B6" i="21" s="1"/>
  <c r="B7" i="21" s="1"/>
  <c r="B8" i="21" s="1"/>
  <c r="B9" i="21" s="1"/>
  <c r="B10" i="21" s="1"/>
  <c r="A2" i="21"/>
  <c r="C2" i="21" s="1"/>
  <c r="E2" i="21" s="1"/>
  <c r="A2" i="20"/>
  <c r="C2" i="20" s="1"/>
  <c r="G2" i="20" s="1"/>
  <c r="D43" i="18" s="1"/>
  <c r="B3" i="20"/>
  <c r="B4" i="20" s="1"/>
  <c r="B5" i="20" s="1"/>
  <c r="B6" i="20" s="1"/>
  <c r="B7" i="20"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C3" i="20" s="1"/>
  <c r="D3" i="20" s="1"/>
  <c r="B44" i="18" s="1"/>
  <c r="B24" i="18"/>
  <c r="C6" i="20" l="1"/>
  <c r="C18" i="20"/>
  <c r="G18" i="20" s="1"/>
  <c r="D59" i="18" s="1"/>
  <c r="C30" i="20"/>
  <c r="C42" i="20"/>
  <c r="E42" i="20" s="1"/>
  <c r="A83" i="18" s="1"/>
  <c r="C11" i="20"/>
  <c r="D11" i="20" s="1"/>
  <c r="B52" i="18" s="1"/>
  <c r="C23" i="20"/>
  <c r="D23" i="20" s="1"/>
  <c r="B64" i="18" s="1"/>
  <c r="C31" i="20"/>
  <c r="G31" i="20" s="1"/>
  <c r="D72" i="18" s="1"/>
  <c r="C39" i="20"/>
  <c r="G39" i="20" s="1"/>
  <c r="D80" i="18" s="1"/>
  <c r="C47" i="20"/>
  <c r="G47" i="20" s="1"/>
  <c r="C8" i="20"/>
  <c r="G8" i="20" s="1"/>
  <c r="D49" i="18" s="1"/>
  <c r="C12" i="20"/>
  <c r="C16" i="20"/>
  <c r="E16" i="20" s="1"/>
  <c r="A57" i="18" s="1"/>
  <c r="C20" i="20"/>
  <c r="C24" i="20"/>
  <c r="G24" i="20" s="1"/>
  <c r="D65" i="18" s="1"/>
  <c r="C28" i="20"/>
  <c r="C32" i="20"/>
  <c r="G32" i="20" s="1"/>
  <c r="D73" i="18" s="1"/>
  <c r="C36" i="20"/>
  <c r="G36" i="20" s="1"/>
  <c r="D77" i="18" s="1"/>
  <c r="C40" i="20"/>
  <c r="G40" i="20" s="1"/>
  <c r="D81" i="18" s="1"/>
  <c r="C44" i="20"/>
  <c r="G44" i="20" s="1"/>
  <c r="C48" i="20"/>
  <c r="G48" i="20" s="1"/>
  <c r="C10" i="20"/>
  <c r="C14" i="20"/>
  <c r="C22" i="20"/>
  <c r="C26" i="20"/>
  <c r="G26" i="20" s="1"/>
  <c r="D67" i="18" s="1"/>
  <c r="C34" i="20"/>
  <c r="C38" i="20"/>
  <c r="C46" i="20"/>
  <c r="C50" i="20"/>
  <c r="D50" i="20" s="1"/>
  <c r="C7" i="20"/>
  <c r="D7" i="20" s="1"/>
  <c r="B48" i="18" s="1"/>
  <c r="C15" i="20"/>
  <c r="C19" i="20"/>
  <c r="D19" i="20" s="1"/>
  <c r="B60" i="18" s="1"/>
  <c r="C27" i="20"/>
  <c r="D27" i="20" s="1"/>
  <c r="B68" i="18" s="1"/>
  <c r="C35" i="20"/>
  <c r="G35" i="20" s="1"/>
  <c r="D76" i="18" s="1"/>
  <c r="C43" i="20"/>
  <c r="G43" i="20" s="1"/>
  <c r="D84" i="18" s="1"/>
  <c r="C4" i="20"/>
  <c r="G4" i="20" s="1"/>
  <c r="D45" i="18" s="1"/>
  <c r="C5" i="20"/>
  <c r="D5" i="20" s="1"/>
  <c r="B46" i="18" s="1"/>
  <c r="C9" i="20"/>
  <c r="D9" i="20" s="1"/>
  <c r="B50" i="18" s="1"/>
  <c r="C13" i="20"/>
  <c r="D13" i="20" s="1"/>
  <c r="B54" i="18" s="1"/>
  <c r="C17" i="20"/>
  <c r="D17" i="20" s="1"/>
  <c r="B58" i="18" s="1"/>
  <c r="C21" i="20"/>
  <c r="D21" i="20" s="1"/>
  <c r="B62" i="18" s="1"/>
  <c r="C25" i="20"/>
  <c r="D25" i="20" s="1"/>
  <c r="B66" i="18" s="1"/>
  <c r="C29" i="20"/>
  <c r="G29" i="20" s="1"/>
  <c r="D70" i="18" s="1"/>
  <c r="C33" i="20"/>
  <c r="G33" i="20" s="1"/>
  <c r="D74" i="18" s="1"/>
  <c r="C37" i="20"/>
  <c r="G37" i="20" s="1"/>
  <c r="D78" i="18" s="1"/>
  <c r="C41" i="20"/>
  <c r="G41" i="20" s="1"/>
  <c r="D82" i="18" s="1"/>
  <c r="C45" i="20"/>
  <c r="G45" i="20" s="1"/>
  <c r="C49" i="20"/>
  <c r="G49" i="20" s="1"/>
  <c r="C3" i="21"/>
  <c r="G3" i="21" s="1"/>
  <c r="G2" i="21"/>
  <c r="F2" i="21"/>
  <c r="H2" i="21"/>
  <c r="C4" i="21"/>
  <c r="I2" i="21"/>
  <c r="D2" i="21"/>
  <c r="C6" i="21"/>
  <c r="C7" i="21"/>
  <c r="C8" i="21"/>
  <c r="B11" i="21"/>
  <c r="C10" i="21"/>
  <c r="C5" i="21"/>
  <c r="C9" i="21"/>
  <c r="D24" i="20"/>
  <c r="B65" i="18" s="1"/>
  <c r="D8" i="20"/>
  <c r="B49" i="18" s="1"/>
  <c r="D2" i="20"/>
  <c r="B43" i="18" s="1"/>
  <c r="F6" i="20"/>
  <c r="C47" i="18" s="1"/>
  <c r="E6" i="20"/>
  <c r="A47" i="18" s="1"/>
  <c r="F14" i="20"/>
  <c r="C55" i="18" s="1"/>
  <c r="E14" i="20"/>
  <c r="A55" i="18" s="1"/>
  <c r="F22" i="20"/>
  <c r="C63" i="18" s="1"/>
  <c r="E22" i="20"/>
  <c r="A63" i="18" s="1"/>
  <c r="F30" i="20"/>
  <c r="C71" i="18" s="1"/>
  <c r="E30" i="20"/>
  <c r="A71" i="18" s="1"/>
  <c r="D30" i="20"/>
  <c r="B71" i="18" s="1"/>
  <c r="F38" i="20"/>
  <c r="C79" i="18" s="1"/>
  <c r="E38" i="20"/>
  <c r="A79" i="18" s="1"/>
  <c r="D38" i="20"/>
  <c r="B79" i="18" s="1"/>
  <c r="F46" i="20"/>
  <c r="E46" i="20"/>
  <c r="D46" i="20"/>
  <c r="F20" i="20"/>
  <c r="C61" i="18" s="1"/>
  <c r="E20" i="20"/>
  <c r="A61" i="18" s="1"/>
  <c r="D4" i="20"/>
  <c r="B45" i="18" s="1"/>
  <c r="D6" i="20"/>
  <c r="B47" i="18" s="1"/>
  <c r="D18" i="20"/>
  <c r="B59" i="18" s="1"/>
  <c r="D20" i="20"/>
  <c r="B61" i="18" s="1"/>
  <c r="D22" i="20"/>
  <c r="B63" i="18" s="1"/>
  <c r="F15" i="20"/>
  <c r="C56" i="18" s="1"/>
  <c r="E15" i="20"/>
  <c r="A56" i="18" s="1"/>
  <c r="G6" i="20"/>
  <c r="D47" i="18" s="1"/>
  <c r="G20" i="20"/>
  <c r="D61" i="18" s="1"/>
  <c r="G22" i="20"/>
  <c r="D63" i="18" s="1"/>
  <c r="F8" i="20"/>
  <c r="C49" i="18" s="1"/>
  <c r="E8" i="20"/>
  <c r="A49" i="18" s="1"/>
  <c r="F16" i="20"/>
  <c r="C57" i="18" s="1"/>
  <c r="F24" i="20"/>
  <c r="C65" i="18" s="1"/>
  <c r="E24" i="20"/>
  <c r="A65" i="18" s="1"/>
  <c r="F32" i="20"/>
  <c r="C73" i="18" s="1"/>
  <c r="F40" i="20"/>
  <c r="C81" i="18" s="1"/>
  <c r="E40" i="20"/>
  <c r="A81" i="18" s="1"/>
  <c r="D40" i="20"/>
  <c r="B81" i="18" s="1"/>
  <c r="D48" i="20"/>
  <c r="D15" i="20"/>
  <c r="B56" i="18" s="1"/>
  <c r="G30" i="20"/>
  <c r="D71" i="18" s="1"/>
  <c r="F10" i="20"/>
  <c r="C51" i="18" s="1"/>
  <c r="E10" i="20"/>
  <c r="A51" i="18" s="1"/>
  <c r="F18" i="20"/>
  <c r="C59" i="18" s="1"/>
  <c r="E18" i="20"/>
  <c r="A59" i="18" s="1"/>
  <c r="E26" i="20"/>
  <c r="A67" i="18" s="1"/>
  <c r="F34" i="20"/>
  <c r="C75" i="18" s="1"/>
  <c r="E34" i="20"/>
  <c r="A75" i="18" s="1"/>
  <c r="D34" i="20"/>
  <c r="B75" i="18" s="1"/>
  <c r="F42" i="20"/>
  <c r="C83" i="18" s="1"/>
  <c r="E50" i="20"/>
  <c r="F4" i="20"/>
  <c r="C45" i="18" s="1"/>
  <c r="E4" i="20"/>
  <c r="A45" i="18" s="1"/>
  <c r="F12" i="20"/>
  <c r="C53" i="18" s="1"/>
  <c r="E12" i="20"/>
  <c r="A53" i="18" s="1"/>
  <c r="F28" i="20"/>
  <c r="C69" i="18" s="1"/>
  <c r="E28" i="20"/>
  <c r="A69" i="18" s="1"/>
  <c r="D28" i="20"/>
  <c r="B69" i="18" s="1"/>
  <c r="F36" i="20"/>
  <c r="C77" i="18" s="1"/>
  <c r="E36" i="20"/>
  <c r="A77" i="18" s="1"/>
  <c r="D36" i="20"/>
  <c r="B77" i="18" s="1"/>
  <c r="F44" i="20"/>
  <c r="E44" i="20"/>
  <c r="D44" i="20"/>
  <c r="D10" i="20"/>
  <c r="B51" i="18" s="1"/>
  <c r="D12" i="20"/>
  <c r="B53" i="18" s="1"/>
  <c r="D14" i="20"/>
  <c r="B55" i="18" s="1"/>
  <c r="G28" i="20"/>
  <c r="D69" i="18" s="1"/>
  <c r="F7" i="20"/>
  <c r="C48" i="18" s="1"/>
  <c r="E7" i="20"/>
  <c r="A48" i="18" s="1"/>
  <c r="F23" i="20"/>
  <c r="C64" i="18" s="1"/>
  <c r="E23" i="20"/>
  <c r="A64" i="18" s="1"/>
  <c r="F31" i="20"/>
  <c r="C72" i="18" s="1"/>
  <c r="E31" i="20"/>
  <c r="A72" i="18" s="1"/>
  <c r="D39" i="20"/>
  <c r="B80" i="18" s="1"/>
  <c r="F47" i="20"/>
  <c r="E47" i="20"/>
  <c r="D47" i="20"/>
  <c r="G10" i="20"/>
  <c r="D51" i="18" s="1"/>
  <c r="G12" i="20"/>
  <c r="D53" i="18" s="1"/>
  <c r="G14" i="20"/>
  <c r="D55" i="18" s="1"/>
  <c r="E5" i="20"/>
  <c r="A46" i="18" s="1"/>
  <c r="F9" i="20"/>
  <c r="C50" i="18" s="1"/>
  <c r="E9" i="20"/>
  <c r="A50" i="18" s="1"/>
  <c r="F13" i="20"/>
  <c r="C54" i="18" s="1"/>
  <c r="E13" i="20"/>
  <c r="A54" i="18" s="1"/>
  <c r="F17" i="20"/>
  <c r="C58" i="18" s="1"/>
  <c r="E17" i="20"/>
  <c r="A58" i="18" s="1"/>
  <c r="E21" i="20"/>
  <c r="A62" i="18" s="1"/>
  <c r="F25" i="20"/>
  <c r="C66" i="18" s="1"/>
  <c r="E25" i="20"/>
  <c r="A66" i="18" s="1"/>
  <c r="F29" i="20"/>
  <c r="C70" i="18" s="1"/>
  <c r="E29" i="20"/>
  <c r="A70" i="18" s="1"/>
  <c r="D29" i="20"/>
  <c r="B70" i="18" s="1"/>
  <c r="F33" i="20"/>
  <c r="C74" i="18" s="1"/>
  <c r="E33" i="20"/>
  <c r="A74" i="18" s="1"/>
  <c r="D33" i="20"/>
  <c r="B74" i="18" s="1"/>
  <c r="F41" i="20"/>
  <c r="C82" i="18" s="1"/>
  <c r="E41" i="20"/>
  <c r="A82" i="18" s="1"/>
  <c r="D41" i="20"/>
  <c r="B82" i="18" s="1"/>
  <c r="F45" i="20"/>
  <c r="E45" i="20"/>
  <c r="D45" i="20"/>
  <c r="F49" i="20"/>
  <c r="E49" i="20"/>
  <c r="D49" i="20"/>
  <c r="F3" i="20"/>
  <c r="C44" i="18" s="1"/>
  <c r="E3" i="20"/>
  <c r="A44" i="18" s="1"/>
  <c r="F11" i="20"/>
  <c r="C52" i="18" s="1"/>
  <c r="E11" i="20"/>
  <c r="A52" i="18" s="1"/>
  <c r="F19" i="20"/>
  <c r="C60" i="18" s="1"/>
  <c r="E19" i="20"/>
  <c r="A60" i="18" s="1"/>
  <c r="E27" i="20"/>
  <c r="A68" i="18" s="1"/>
  <c r="F35" i="20"/>
  <c r="C76" i="18" s="1"/>
  <c r="E35" i="20"/>
  <c r="A76" i="18" s="1"/>
  <c r="D35" i="20"/>
  <c r="B76" i="18" s="1"/>
  <c r="F43" i="20"/>
  <c r="C84" i="18" s="1"/>
  <c r="E43" i="20"/>
  <c r="A84" i="18" s="1"/>
  <c r="D43" i="20"/>
  <c r="B84" i="18" s="1"/>
  <c r="F2" i="20"/>
  <c r="C43" i="18" s="1"/>
  <c r="E2" i="20"/>
  <c r="A43" i="18" s="1"/>
  <c r="G3" i="20"/>
  <c r="D44" i="18" s="1"/>
  <c r="G7" i="20"/>
  <c r="D48" i="18" s="1"/>
  <c r="G9" i="20"/>
  <c r="D50" i="18" s="1"/>
  <c r="G11" i="20"/>
  <c r="D52" i="18" s="1"/>
  <c r="G13" i="20"/>
  <c r="D54" i="18" s="1"/>
  <c r="G15" i="20"/>
  <c r="D56" i="18" s="1"/>
  <c r="G17" i="20"/>
  <c r="D58" i="18" s="1"/>
  <c r="G19" i="20"/>
  <c r="D60" i="18" s="1"/>
  <c r="G23" i="20"/>
  <c r="D64" i="18" s="1"/>
  <c r="G25" i="20"/>
  <c r="D66" i="18" s="1"/>
  <c r="D31" i="20"/>
  <c r="B72" i="18" s="1"/>
  <c r="G34" i="20"/>
  <c r="D75" i="18" s="1"/>
  <c r="G38" i="20"/>
  <c r="D79" i="18" s="1"/>
  <c r="G46" i="20"/>
  <c r="F27" i="20" l="1"/>
  <c r="C68" i="18" s="1"/>
  <c r="D37" i="20"/>
  <c r="B78" i="18" s="1"/>
  <c r="F21" i="20"/>
  <c r="C62" i="18" s="1"/>
  <c r="F5" i="20"/>
  <c r="C46" i="18" s="1"/>
  <c r="E39" i="20"/>
  <c r="A80" i="18" s="1"/>
  <c r="F50" i="20"/>
  <c r="F26" i="20"/>
  <c r="C67" i="18" s="1"/>
  <c r="E48" i="20"/>
  <c r="D16" i="20"/>
  <c r="B57" i="18" s="1"/>
  <c r="G50" i="20"/>
  <c r="G5" i="20"/>
  <c r="D46" i="18" s="1"/>
  <c r="E37" i="20"/>
  <c r="A78" i="18" s="1"/>
  <c r="F39" i="20"/>
  <c r="C80" i="18" s="1"/>
  <c r="D26" i="20"/>
  <c r="B67" i="18" s="1"/>
  <c r="D42" i="20"/>
  <c r="B83" i="18" s="1"/>
  <c r="F48" i="20"/>
  <c r="D32" i="20"/>
  <c r="B73" i="18" s="1"/>
  <c r="G16" i="20"/>
  <c r="D57" i="18" s="1"/>
  <c r="G21" i="20"/>
  <c r="D62" i="18" s="1"/>
  <c r="G42" i="20"/>
  <c r="D83" i="18" s="1"/>
  <c r="G27" i="20"/>
  <c r="D68" i="18" s="1"/>
  <c r="F37" i="20"/>
  <c r="C78" i="18" s="1"/>
  <c r="E32" i="20"/>
  <c r="A73" i="18" s="1"/>
  <c r="D3" i="21"/>
  <c r="F3" i="21"/>
  <c r="H3" i="21"/>
  <c r="E3" i="21"/>
  <c r="I3" i="21"/>
  <c r="G9" i="21"/>
  <c r="F9" i="21"/>
  <c r="H9" i="21"/>
  <c r="D9" i="21"/>
  <c r="I9" i="21"/>
  <c r="E9" i="21"/>
  <c r="I8" i="21"/>
  <c r="E8" i="21"/>
  <c r="H8" i="21"/>
  <c r="D8" i="21"/>
  <c r="F8" i="21"/>
  <c r="G8" i="21"/>
  <c r="G5" i="21"/>
  <c r="F5" i="21"/>
  <c r="H5" i="21"/>
  <c r="D5" i="21"/>
  <c r="E5" i="21"/>
  <c r="I5" i="21"/>
  <c r="G7" i="21"/>
  <c r="F7" i="21"/>
  <c r="H7" i="21"/>
  <c r="D7" i="21"/>
  <c r="E7" i="21"/>
  <c r="I7" i="21"/>
  <c r="I4" i="21"/>
  <c r="E4" i="21"/>
  <c r="H4" i="21"/>
  <c r="D4" i="21"/>
  <c r="F4" i="21"/>
  <c r="G4" i="21"/>
  <c r="I10" i="21"/>
  <c r="E10" i="21"/>
  <c r="H10" i="21"/>
  <c r="D10" i="21"/>
  <c r="F10" i="21"/>
  <c r="G10" i="21"/>
  <c r="I6" i="21"/>
  <c r="E6" i="21"/>
  <c r="H6" i="21"/>
  <c r="D6" i="21"/>
  <c r="F6" i="21"/>
  <c r="G6" i="21"/>
  <c r="B12" i="21"/>
  <c r="C11" i="21"/>
  <c r="M3" i="10"/>
  <c r="A3" i="10"/>
  <c r="B38" i="18"/>
  <c r="E34" i="18"/>
  <c r="D34" i="18"/>
  <c r="C34" i="18"/>
  <c r="B34" i="18"/>
  <c r="C28" i="18"/>
  <c r="C27" i="18"/>
  <c r="B27" i="18"/>
  <c r="B26" i="18"/>
  <c r="C25" i="18"/>
  <c r="B25" i="18"/>
  <c r="G11" i="21" l="1"/>
  <c r="F11" i="21"/>
  <c r="H11" i="21"/>
  <c r="D11" i="21"/>
  <c r="I11" i="21"/>
  <c r="E11" i="21"/>
  <c r="B13" i="21"/>
  <c r="C12" i="21"/>
  <c r="D25" i="18"/>
  <c r="D26" i="18"/>
  <c r="D27" i="18"/>
  <c r="B28" i="18"/>
  <c r="D28" i="18" s="1"/>
  <c r="D24" i="18"/>
  <c r="O3" i="10"/>
  <c r="C3" i="10"/>
  <c r="F3"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I12" i="21" l="1"/>
  <c r="E12" i="21"/>
  <c r="H12" i="21"/>
  <c r="D12" i="21"/>
  <c r="F12" i="21"/>
  <c r="G12" i="21"/>
  <c r="B14" i="21"/>
  <c r="C13" i="21"/>
  <c r="AA3" i="10"/>
  <c r="R3" i="10"/>
  <c r="S3" i="10"/>
  <c r="Q3" i="10"/>
  <c r="AD3" i="10"/>
  <c r="AC3" i="10"/>
  <c r="AE3" i="10"/>
  <c r="Z3" i="10"/>
  <c r="M4" i="10"/>
  <c r="O4" i="10" s="1"/>
  <c r="K3" i="10"/>
  <c r="J3" i="10"/>
  <c r="A4" i="10"/>
  <c r="G13" i="21" l="1"/>
  <c r="F13" i="21"/>
  <c r="H13" i="21"/>
  <c r="D13" i="21"/>
  <c r="E13" i="21"/>
  <c r="I13" i="21"/>
  <c r="B15" i="21"/>
  <c r="C14" i="21"/>
  <c r="S4" i="10"/>
  <c r="R4" i="10"/>
  <c r="Q4" i="10"/>
  <c r="AD4" i="10"/>
  <c r="AE4" i="10"/>
  <c r="AC4" i="10"/>
  <c r="Z4" i="10"/>
  <c r="AA4" i="10"/>
  <c r="M5" i="10"/>
  <c r="O5" i="10" s="1"/>
  <c r="C4" i="10"/>
  <c r="A5" i="10"/>
  <c r="I14" i="21" l="1"/>
  <c r="E14" i="21"/>
  <c r="H14" i="21"/>
  <c r="D14" i="21"/>
  <c r="F14" i="21"/>
  <c r="G14" i="21"/>
  <c r="B16" i="21"/>
  <c r="C15" i="21"/>
  <c r="Q5" i="10"/>
  <c r="S5" i="10"/>
  <c r="R5" i="10"/>
  <c r="AC5" i="10"/>
  <c r="AE5" i="10"/>
  <c r="AD5" i="10"/>
  <c r="AA5" i="10"/>
  <c r="Z5" i="10"/>
  <c r="M6" i="10"/>
  <c r="O6" i="10" s="1"/>
  <c r="K4" i="10"/>
  <c r="F4" i="10"/>
  <c r="J4" i="10"/>
  <c r="A6" i="10"/>
  <c r="C5" i="10"/>
  <c r="G15" i="21" l="1"/>
  <c r="F15" i="21"/>
  <c r="H15" i="21"/>
  <c r="D15" i="21"/>
  <c r="E15" i="21"/>
  <c r="I15" i="21"/>
  <c r="B17" i="21"/>
  <c r="C16" i="21"/>
  <c r="R6" i="10"/>
  <c r="Q6" i="10"/>
  <c r="S6" i="10"/>
  <c r="AD6" i="10"/>
  <c r="AC6" i="10"/>
  <c r="AE6" i="10"/>
  <c r="Z6" i="10"/>
  <c r="AA6" i="10"/>
  <c r="M7" i="10"/>
  <c r="O7" i="10" s="1"/>
  <c r="K5" i="10"/>
  <c r="F5" i="10"/>
  <c r="J5" i="10"/>
  <c r="A7" i="10"/>
  <c r="C6" i="10"/>
  <c r="I16" i="21" l="1"/>
  <c r="E16" i="21"/>
  <c r="H16" i="21"/>
  <c r="D16" i="21"/>
  <c r="F16" i="21"/>
  <c r="G16" i="21"/>
  <c r="B18" i="21"/>
  <c r="C17" i="21"/>
  <c r="S7" i="10"/>
  <c r="R7" i="10"/>
  <c r="Q7" i="10"/>
  <c r="AE7" i="10"/>
  <c r="AC7" i="10"/>
  <c r="AD7" i="10"/>
  <c r="AA7" i="10"/>
  <c r="Z7" i="10"/>
  <c r="M8" i="10"/>
  <c r="K6" i="10"/>
  <c r="J6" i="10"/>
  <c r="F6" i="10"/>
  <c r="A8" i="10"/>
  <c r="C7" i="10"/>
  <c r="G17" i="21" l="1"/>
  <c r="F17" i="21"/>
  <c r="H17" i="21"/>
  <c r="D17" i="21"/>
  <c r="I17" i="21"/>
  <c r="E17" i="21"/>
  <c r="B19" i="21"/>
  <c r="C18" i="21"/>
  <c r="M9" i="10"/>
  <c r="O8" i="10"/>
  <c r="J7" i="10"/>
  <c r="F7" i="10"/>
  <c r="K7" i="10"/>
  <c r="A9" i="10"/>
  <c r="C8" i="10"/>
  <c r="I18" i="21" l="1"/>
  <c r="E18" i="21"/>
  <c r="H18" i="21"/>
  <c r="D18" i="21"/>
  <c r="F18" i="21"/>
  <c r="G18" i="21"/>
  <c r="B20" i="21"/>
  <c r="C19" i="21"/>
  <c r="S8" i="10"/>
  <c r="R8" i="10"/>
  <c r="Q8" i="10"/>
  <c r="AD8" i="10"/>
  <c r="AE8" i="10"/>
  <c r="AC8" i="10"/>
  <c r="Z8" i="10"/>
  <c r="AA8" i="10"/>
  <c r="O9" i="10"/>
  <c r="M10" i="10"/>
  <c r="K8" i="10"/>
  <c r="J8" i="10"/>
  <c r="F8" i="10"/>
  <c r="A10" i="10"/>
  <c r="C9" i="10"/>
  <c r="G19" i="21" l="1"/>
  <c r="F19" i="21"/>
  <c r="H19" i="21"/>
  <c r="D19" i="21"/>
  <c r="I19" i="21"/>
  <c r="E19" i="21"/>
  <c r="B21" i="21"/>
  <c r="C20" i="21"/>
  <c r="Q9" i="10"/>
  <c r="S9" i="10"/>
  <c r="R9" i="10"/>
  <c r="AC9" i="10"/>
  <c r="AE9" i="10"/>
  <c r="AD9" i="10"/>
  <c r="AA9" i="10"/>
  <c r="Z9" i="10"/>
  <c r="M11" i="10"/>
  <c r="O11" i="10" s="1"/>
  <c r="O10" i="10"/>
  <c r="K9" i="10"/>
  <c r="J9" i="10"/>
  <c r="F9" i="10"/>
  <c r="A11" i="10"/>
  <c r="C10" i="10"/>
  <c r="I20" i="21" l="1"/>
  <c r="E20" i="21"/>
  <c r="H20" i="21"/>
  <c r="D20" i="21"/>
  <c r="F20" i="21"/>
  <c r="G20" i="21"/>
  <c r="B22" i="21"/>
  <c r="C21" i="21"/>
  <c r="S11" i="10"/>
  <c r="R11" i="10"/>
  <c r="Q11" i="10"/>
  <c r="R10" i="10"/>
  <c r="Q10" i="10"/>
  <c r="S10" i="10"/>
  <c r="AE11" i="10"/>
  <c r="AC11" i="10"/>
  <c r="AD11" i="10"/>
  <c r="AD10" i="10"/>
  <c r="AC10" i="10"/>
  <c r="AE10" i="10"/>
  <c r="Z10" i="10"/>
  <c r="AA10" i="10"/>
  <c r="AA11" i="10"/>
  <c r="Z11" i="10"/>
  <c r="K10" i="10"/>
  <c r="J10" i="10"/>
  <c r="F10" i="10"/>
  <c r="A12" i="10"/>
  <c r="C11" i="10"/>
  <c r="E11" i="10" s="1"/>
  <c r="G21" i="21" l="1"/>
  <c r="F21" i="21"/>
  <c r="H21" i="21"/>
  <c r="D21" i="21"/>
  <c r="E21" i="21"/>
  <c r="I21" i="21"/>
  <c r="B23" i="21"/>
  <c r="C22" i="21"/>
  <c r="Q12" i="10"/>
  <c r="R12" i="10"/>
  <c r="K11" i="10"/>
  <c r="J11" i="10"/>
  <c r="F11" i="10"/>
  <c r="A13" i="10"/>
  <c r="C12" i="10"/>
  <c r="E12" i="10" s="1"/>
  <c r="I22" i="21" l="1"/>
  <c r="E22" i="21"/>
  <c r="H22" i="21"/>
  <c r="D22" i="21"/>
  <c r="F22" i="21"/>
  <c r="G22" i="21"/>
  <c r="B24" i="21"/>
  <c r="C23" i="21"/>
  <c r="S12" i="10"/>
  <c r="K12" i="10"/>
  <c r="J12" i="10"/>
  <c r="F12" i="10"/>
  <c r="A14" i="10"/>
  <c r="C13" i="10"/>
  <c r="E13" i="10" s="1"/>
  <c r="G23" i="21" l="1"/>
  <c r="F23" i="21"/>
  <c r="H23" i="21"/>
  <c r="D23" i="21"/>
  <c r="E23" i="21"/>
  <c r="I23" i="21"/>
  <c r="B25" i="21"/>
  <c r="C24" i="21"/>
  <c r="J13" i="10"/>
  <c r="F13" i="10"/>
  <c r="K13" i="10"/>
  <c r="A15" i="10"/>
  <c r="C14" i="10"/>
  <c r="E14" i="10" s="1"/>
  <c r="I24" i="21" l="1"/>
  <c r="E24" i="21"/>
  <c r="H24" i="21"/>
  <c r="D24" i="21"/>
  <c r="F24" i="21"/>
  <c r="G24" i="21"/>
  <c r="B26" i="21"/>
  <c r="C25" i="21"/>
  <c r="K14" i="10"/>
  <c r="J14" i="10"/>
  <c r="F14" i="10"/>
  <c r="A16" i="10"/>
  <c r="C15" i="10"/>
  <c r="E15" i="10" s="1"/>
  <c r="G25" i="21" l="1"/>
  <c r="F25" i="21"/>
  <c r="H25" i="21"/>
  <c r="D25" i="21"/>
  <c r="I25" i="21"/>
  <c r="E25" i="21"/>
  <c r="B27" i="21"/>
  <c r="C26" i="21"/>
  <c r="J15" i="10"/>
  <c r="F15" i="10"/>
  <c r="K15" i="10"/>
  <c r="A17" i="10"/>
  <c r="C16" i="10"/>
  <c r="E16" i="10" s="1"/>
  <c r="I26" i="21" l="1"/>
  <c r="E26" i="21"/>
  <c r="H26" i="21"/>
  <c r="D26" i="21"/>
  <c r="F26" i="21"/>
  <c r="G26" i="21"/>
  <c r="B28" i="21"/>
  <c r="C27" i="21"/>
  <c r="K16" i="10"/>
  <c r="J16" i="10"/>
  <c r="F16" i="10"/>
  <c r="A18" i="10"/>
  <c r="C17" i="10"/>
  <c r="E17" i="10" s="1"/>
  <c r="G27" i="21" l="1"/>
  <c r="F27" i="21"/>
  <c r="H27" i="21"/>
  <c r="D27" i="21"/>
  <c r="I27" i="21"/>
  <c r="E27" i="21"/>
  <c r="B29" i="21"/>
  <c r="C28" i="21"/>
  <c r="J17" i="10"/>
  <c r="K17" i="10"/>
  <c r="F17" i="10"/>
  <c r="A19" i="10"/>
  <c r="C18" i="10"/>
  <c r="E18" i="10" s="1"/>
  <c r="I28" i="21" l="1"/>
  <c r="E28" i="21"/>
  <c r="H28" i="21"/>
  <c r="D28" i="21"/>
  <c r="F28" i="21"/>
  <c r="G28" i="21"/>
  <c r="B30" i="21"/>
  <c r="C29" i="21"/>
  <c r="K18" i="10"/>
  <c r="D18" i="10"/>
  <c r="J18" i="10"/>
  <c r="F18" i="10"/>
  <c r="A20" i="10"/>
  <c r="C19" i="10"/>
  <c r="G29" i="21" l="1"/>
  <c r="F29" i="21"/>
  <c r="H29" i="21"/>
  <c r="D29" i="21"/>
  <c r="I29" i="21"/>
  <c r="E29" i="21"/>
  <c r="B31" i="21"/>
  <c r="C30" i="21"/>
  <c r="J19" i="10"/>
  <c r="D19" i="10"/>
  <c r="F19" i="10"/>
  <c r="K19" i="10"/>
  <c r="A21" i="10"/>
  <c r="C20" i="10"/>
  <c r="I30" i="21" l="1"/>
  <c r="E30" i="21"/>
  <c r="H30" i="21"/>
  <c r="D30" i="21"/>
  <c r="F30" i="21"/>
  <c r="G30" i="21"/>
  <c r="B32" i="21"/>
  <c r="C31" i="21"/>
  <c r="K20" i="10"/>
  <c r="J20" i="10"/>
  <c r="F20" i="10"/>
  <c r="D20" i="10"/>
  <c r="A22" i="10"/>
  <c r="C21" i="10"/>
  <c r="G31" i="21" l="1"/>
  <c r="F31" i="21"/>
  <c r="H31" i="21"/>
  <c r="D31" i="21"/>
  <c r="E31" i="21"/>
  <c r="I31" i="21"/>
  <c r="C32" i="21"/>
  <c r="J21" i="10"/>
  <c r="D21" i="10"/>
  <c r="K21" i="10"/>
  <c r="F21" i="10"/>
  <c r="A23" i="10"/>
  <c r="C22" i="10"/>
  <c r="I32" i="21" l="1"/>
  <c r="E32" i="21"/>
  <c r="H32" i="21"/>
  <c r="D32" i="21"/>
  <c r="F32" i="21"/>
  <c r="G32" i="21"/>
  <c r="K22" i="10"/>
  <c r="D22" i="10"/>
  <c r="J22" i="10"/>
  <c r="F22" i="10"/>
  <c r="A24" i="10"/>
  <c r="C23" i="10"/>
  <c r="D23" i="10" l="1"/>
  <c r="J23" i="10"/>
  <c r="K23" i="10"/>
  <c r="F23" i="10"/>
  <c r="A25" i="10"/>
  <c r="C24" i="10"/>
  <c r="F24" i="10" l="1"/>
  <c r="K24" i="10"/>
  <c r="A26" i="10"/>
  <c r="C25" i="10"/>
  <c r="K25" i="10" l="1"/>
  <c r="F25" i="10"/>
  <c r="A27" i="10"/>
  <c r="C27" i="10" s="1"/>
  <c r="C26" i="10"/>
  <c r="K26" i="10" l="1"/>
  <c r="F26" i="10"/>
  <c r="K27" i="10"/>
  <c r="F27" i="10"/>
</calcChain>
</file>

<file path=xl/sharedStrings.xml><?xml version="1.0" encoding="utf-8"?>
<sst xmlns="http://schemas.openxmlformats.org/spreadsheetml/2006/main" count="3193" uniqueCount="1192">
  <si>
    <t>Produced by:</t>
  </si>
  <si>
    <t>Immunisation, Hepatitis &amp; Blood Safety Department</t>
  </si>
  <si>
    <t>Public Health England, CIDSC</t>
  </si>
  <si>
    <t>61 Colindale Avenue</t>
  </si>
  <si>
    <t>London NW9 5EQ</t>
  </si>
  <si>
    <t>Overview</t>
  </si>
  <si>
    <t>Data sources</t>
  </si>
  <si>
    <t>Current treatment and intervention planning for HCV is focussed around ODNs and it therefore makes sense to produce data and estimates at this level. Further, many of the datasets are too sparse to make reliable inferences at a lower level; for instance, DATs or local authorities. The ODN areas therefore provide a good basis with which to examine geographic variation in HCV, being more granular than government regions but providing more robust data and estimates than lower-level geographies.</t>
  </si>
  <si>
    <t>Modelling</t>
  </si>
  <si>
    <t>ODN</t>
  </si>
  <si>
    <t>Infected PWID</t>
  </si>
  <si>
    <t>Cumulative lab reports, 2011-2015</t>
  </si>
  <si>
    <t>Cumulative ESLD/HCC, 2011-2015</t>
  </si>
  <si>
    <t>ESLD/HCC</t>
  </si>
  <si>
    <t>Diagnoses</t>
  </si>
  <si>
    <t>1. North East &amp; Cumbria</t>
  </si>
  <si>
    <t>3. Cheshire &amp; Merseyside</t>
  </si>
  <si>
    <t>4. South Yorkshire</t>
  </si>
  <si>
    <t>6. West Yorkshire</t>
  </si>
  <si>
    <t>8. Leicester</t>
  </si>
  <si>
    <t>9. Birmingham</t>
  </si>
  <si>
    <t>10. Nottingham</t>
  </si>
  <si>
    <t>12. West London</t>
  </si>
  <si>
    <t>14. Barts</t>
  </si>
  <si>
    <t>19. Wessex Hep C ODN</t>
  </si>
  <si>
    <t>22. Kent Network via Kings</t>
  </si>
  <si>
    <t>60.3% (48.5-71.2%)</t>
  </si>
  <si>
    <t>50.0% (6.8-93.2%)</t>
  </si>
  <si>
    <t>55.4% (45.7-64.8%)</t>
  </si>
  <si>
    <t>69.4% (59.9-77.8%)</t>
  </si>
  <si>
    <t>57.6% (49.5-65.4%)</t>
  </si>
  <si>
    <t>55.9% (48.4-63.1%)</t>
  </si>
  <si>
    <t>42.9% (9.9-81.6%)</t>
  </si>
  <si>
    <t>44.6% (32.3-57.5%)</t>
  </si>
  <si>
    <t>35.6% (25.7-46.3%)</t>
  </si>
  <si>
    <t>45.8% (37.1-54.7%)</t>
  </si>
  <si>
    <t>36.9% (26.6-48.1%)</t>
  </si>
  <si>
    <t>36.8% (16.3-61.6%)</t>
  </si>
  <si>
    <t>72.1% (56.3-84.7%)</t>
  </si>
  <si>
    <t>58.1% (42.1-73.0%)</t>
  </si>
  <si>
    <t>67.2% (58.6-74.9%)</t>
  </si>
  <si>
    <t>61.5% (48.6-73.3%)</t>
  </si>
  <si>
    <t>61.6% (49.5-72.8%)</t>
  </si>
  <si>
    <t>77.8% (60.8-89.9%)</t>
  </si>
  <si>
    <t>65.6% (56.7-73.8%)</t>
  </si>
  <si>
    <t>69.5% (58.4-79.2%)</t>
  </si>
  <si>
    <t>63.2% (52.2-73.3%)</t>
  </si>
  <si>
    <t>38.8% (25.2-53.8%)</t>
  </si>
  <si>
    <t>41.0% (28.6-54.3%)</t>
  </si>
  <si>
    <t>49.3% (37.6-61.1%)</t>
  </si>
  <si>
    <t>47.1% (29.8-64.9%)</t>
  </si>
  <si>
    <t>32.3% (21.2-45.1%)</t>
  </si>
  <si>
    <t>58.6% (46.2-70.2%)</t>
  </si>
  <si>
    <t>72.2% (54.8-85.8%)</t>
  </si>
  <si>
    <t>53.6% (33.9-72.5%)</t>
  </si>
  <si>
    <t>9456 (9005-9923)</t>
  </si>
  <si>
    <t>7539 (7052-8051)</t>
  </si>
  <si>
    <t>3318 (2868-3818)</t>
  </si>
  <si>
    <t>4036 (3725-4366)</t>
  </si>
  <si>
    <t>5133 (4747-5542)</t>
  </si>
  <si>
    <t>5576 (5041-6152)</t>
  </si>
  <si>
    <t>6292 (5778-6840)</t>
  </si>
  <si>
    <t>2027 (1630-2490)</t>
  </si>
  <si>
    <t>10985 (10336-11665)</t>
  </si>
  <si>
    <t>6155 (5479-6891)</t>
  </si>
  <si>
    <t>6560 (5981-7181)</t>
  </si>
  <si>
    <t>1944 (1682-2235)</t>
  </si>
  <si>
    <t>4866 (4417-5347)</t>
  </si>
  <si>
    <t>2014 (1786-2264)</t>
  </si>
  <si>
    <t>3450 (3143-3778)</t>
  </si>
  <si>
    <t>1611 (1305-1968)</t>
  </si>
  <si>
    <t>2612 (2342-2904)</t>
  </si>
  <si>
    <t>1937 (1813-2067)</t>
  </si>
  <si>
    <t>5653 (5261-6067)</t>
  </si>
  <si>
    <t>4747 (4251-5285)</t>
  </si>
  <si>
    <t>4050 (3734-4386)</t>
  </si>
  <si>
    <t>2487 (1828-3306)</t>
  </si>
  <si>
    <t>Current PWID</t>
  </si>
  <si>
    <t>Ex-PWID</t>
  </si>
  <si>
    <t>South Asian</t>
  </si>
  <si>
    <t xml:space="preserve">White/ other </t>
  </si>
  <si>
    <t>White/ other</t>
  </si>
  <si>
    <t>S. Asian</t>
  </si>
  <si>
    <t>Total</t>
  </si>
  <si>
    <t>Preval-ence</t>
  </si>
  <si>
    <t>% curr. PWID</t>
  </si>
  <si>
    <t>% South Asian</t>
  </si>
  <si>
    <t>Mild</t>
  </si>
  <si>
    <t>Mod-erate</t>
  </si>
  <si>
    <t>Comp. cirrhosis</t>
  </si>
  <si>
    <t>% cirrhosis</t>
  </si>
  <si>
    <t>ODN data overview: summary data and shares of HCV characteristics</t>
  </si>
  <si>
    <t>% ODN shares</t>
  </si>
  <si>
    <t>Chronic HCV prevalence</t>
  </si>
  <si>
    <t>% of infections</t>
  </si>
  <si>
    <t>Risk group</t>
  </si>
  <si>
    <t>PWID</t>
  </si>
  <si>
    <t>S. Asian never injectors</t>
  </si>
  <si>
    <t>White/other never injectors</t>
  </si>
  <si>
    <t>Infected PWID (NTA*UAM )</t>
  </si>
  <si>
    <t>% PWID AB+  (UAM avg. 2010-2014)</t>
  </si>
  <si>
    <t>N PWID (2011/12 NTA est.)</t>
  </si>
  <si>
    <t>Number of infections by risk group</t>
  </si>
  <si>
    <t>ODN breakdown of disease stage</t>
  </si>
  <si>
    <t>Disease stage</t>
  </si>
  <si>
    <t>Risk group size</t>
  </si>
  <si>
    <t>% prevalence</t>
  </si>
  <si>
    <t>Chronic infections</t>
  </si>
  <si>
    <t>Disease stage breakdown</t>
  </si>
  <si>
    <t>Moderate</t>
  </si>
  <si>
    <t>Cirrhosis</t>
  </si>
  <si>
    <t>Diagnosed</t>
  </si>
  <si>
    <t>Total population</t>
  </si>
  <si>
    <t>id</t>
  </si>
  <si>
    <t>odnum</t>
  </si>
  <si>
    <t>year</t>
  </si>
  <si>
    <t>newdiag</t>
  </si>
  <si>
    <t>Ndiag</t>
  </si>
  <si>
    <t>2. Greater Manchester</t>
  </si>
  <si>
    <t>5. Humberside and N. Yorks</t>
  </si>
  <si>
    <t>7. Lancashire and S. Cumbria</t>
  </si>
  <si>
    <t>11. Eastern Hep. Network</t>
  </si>
  <si>
    <t>13. N. Central London</t>
  </si>
  <si>
    <t>15. South Thames Hep. Network</t>
  </si>
  <si>
    <t>16. Surrey Hep. Services</t>
  </si>
  <si>
    <t>17. Sussex Hep. Network</t>
  </si>
  <si>
    <t>18. Oxford University Hosp.</t>
  </si>
  <si>
    <t>20. Bristol and Severn</t>
  </si>
  <si>
    <t>21. South West Peninsula</t>
  </si>
  <si>
    <t>Year</t>
  </si>
  <si>
    <t>num</t>
  </si>
  <si>
    <t>Code</t>
  </si>
  <si>
    <t>ODN number</t>
  </si>
  <si>
    <t>s910</t>
  </si>
  <si>
    <t>ESLDHCC</t>
  </si>
  <si>
    <t>Predicted ESLD/HCC incidence</t>
  </si>
  <si>
    <t>Observed ESLD/HCC incidence (HES)</t>
  </si>
  <si>
    <t>Observed diagnoses</t>
  </si>
  <si>
    <t>Predicted diagnoses*</t>
  </si>
  <si>
    <t>agegrp</t>
  </si>
  <si>
    <t>code</t>
  </si>
  <si>
    <t>Age group</t>
  </si>
  <si>
    <t>30-39</t>
  </si>
  <si>
    <t>40-49</t>
  </si>
  <si>
    <t>50-59</t>
  </si>
  <si>
    <t>60-69</t>
  </si>
  <si>
    <t>70-79</t>
  </si>
  <si>
    <t>80+</t>
  </si>
  <si>
    <t>0-9</t>
  </si>
  <si>
    <t>20-29</t>
  </si>
  <si>
    <t>10-19</t>
  </si>
  <si>
    <t>pNdiag</t>
  </si>
  <si>
    <t>HES</t>
  </si>
  <si>
    <t>Diag</t>
  </si>
  <si>
    <t>*Cell counts of less than 5 are removed from calculations</t>
  </si>
  <si>
    <t>mild</t>
  </si>
  <si>
    <t>mod</t>
  </si>
  <si>
    <t>cirr</t>
  </si>
  <si>
    <t>Notes</t>
  </si>
  <si>
    <t>Depends on UAM survey and NTA estimates</t>
  </si>
  <si>
    <t>Dependent on progression rates and HES data</t>
  </si>
  <si>
    <t>No direct data and no temporal trends</t>
  </si>
  <si>
    <t>Based on limited 2005 data and no temporal trend</t>
  </si>
  <si>
    <t>Dependent on all assumptions above</t>
  </si>
  <si>
    <t>Treated</t>
  </si>
  <si>
    <r>
      <t>Although the focus of modelling is on ever-PWID (current and ex), non-injecting infections are also accounted for. There are no representative population-based surveys of never injectors, as injecting status is frequently not disclosed; therefore prevalence estimates from MPES modelling (which account for biases and mixtures of ever- and never-PWID) are used. Age-specific prevalence estimates are used to derive the rate of infections in never-injecting white/other ethnicities and South Asian ethnicities (Indian, Pakistani and Bangladeshi). These rates are then used as inputs in the model to account for never-PWID HCV infections, and specifically the excess in infections in those of South Asian ethnicity that may occur in ODNs with large South Asian populations. In the absence of any data on temporal trends the rate of infections in these groups is assumed constant over time, but with a decrease after the introduction of blood donation screening in 1991. A decrease of 40% is assumed in white/other ethnicities [</t>
    </r>
    <r>
      <rPr>
        <sz val="11"/>
        <rFont val="Calibri"/>
        <family val="2"/>
        <scheme val="minor"/>
      </rPr>
      <t>8</t>
    </r>
    <r>
      <rPr>
        <sz val="11"/>
        <color theme="1"/>
        <rFont val="Calibri"/>
        <family val="2"/>
        <scheme val="minor"/>
      </rPr>
      <t>] but only 20% in and South Asian ethnicities due to a higher risk of infection via other routes.</t>
    </r>
  </si>
  <si>
    <t>References</t>
  </si>
  <si>
    <t xml:space="preserve">2. Jones HE, Welton NJ, Ades a. E, Pierce M, Davies W, Coleman B, et al. Problem drug use prevalence estimation revisited: Heterogeneity in capture-recapture and the role of external evidence. Addiction. 2016;111(3):438–47. </t>
  </si>
  <si>
    <t xml:space="preserve">6. Harris RJ, Thomas B, Griffiths J, Costella A, Chapman R, Ramsay ME, et al. Increased uptake and new therapies are needed to avert rising hepatitis C-related end stage liver disease in England: modelling the predicted impact of treatment under different scenarios. J Hepatol. 2014;61:530–7. </t>
  </si>
  <si>
    <t>5. Public Health England. Hepatitis C in the UK 2015 report. 2015. Available from: https://www.gov.uk/government/uploads/system/uploads/attachment_data/file/448710/NEW_FINAL_HCV_2015_IN_THE_UK_REPORT_28072015_v2.pdf</t>
  </si>
  <si>
    <t xml:space="preserve">8. Deuffic S, Buffat L, Poynard T, Valleron a J. Modeling the hepatitis C virus epidemic in France. Hepatology. 1999 May;29(5):1596–601. Available from: http://www.ncbi.nlm.nih.gov/pubmed/11870388 </t>
  </si>
  <si>
    <t>7. Harris RJ, Ramsay M, Hope VD, Brant L, Hickman M, Foster GR, et al. Hepatitis C prevalence in England remains low and varies by ethnicity: an updated evidence synthesis. Eur J Public Health. 2012 ;22(2):187–92. Available from: http://www.ncbi.nlm.nih.gov/pubmed/21708792</t>
  </si>
  <si>
    <t>4. Micallef JM, Kaldor JM, Dore GJ. Spontaneous viral clearance following acute hepatitis C infection: a systematic review of longitudinal studies. J Viral Hepat. 2006;13(1):34–41. Available from: http://www.ncbi.nlm.nih.gov/pubmed/16364080</t>
  </si>
  <si>
    <t>3. Harris RJ, Hope VD, Morongiu A, Hickman M, Ncube F, De Angelis D. Spatial mapping of hepatitis C prevalence in recent injecting drug users in contact with services. Epidemiol Infect. 2012;140(6):1054–63. Available from: http://www.ncbi.nlm.nih.gov/pubmed/21875456</t>
  </si>
  <si>
    <t>1. Hay G, dos Santos AR, Worsley J. Estimates of the Prevalence of Opiate Use and/or Crack Cocaine Use, 2011/12: Sweep 8 Summary Report. National Treatment Agency for Substance Misuse, now part of Public Health England. 2012. Available from: http://www.nta.nhs.uk/uploads/estimates-of-the-prevalence-of-opiate-use-and-or-crack-cocaine-use-2011-12-summary-report-v2.pdf.</t>
  </si>
  <si>
    <t>Plot of percentage ODN shares of different HCV markers (avg=4.5%)</t>
  </si>
  <si>
    <r>
      <rPr>
        <b/>
        <sz val="12"/>
        <rFont val="Calibri"/>
        <family val="2"/>
        <scheme val="minor"/>
      </rPr>
      <t>Notes</t>
    </r>
    <r>
      <rPr>
        <sz val="12"/>
        <rFont val="Calibri"/>
        <family val="2"/>
        <scheme val="minor"/>
      </rPr>
      <t>:</t>
    </r>
    <r>
      <rPr>
        <sz val="12"/>
        <color theme="5"/>
        <rFont val="Calibri"/>
        <family val="2"/>
        <scheme val="minor"/>
      </rPr>
      <t xml:space="preserve"> The estimated age distribution of the infected population is dependent on the assumed progression probabilities, the true size of the current PWID population, rates of historic rates of infection in PWID and average age started injecting.</t>
    </r>
  </si>
  <si>
    <r>
      <t xml:space="preserve">Select ODN </t>
    </r>
    <r>
      <rPr>
        <sz val="11"/>
        <color theme="1"/>
        <rFont val="Calibri"/>
        <family val="2"/>
        <scheme val="minor"/>
      </rPr>
      <t>(dropdown list):</t>
    </r>
    <r>
      <rPr>
        <b/>
        <sz val="11"/>
        <color theme="1"/>
        <rFont val="Calibri"/>
        <family val="2"/>
        <scheme val="minor"/>
      </rPr>
      <t xml:space="preserve">  </t>
    </r>
  </si>
  <si>
    <t>NTA PWID 2011/12</t>
  </si>
  <si>
    <t>odn</t>
  </si>
  <si>
    <t>18. Thames Valley Hep C Net</t>
  </si>
  <si>
    <t>Leicester</t>
  </si>
  <si>
    <t>Birmingham</t>
  </si>
  <si>
    <t>Nottingham</t>
  </si>
  <si>
    <t>36.9% (28.9-45.4%)</t>
  </si>
  <si>
    <t>34.0% (27.5-41.0%)</t>
  </si>
  <si>
    <t>38.9% (32.3-45.9%)</t>
  </si>
  <si>
    <t>34.6% (27.8-41.9%)</t>
  </si>
  <si>
    <t>48.0% (40.5-55.6%)</t>
  </si>
  <si>
    <t>42.7% (35.6-50.0%)</t>
  </si>
  <si>
    <t>51.2% (40.1-62.1%)</t>
  </si>
  <si>
    <t>55.6% (30.8-78.5%)</t>
  </si>
  <si>
    <t>55.9% (42.4-68.8%)</t>
  </si>
  <si>
    <t>57.9% (44.1-70.9%)</t>
  </si>
  <si>
    <t>66.7% (54.0-77.8%)</t>
  </si>
  <si>
    <t>69.2% (48.2-85.7%)</t>
  </si>
  <si>
    <t>72.0% (57.5-83.8%)</t>
  </si>
  <si>
    <t>69.7% (59.0-79.0%)</t>
  </si>
  <si>
    <t>83.3% (73.6-90.6%)</t>
  </si>
  <si>
    <t>77.0% (67.5-84.8%)</t>
  </si>
  <si>
    <t>64.5% (51.3-76.3%)</t>
  </si>
  <si>
    <t>60.5% (49.0-71.2%)</t>
  </si>
  <si>
    <t>47.1% (32.9-61.5%)</t>
  </si>
  <si>
    <t>60.5% (43.4-76.0%)</t>
  </si>
  <si>
    <t>49.1% (35.4-62.9%)</t>
  </si>
  <si>
    <t>56.5% (41.1-71.1%)</t>
  </si>
  <si>
    <t>60.0% (32.3-83.7%)</t>
  </si>
  <si>
    <t>75.0% (19.4-99.4%)</t>
  </si>
  <si>
    <t>33.3% (4.3-77.7%)</t>
  </si>
  <si>
    <t>25.0% (3.2-65.1%)</t>
  </si>
  <si>
    <t>60.0% (14.7-94.7%)</t>
  </si>
  <si>
    <t>57.1% (18.4-90.1%)</t>
  </si>
  <si>
    <t>51.7% (42.4-60.9%)</t>
  </si>
  <si>
    <t>62.6% (53.4-71.2%)</t>
  </si>
  <si>
    <t>61.4% (45.5-75.6%)</t>
  </si>
  <si>
    <t>64.7% (50.1-77.6%)</t>
  </si>
  <si>
    <t>58.1% (46.1-69.5%)</t>
  </si>
  <si>
    <t>64.9% (51.1-77.1%)</t>
  </si>
  <si>
    <t>73.3% (54.1-87.7%)</t>
  </si>
  <si>
    <t>69.7% (59.6-78.5%)</t>
  </si>
  <si>
    <t>18.2% (2.3-51.8%)</t>
  </si>
  <si>
    <t>50.0% (26.0-74.0%)</t>
  </si>
  <si>
    <t>32.1% (15.9-52.4%)</t>
  </si>
  <si>
    <t>28.4% (20.5-37.6%)</t>
  </si>
  <si>
    <t>45.1% (35.8-54.8%)</t>
  </si>
  <si>
    <t>45.7% (39.8-51.6%)</t>
  </si>
  <si>
    <t>33.9% (27.2-41.0%)</t>
  </si>
  <si>
    <t>28.7% (20.1-38.6%)</t>
  </si>
  <si>
    <t>44.0% (36.4-51.9%)</t>
  </si>
  <si>
    <t>36.3% (27.8-45.4%)</t>
  </si>
  <si>
    <t>48.4% (40.5-56.4%)</t>
  </si>
  <si>
    <t>56.2% (50.0-62.2%)</t>
  </si>
  <si>
    <t>52.7% (46.6-58.7%)</t>
  </si>
  <si>
    <t>58.1% (49.9-65.9%)</t>
  </si>
  <si>
    <t>54.0% (43.7-64.0%)</t>
  </si>
  <si>
    <t>48.0% (40.3-55.7%)</t>
  </si>
  <si>
    <t>45.3% (37.5-53.4%)</t>
  </si>
  <si>
    <t>62.5% (35.4-84.8%)</t>
  </si>
  <si>
    <t>44.4% (25.5-64.7%)</t>
  </si>
  <si>
    <t>55.0% (41.6-67.9%)</t>
  </si>
  <si>
    <t>58.1% (39.1-75.5%)</t>
  </si>
  <si>
    <t>56.9% (42.2-70.7%)</t>
  </si>
  <si>
    <t>64.3% (44.1-81.4%)</t>
  </si>
  <si>
    <t>68.0% (46.5-85.1%)</t>
  </si>
  <si>
    <t>51.4% (34.0-68.6%)</t>
  </si>
  <si>
    <t>68.8% (50.0-83.9%)</t>
  </si>
  <si>
    <t>60.4% (45.3-74.2%)</t>
  </si>
  <si>
    <t>56.8% (39.5-72.9%)</t>
  </si>
  <si>
    <t>62.1% (42.3-79.3%)</t>
  </si>
  <si>
    <t>55.2% (44.1-65.9%)</t>
  </si>
  <si>
    <t>85.7% (57.2-98.2%)</t>
  </si>
  <si>
    <t>57.6% (39.2-74.5%)</t>
  </si>
  <si>
    <t>50.0% (35.8-64.2%)</t>
  </si>
  <si>
    <t>67.4% (52.0-80.5%)</t>
  </si>
  <si>
    <t>61.1% (35.7-82.7%)</t>
  </si>
  <si>
    <t>70.0% (58.7-79.7%)</t>
  </si>
  <si>
    <t>53.8% (25.1-80.8%)</t>
  </si>
  <si>
    <t>50.0% (15.7-84.3%)</t>
  </si>
  <si>
    <t>66.7% (29.9-92.5%)</t>
  </si>
  <si>
    <t>62.5% (24.5-91.5%)</t>
  </si>
  <si>
    <t>65.5% (56.0-74.2%)</t>
  </si>
  <si>
    <t>57.8% (46.5-68.6%)</t>
  </si>
  <si>
    <t>35.3% (24.1-47.8%)</t>
  </si>
  <si>
    <t>26.7% (12.3-45.9%)</t>
  </si>
  <si>
    <t>54.0% (39.3-68.2%)</t>
  </si>
  <si>
    <t>57.2% (48.8-65.4%)</t>
  </si>
  <si>
    <t>37.6% (28.2-47.8%)</t>
  </si>
  <si>
    <t>35.3% (26.7-44.8%)</t>
  </si>
  <si>
    <t>32.6% (23.0-43.3%)</t>
  </si>
  <si>
    <t>56.5% (48.0-64.6%)</t>
  </si>
  <si>
    <t>58.5% (49.7-66.9%)</t>
  </si>
  <si>
    <t>69.7% (62.3-76.3%)</t>
  </si>
  <si>
    <t>39.2% (25.8-53.9%)</t>
  </si>
  <si>
    <t>46.5% (31.2-62.3%)</t>
  </si>
  <si>
    <t>38.2% (26.7-50.8%)</t>
  </si>
  <si>
    <t>31.6% (17.5-48.7%)</t>
  </si>
  <si>
    <t>43.6% (27.8-60.4%)</t>
  </si>
  <si>
    <t>48.1% (28.7-68.1%)</t>
  </si>
  <si>
    <t>54.5% (36.4-71.9%)</t>
  </si>
  <si>
    <t>NTA estimates of number of PWID and UAM HCV prevalence, 2011-2016 (estimate and 95% confidence intervals)</t>
  </si>
  <si>
    <t>2016/17</t>
  </si>
  <si>
    <t>2017/18</t>
  </si>
  <si>
    <t>DAA trt 2016/17 &amp; 2017/18</t>
  </si>
  <si>
    <t>C:\HCV burden\WHO prevalence\CCG analysis\Data\Template results 02 - ODN data.do</t>
  </si>
  <si>
    <t>C:\HCV burden\WHO prevalence\CCG analysis\Data\Template results 01 - ODN summary.do</t>
  </si>
  <si>
    <t>ODN data summary</t>
  </si>
  <si>
    <t>PWID data</t>
  </si>
  <si>
    <t>Stata file</t>
  </si>
  <si>
    <t>Tabs</t>
  </si>
  <si>
    <t>Lab data</t>
  </si>
  <si>
    <t>HES data</t>
  </si>
  <si>
    <t>Treatment</t>
  </si>
  <si>
    <t>C:\HCV burden\WHO prevalence\model 10\odnS\odn template summary results.do</t>
  </si>
  <si>
    <t>Prevalence</t>
  </si>
  <si>
    <t>Burden</t>
  </si>
  <si>
    <t>Estimated risk group/population sizes</t>
  </si>
  <si>
    <r>
      <rPr>
        <b/>
        <sz val="11"/>
        <rFont val="Calibri"/>
        <family val="2"/>
        <scheme val="minor"/>
      </rPr>
      <t xml:space="preserve">L2 - </t>
    </r>
    <r>
      <rPr>
        <sz val="11"/>
        <rFont val="Calibri"/>
        <family val="2"/>
        <scheme val="minor"/>
      </rPr>
      <t>Graph data - ESLD/HCC and diag</t>
    </r>
  </si>
  <si>
    <r>
      <rPr>
        <b/>
        <sz val="11"/>
        <rFont val="Calibri"/>
        <family val="2"/>
        <scheme val="minor"/>
      </rPr>
      <t>L2</t>
    </r>
    <r>
      <rPr>
        <sz val="11"/>
        <rFont val="Calibri"/>
        <family val="2"/>
        <scheme val="minor"/>
      </rPr>
      <t xml:space="preserve"> - diagnoses</t>
    </r>
  </si>
  <si>
    <r>
      <rPr>
        <b/>
        <sz val="11"/>
        <rFont val="Calibri"/>
        <family val="2"/>
        <scheme val="minor"/>
      </rPr>
      <t xml:space="preserve">L3 - </t>
    </r>
    <r>
      <rPr>
        <sz val="11"/>
        <rFont val="Calibri"/>
        <family val="2"/>
        <scheme val="minor"/>
      </rPr>
      <t>Graph data - age distributions</t>
    </r>
  </si>
  <si>
    <r>
      <rPr>
        <b/>
        <sz val="11"/>
        <rFont val="Calibri"/>
        <family val="2"/>
        <scheme val="minor"/>
      </rPr>
      <t xml:space="preserve">L4 - </t>
    </r>
    <r>
      <rPr>
        <sz val="11"/>
        <rFont val="Calibri"/>
        <family val="2"/>
        <scheme val="minor"/>
      </rPr>
      <t>HES/diag distr</t>
    </r>
  </si>
  <si>
    <r>
      <rPr>
        <b/>
        <sz val="11"/>
        <rFont val="Calibri"/>
        <family val="2"/>
        <scheme val="minor"/>
      </rPr>
      <t xml:space="preserve">L5 - </t>
    </r>
    <r>
      <rPr>
        <sz val="11"/>
        <rFont val="Calibri"/>
        <family val="2"/>
        <scheme val="minor"/>
      </rPr>
      <t>Disease stage</t>
    </r>
  </si>
  <si>
    <t>C:\HCV burden\WHO prevalence\model 10\odnS\odn template detailed results.do</t>
  </si>
  <si>
    <t>L2 - HES and diag</t>
  </si>
  <si>
    <t>L3 - age distributions</t>
  </si>
  <si>
    <t>L4 - HES/diag age distr</t>
  </si>
  <si>
    <t>L5 - disease stage detail</t>
  </si>
  <si>
    <t>ODN profiles, which includes:</t>
  </si>
  <si>
    <t>"</t>
  </si>
  <si>
    <t>Age distribution of ESLD/HCC cases, 2011-2016*</t>
  </si>
  <si>
    <t>pESHC</t>
  </si>
  <si>
    <t>Local authorities covered by this ODN</t>
  </si>
  <si>
    <t>ID</t>
  </si>
  <si>
    <t>PASTE HERE:</t>
  </si>
  <si>
    <t>LAcode</t>
  </si>
  <si>
    <t>npop</t>
  </si>
  <si>
    <t>share</t>
  </si>
  <si>
    <t>E07000026</t>
  </si>
  <si>
    <t>LANCASHIRE AND SOUTH CUMBRIA</t>
  </si>
  <si>
    <t>E07000027</t>
  </si>
  <si>
    <t>E07000028</t>
  </si>
  <si>
    <t>E07000029</t>
  </si>
  <si>
    <t>E06000047</t>
  </si>
  <si>
    <t>E07000163</t>
  </si>
  <si>
    <t>LANCASHIRE AND SOUTH CUMBRIA; WEST YORKSHIRE</t>
  </si>
  <si>
    <t>E06000005</t>
  </si>
  <si>
    <t>E07000030</t>
  </si>
  <si>
    <t>E08000037</t>
  </si>
  <si>
    <t>E07000164</t>
  </si>
  <si>
    <t>HUMBERSIDE AND NORTH YORKSHIRE</t>
  </si>
  <si>
    <t>E06000001</t>
  </si>
  <si>
    <t>E06000002</t>
  </si>
  <si>
    <t>E08000021</t>
  </si>
  <si>
    <t>E08000022</t>
  </si>
  <si>
    <t>E06000057</t>
  </si>
  <si>
    <t>E06000003</t>
  </si>
  <si>
    <t>E07000166</t>
  </si>
  <si>
    <t>E07000168</t>
  </si>
  <si>
    <t>E07000031</t>
  </si>
  <si>
    <t>E08000023</t>
  </si>
  <si>
    <t>E06000004</t>
  </si>
  <si>
    <t>E08000024</t>
  </si>
  <si>
    <t>E08000001</t>
  </si>
  <si>
    <t>E08000002</t>
  </si>
  <si>
    <t>E06000049</t>
  </si>
  <si>
    <t>CHESHIRE AND MERSEYSIDE</t>
  </si>
  <si>
    <t>E07000037</t>
  </si>
  <si>
    <t>SOUTH YORKSHIRE</t>
  </si>
  <si>
    <t>E08000003</t>
  </si>
  <si>
    <t>E08000004</t>
  </si>
  <si>
    <t>E08000005</t>
  </si>
  <si>
    <t>E08000006</t>
  </si>
  <si>
    <t>E08000007</t>
  </si>
  <si>
    <t>E08000008</t>
  </si>
  <si>
    <t>E08000009</t>
  </si>
  <si>
    <t>E08000010</t>
  </si>
  <si>
    <t>GREATER MANCHESTER AND EASTERN CHESHIRE</t>
  </si>
  <si>
    <t>E06000050</t>
  </si>
  <si>
    <t>E06000006</t>
  </si>
  <si>
    <t>E08000011</t>
  </si>
  <si>
    <t>E08000012</t>
  </si>
  <si>
    <t>E08000014</t>
  </si>
  <si>
    <t>E08000013</t>
  </si>
  <si>
    <t>E06000007</t>
  </si>
  <si>
    <t>E07000127</t>
  </si>
  <si>
    <t>E08000015</t>
  </si>
  <si>
    <t>E08000016</t>
  </si>
  <si>
    <t>E07000171</t>
  </si>
  <si>
    <t>E07000033</t>
  </si>
  <si>
    <t>E07000034</t>
  </si>
  <si>
    <t>E07000035</t>
  </si>
  <si>
    <t>NOTTINGHAM</t>
  </si>
  <si>
    <t>E08000017</t>
  </si>
  <si>
    <t>E07000038</t>
  </si>
  <si>
    <t>E08000018</t>
  </si>
  <si>
    <t>E08000019</t>
  </si>
  <si>
    <t>E06000011</t>
  </si>
  <si>
    <t>NORTH EAST AND CUMBRIA</t>
  </si>
  <si>
    <t>E07000165</t>
  </si>
  <si>
    <t>E06000010</t>
  </si>
  <si>
    <t>E06000012</t>
  </si>
  <si>
    <t>E06000013</t>
  </si>
  <si>
    <t>E07000167</t>
  </si>
  <si>
    <t>E07000169</t>
  </si>
  <si>
    <t>E06000014</t>
  </si>
  <si>
    <t>E08000032</t>
  </si>
  <si>
    <t>E08000033</t>
  </si>
  <si>
    <t>LANCASHIRE AND SOUTH CUMBRIA; NORTH EAST AND CUMBRIA</t>
  </si>
  <si>
    <t>E08000034</t>
  </si>
  <si>
    <t>E08000035</t>
  </si>
  <si>
    <t>E08000036</t>
  </si>
  <si>
    <t>E06000008</t>
  </si>
  <si>
    <t>E06000009</t>
  </si>
  <si>
    <t>E07000117</t>
  </si>
  <si>
    <t>E07000118</t>
  </si>
  <si>
    <t>NORTH EAST AND CUMBRIA; WEST YORKSHIRE</t>
  </si>
  <si>
    <t>E07000119</t>
  </si>
  <si>
    <t>E07000120</t>
  </si>
  <si>
    <t>E07000121</t>
  </si>
  <si>
    <t>E07000122</t>
  </si>
  <si>
    <t>E07000123</t>
  </si>
  <si>
    <t>E07000124</t>
  </si>
  <si>
    <t>E07000125</t>
  </si>
  <si>
    <t>E07000126</t>
  </si>
  <si>
    <t>E07000128</t>
  </si>
  <si>
    <t>E07000129</t>
  </si>
  <si>
    <t>E07000130</t>
  </si>
  <si>
    <t>E07000150</t>
  </si>
  <si>
    <t>E07000151</t>
  </si>
  <si>
    <t>E07000152</t>
  </si>
  <si>
    <t>EASTERN HEP. NETWORK</t>
  </si>
  <si>
    <t>E07000131</t>
  </si>
  <si>
    <t>E07000132</t>
  </si>
  <si>
    <t>E07000153</t>
  </si>
  <si>
    <t>E06000016</t>
  </si>
  <si>
    <t>LEICESTER</t>
  </si>
  <si>
    <t>E07000133</t>
  </si>
  <si>
    <t>E07000134</t>
  </si>
  <si>
    <t>E07000154</t>
  </si>
  <si>
    <t>E07000135</t>
  </si>
  <si>
    <t>E06000017</t>
  </si>
  <si>
    <t>E07000155</t>
  </si>
  <si>
    <t>E07000156</t>
  </si>
  <si>
    <t>E08000025</t>
  </si>
  <si>
    <t>BIRMINGHAM</t>
  </si>
  <si>
    <t>E07000234</t>
  </si>
  <si>
    <t>E07000192</t>
  </si>
  <si>
    <t>E08000026</t>
  </si>
  <si>
    <t>E08000027</t>
  </si>
  <si>
    <t>E06000019</t>
  </si>
  <si>
    <t>E07000194</t>
  </si>
  <si>
    <t>E07000235</t>
  </si>
  <si>
    <t>E07000195</t>
  </si>
  <si>
    <t>E07000218</t>
  </si>
  <si>
    <t>E07000219</t>
  </si>
  <si>
    <t>E07000236</t>
  </si>
  <si>
    <t>E07000220</t>
  </si>
  <si>
    <t>E08000028</t>
  </si>
  <si>
    <t>E06000051</t>
  </si>
  <si>
    <t>E08000029</t>
  </si>
  <si>
    <t>E07000196</t>
  </si>
  <si>
    <t>E07000197</t>
  </si>
  <si>
    <t>E07000198</t>
  </si>
  <si>
    <t>E06000021</t>
  </si>
  <si>
    <t>E07000221</t>
  </si>
  <si>
    <t>E07000199</t>
  </si>
  <si>
    <t>E06000020</t>
  </si>
  <si>
    <t>E08000030</t>
  </si>
  <si>
    <t>E07000222</t>
  </si>
  <si>
    <t>E08000031</t>
  </si>
  <si>
    <t>E07000237</t>
  </si>
  <si>
    <t>E07000238</t>
  </si>
  <si>
    <t>E07000239</t>
  </si>
  <si>
    <t>E07000032</t>
  </si>
  <si>
    <t>E07000170</t>
  </si>
  <si>
    <t>E07000136</t>
  </si>
  <si>
    <t>E07000172</t>
  </si>
  <si>
    <t>E06000015</t>
  </si>
  <si>
    <t>E07000137</t>
  </si>
  <si>
    <t>E07000193</t>
  </si>
  <si>
    <t>E07000036</t>
  </si>
  <si>
    <t>E07000173</t>
  </si>
  <si>
    <t>E07000138</t>
  </si>
  <si>
    <t>E07000174</t>
  </si>
  <si>
    <t>E07000175</t>
  </si>
  <si>
    <t>E07000139</t>
  </si>
  <si>
    <t>E06000018</t>
  </si>
  <si>
    <t>E07000176</t>
  </si>
  <si>
    <t>E07000039</t>
  </si>
  <si>
    <t>E07000140</t>
  </si>
  <si>
    <t>E07000141</t>
  </si>
  <si>
    <t>E07000142</t>
  </si>
  <si>
    <t>E07000200</t>
  </si>
  <si>
    <t>E09000002</t>
  </si>
  <si>
    <t>E07000066</t>
  </si>
  <si>
    <t>E06000055</t>
  </si>
  <si>
    <t>E07000067</t>
  </si>
  <si>
    <t>E07000143</t>
  </si>
  <si>
    <t>E07000068</t>
  </si>
  <si>
    <t>E07000144</t>
  </si>
  <si>
    <t>E07000008</t>
  </si>
  <si>
    <t>E07000069</t>
  </si>
  <si>
    <t>E06000056</t>
  </si>
  <si>
    <t>E07000070</t>
  </si>
  <si>
    <t>E07000071</t>
  </si>
  <si>
    <t>E07000009</t>
  </si>
  <si>
    <t>E07000072</t>
  </si>
  <si>
    <t>E07000010</t>
  </si>
  <si>
    <t>E07000201</t>
  </si>
  <si>
    <t>E07000145</t>
  </si>
  <si>
    <t>E07000073</t>
  </si>
  <si>
    <t>E07000011</t>
  </si>
  <si>
    <t>E07000202</t>
  </si>
  <si>
    <t>E07000146</t>
  </si>
  <si>
    <t>E06000032</t>
  </si>
  <si>
    <t>E07000074</t>
  </si>
  <si>
    <t>E07000203</t>
  </si>
  <si>
    <t>E07000099</t>
  </si>
  <si>
    <t>NORTH CENTRAL LONDON</t>
  </si>
  <si>
    <t>E07000147</t>
  </si>
  <si>
    <t>E07000148</t>
  </si>
  <si>
    <t>E06000031</t>
  </si>
  <si>
    <t>E07000075</t>
  </si>
  <si>
    <t>E07000012</t>
  </si>
  <si>
    <t>E07000149</t>
  </si>
  <si>
    <t>E06000033</t>
  </si>
  <si>
    <t>E07000204</t>
  </si>
  <si>
    <t>E07000205</t>
  </si>
  <si>
    <t>E07000076</t>
  </si>
  <si>
    <t>E06000034</t>
  </si>
  <si>
    <t>E07000077</t>
  </si>
  <si>
    <t>E07000206</t>
  </si>
  <si>
    <t>E09000005</t>
  </si>
  <si>
    <t>E09000009</t>
  </si>
  <si>
    <t>E09000013</t>
  </si>
  <si>
    <t>E09000015</t>
  </si>
  <si>
    <t>E09000017</t>
  </si>
  <si>
    <t>E09000018</t>
  </si>
  <si>
    <t>E09000020</t>
  </si>
  <si>
    <t>E09000033</t>
  </si>
  <si>
    <t>E09000003</t>
  </si>
  <si>
    <t>WEST LONDON</t>
  </si>
  <si>
    <t>E07000095</t>
  </si>
  <si>
    <t>E09000007</t>
  </si>
  <si>
    <t>E07000096</t>
  </si>
  <si>
    <t>E07000242</t>
  </si>
  <si>
    <t>E09000010</t>
  </si>
  <si>
    <t>E09000014</t>
  </si>
  <si>
    <t>E09000016</t>
  </si>
  <si>
    <t>E07000098</t>
  </si>
  <si>
    <t>E09000019</t>
  </si>
  <si>
    <t>E07000240</t>
  </si>
  <si>
    <t>E07000243</t>
  </si>
  <si>
    <t>E07000102</t>
  </si>
  <si>
    <t>E07000103</t>
  </si>
  <si>
    <t>E07000241</t>
  </si>
  <si>
    <t>E09000001</t>
  </si>
  <si>
    <t>E09000012</t>
  </si>
  <si>
    <t>E09000025</t>
  </si>
  <si>
    <t>E09000026</t>
  </si>
  <si>
    <t>E09000030</t>
  </si>
  <si>
    <t>E09000031</t>
  </si>
  <si>
    <t>E09000004</t>
  </si>
  <si>
    <t>E09000006</t>
  </si>
  <si>
    <t>E09000008</t>
  </si>
  <si>
    <t>E09000011</t>
  </si>
  <si>
    <t>E09000021</t>
  </si>
  <si>
    <t>E09000022</t>
  </si>
  <si>
    <t>E09000023</t>
  </si>
  <si>
    <t>E09000024</t>
  </si>
  <si>
    <t>E09000027</t>
  </si>
  <si>
    <t>E09000028</t>
  </si>
  <si>
    <t>E09000029</t>
  </si>
  <si>
    <t>E09000032</t>
  </si>
  <si>
    <t>E07000084</t>
  </si>
  <si>
    <t>WESSEX HEP C ODN</t>
  </si>
  <si>
    <t>E06000036</t>
  </si>
  <si>
    <t>THAMES VALLEY HEP C NETWORK</t>
  </si>
  <si>
    <t>E07000226</t>
  </si>
  <si>
    <t>SUSSEX HEP. NETWORK</t>
  </si>
  <si>
    <t>E07000085</t>
  </si>
  <si>
    <t>SUSSEX HEP. NETWORK; WESSEX HEP C ODN</t>
  </si>
  <si>
    <t>E07000207</t>
  </si>
  <si>
    <t>E07000208</t>
  </si>
  <si>
    <t>E07000209</t>
  </si>
  <si>
    <t>E07000089</t>
  </si>
  <si>
    <t>E07000210</t>
  </si>
  <si>
    <t>E06000038</t>
  </si>
  <si>
    <t>E07000211</t>
  </si>
  <si>
    <t>E07000212</t>
  </si>
  <si>
    <t>E07000092</t>
  </si>
  <si>
    <t>E07000213</t>
  </si>
  <si>
    <t>E07000214</t>
  </si>
  <si>
    <t>E07000215</t>
  </si>
  <si>
    <t>E07000216</t>
  </si>
  <si>
    <t>E06000037</t>
  </si>
  <si>
    <t>E06000040</t>
  </si>
  <si>
    <t>E07000217</t>
  </si>
  <si>
    <t>E06000041</t>
  </si>
  <si>
    <t>E07000223</t>
  </si>
  <si>
    <t>E07000224</t>
  </si>
  <si>
    <t>E06000043</t>
  </si>
  <si>
    <t>E07000225</t>
  </si>
  <si>
    <t>SURREY HEP. SERVICES</t>
  </si>
  <si>
    <t>SURREY HEP. SERVICES; WESSEX HEP C ODN</t>
  </si>
  <si>
    <t>E07000061</t>
  </si>
  <si>
    <t>E07000062</t>
  </si>
  <si>
    <t>E07000090</t>
  </si>
  <si>
    <t>E07000227</t>
  </si>
  <si>
    <t>E07000063</t>
  </si>
  <si>
    <t>E07000228</t>
  </si>
  <si>
    <t>E07000064</t>
  </si>
  <si>
    <t>E07000065</t>
  </si>
  <si>
    <t>E07000094</t>
  </si>
  <si>
    <t>E07000229</t>
  </si>
  <si>
    <t>E07000004</t>
  </si>
  <si>
    <t>E07000177</t>
  </si>
  <si>
    <t>E07000005</t>
  </si>
  <si>
    <t>E06000042</t>
  </si>
  <si>
    <t>E07000178</t>
  </si>
  <si>
    <t>E06000039</t>
  </si>
  <si>
    <t>E07000006</t>
  </si>
  <si>
    <t>E07000179</t>
  </si>
  <si>
    <t>E06000030</t>
  </si>
  <si>
    <t>E07000180</t>
  </si>
  <si>
    <t>E07000181</t>
  </si>
  <si>
    <t>E07000007</t>
  </si>
  <si>
    <t>E06000028</t>
  </si>
  <si>
    <t>E07000048</t>
  </si>
  <si>
    <t>E07000049</t>
  </si>
  <si>
    <t>SURREY HEP. SERVICES; SUSSEX HEP. NETWORK</t>
  </si>
  <si>
    <t>E07000086</t>
  </si>
  <si>
    <t>E07000087</t>
  </si>
  <si>
    <t>E07000088</t>
  </si>
  <si>
    <t>E06000046</t>
  </si>
  <si>
    <t>E07000091</t>
  </si>
  <si>
    <t>E07000050</t>
  </si>
  <si>
    <t>E06000029</t>
  </si>
  <si>
    <t>E06000044</t>
  </si>
  <si>
    <t>E07000051</t>
  </si>
  <si>
    <t>E06000045</t>
  </si>
  <si>
    <t>E07000093</t>
  </si>
  <si>
    <t>E07000052</t>
  </si>
  <si>
    <t>E07000053</t>
  </si>
  <si>
    <t>E06000054</t>
  </si>
  <si>
    <t>E06000022</t>
  </si>
  <si>
    <t>E06000023</t>
  </si>
  <si>
    <t>E07000078</t>
  </si>
  <si>
    <t>E07000079</t>
  </si>
  <si>
    <t>E07000080</t>
  </si>
  <si>
    <t>E07000081</t>
  </si>
  <si>
    <t>E07000187</t>
  </si>
  <si>
    <t>SOUTH WEST PENINSULA</t>
  </si>
  <si>
    <t>E06000024</t>
  </si>
  <si>
    <t>E07000188</t>
  </si>
  <si>
    <t>E06000025</t>
  </si>
  <si>
    <t>E07000189</t>
  </si>
  <si>
    <t>E07000082</t>
  </si>
  <si>
    <t>E07000190</t>
  </si>
  <si>
    <t>E07000083</t>
  </si>
  <si>
    <t>E07000191</t>
  </si>
  <si>
    <t>E06000052</t>
  </si>
  <si>
    <t>E07000040</t>
  </si>
  <si>
    <t>E07000041</t>
  </si>
  <si>
    <t>E06000053</t>
  </si>
  <si>
    <t>BRISTOL AND SEVERN</t>
  </si>
  <si>
    <t>E07000042</t>
  </si>
  <si>
    <t>E07000043</t>
  </si>
  <si>
    <t>E06000026</t>
  </si>
  <si>
    <t>E07000044</t>
  </si>
  <si>
    <t>E07000045</t>
  </si>
  <si>
    <t>E06000027</t>
  </si>
  <si>
    <t>E07000046</t>
  </si>
  <si>
    <t>E07000047</t>
  </si>
  <si>
    <t>E07000105</t>
  </si>
  <si>
    <t>E07000106</t>
  </si>
  <si>
    <t>E07000107</t>
  </si>
  <si>
    <t>E07000108</t>
  </si>
  <si>
    <t>E07000109</t>
  </si>
  <si>
    <t>E07000110</t>
  </si>
  <si>
    <t>E06000035</t>
  </si>
  <si>
    <t>E07000111</t>
  </si>
  <si>
    <t>E07000112</t>
  </si>
  <si>
    <t>E07000113</t>
  </si>
  <si>
    <t>E07000114</t>
  </si>
  <si>
    <t>E07000115</t>
  </si>
  <si>
    <t>E07000116</t>
  </si>
  <si>
    <t>name</t>
  </si>
  <si>
    <t>Allerdale</t>
  </si>
  <si>
    <t>Barrow-in-Furness</t>
  </si>
  <si>
    <t>Carlisle</t>
  </si>
  <si>
    <t>Copeland</t>
  </si>
  <si>
    <t>County Durham</t>
  </si>
  <si>
    <t>Craven</t>
  </si>
  <si>
    <t>Darlington</t>
  </si>
  <si>
    <t>Eden</t>
  </si>
  <si>
    <t>Gateshead</t>
  </si>
  <si>
    <t>Hambleton</t>
  </si>
  <si>
    <t>Hartlepool</t>
  </si>
  <si>
    <t>Middlesbrough</t>
  </si>
  <si>
    <t>Newcastle upon Tyne</t>
  </si>
  <si>
    <t>North Tyneside</t>
  </si>
  <si>
    <t>Northumberland</t>
  </si>
  <si>
    <t>Redcar and Cleveland</t>
  </si>
  <si>
    <t>Richmondshire</t>
  </si>
  <si>
    <t>Scarborough</t>
  </si>
  <si>
    <t>South Lakeland</t>
  </si>
  <si>
    <t>South Tyneside</t>
  </si>
  <si>
    <t>Stockton-on-Tees</t>
  </si>
  <si>
    <t>Sunderland</t>
  </si>
  <si>
    <t>Bolton</t>
  </si>
  <si>
    <t>Bury</t>
  </si>
  <si>
    <t>Cheshire East</t>
  </si>
  <si>
    <t>High Peak</t>
  </si>
  <si>
    <t>Manchester</t>
  </si>
  <si>
    <t>Oldham</t>
  </si>
  <si>
    <t>Rochdale</t>
  </si>
  <si>
    <t>Salford</t>
  </si>
  <si>
    <t>Stockport</t>
  </si>
  <si>
    <t>Tameside</t>
  </si>
  <si>
    <t>Trafford</t>
  </si>
  <si>
    <t>Wigan</t>
  </si>
  <si>
    <t>Cheshire West and Chester</t>
  </si>
  <si>
    <t>Halton</t>
  </si>
  <si>
    <t>Knowsley</t>
  </si>
  <si>
    <t>Liverpool</t>
  </si>
  <si>
    <t>Sefton</t>
  </si>
  <si>
    <t>St. Helens</t>
  </si>
  <si>
    <t>Warrington</t>
  </si>
  <si>
    <t>West Lancashire</t>
  </si>
  <si>
    <t>Wirral</t>
  </si>
  <si>
    <t>Barnsley</t>
  </si>
  <si>
    <t>Bassetlaw</t>
  </si>
  <si>
    <t>Bolsover</t>
  </si>
  <si>
    <t>Chesterfield</t>
  </si>
  <si>
    <t>Derbyshire Dales</t>
  </si>
  <si>
    <t>Doncaster</t>
  </si>
  <si>
    <t>North East Derbyshire</t>
  </si>
  <si>
    <t>Rotherham</t>
  </si>
  <si>
    <t>Sheffield</t>
  </si>
  <si>
    <t>East Riding of Yorkshire</t>
  </si>
  <si>
    <t>Harrogate</t>
  </si>
  <si>
    <t>Kingston upon Hull, City of</t>
  </si>
  <si>
    <t>North East Lincolnshire</t>
  </si>
  <si>
    <t>North Lincolnshire</t>
  </si>
  <si>
    <t>Ryedale</t>
  </si>
  <si>
    <t>Selby</t>
  </si>
  <si>
    <t>York</t>
  </si>
  <si>
    <t>Bradford</t>
  </si>
  <si>
    <t>Calderdale</t>
  </si>
  <si>
    <t>Kirklees</t>
  </si>
  <si>
    <t>Leeds</t>
  </si>
  <si>
    <t>Wakefield</t>
  </si>
  <si>
    <t>Blackburn with Darwen</t>
  </si>
  <si>
    <t>Blackpool</t>
  </si>
  <si>
    <t>Burnley</t>
  </si>
  <si>
    <t>Chorley</t>
  </si>
  <si>
    <t>Fylde</t>
  </si>
  <si>
    <t>Hyndburn</t>
  </si>
  <si>
    <t>Lancaster</t>
  </si>
  <si>
    <t>Pendle</t>
  </si>
  <si>
    <t>Preston</t>
  </si>
  <si>
    <t>Ribble Valley</t>
  </si>
  <si>
    <t>Rossendale</t>
  </si>
  <si>
    <t>South Ribble</t>
  </si>
  <si>
    <t>Wyre</t>
  </si>
  <si>
    <t>Blaby</t>
  </si>
  <si>
    <t>Charnwood</t>
  </si>
  <si>
    <t>Corby</t>
  </si>
  <si>
    <t>Daventry</t>
  </si>
  <si>
    <t>East Northamptonshire</t>
  </si>
  <si>
    <t>Harborough</t>
  </si>
  <si>
    <t>Hinckley and Bosworth</t>
  </si>
  <si>
    <t>Kettering</t>
  </si>
  <si>
    <t>Melton</t>
  </si>
  <si>
    <t>North West Leicestershire</t>
  </si>
  <si>
    <t>Northampton</t>
  </si>
  <si>
    <t>Oadby and Wigston</t>
  </si>
  <si>
    <t>Rutland</t>
  </si>
  <si>
    <t>South Northamptonshire</t>
  </si>
  <si>
    <t>Wellingborough</t>
  </si>
  <si>
    <t>Bromsgrove</t>
  </si>
  <si>
    <t>Cannock Chase</t>
  </si>
  <si>
    <t>Coventry</t>
  </si>
  <si>
    <t>Dudley</t>
  </si>
  <si>
    <t>Herefordshire, County of</t>
  </si>
  <si>
    <t>Lichfield</t>
  </si>
  <si>
    <t>Malvern Hills</t>
  </si>
  <si>
    <t>Newcastle-under-Lyme</t>
  </si>
  <si>
    <t>North Warwickshire</t>
  </si>
  <si>
    <t>Nuneaton and Bedworth</t>
  </si>
  <si>
    <t>Redditch</t>
  </si>
  <si>
    <t>Rugby</t>
  </si>
  <si>
    <t>Sandwell</t>
  </si>
  <si>
    <t>Shropshire</t>
  </si>
  <si>
    <t>Solihull</t>
  </si>
  <si>
    <t>South Staffordshire</t>
  </si>
  <si>
    <t>Stafford</t>
  </si>
  <si>
    <t>Staffordshire Moorlands</t>
  </si>
  <si>
    <t>Stoke-on-Trent</t>
  </si>
  <si>
    <t>Stratford-on-Avon</t>
  </si>
  <si>
    <t>Tamworth</t>
  </si>
  <si>
    <t>Telford and Wrekin</t>
  </si>
  <si>
    <t>Walsall</t>
  </si>
  <si>
    <t>Warwick</t>
  </si>
  <si>
    <t>Wolverhampton</t>
  </si>
  <si>
    <t>Worcester</t>
  </si>
  <si>
    <t>Wychavon</t>
  </si>
  <si>
    <t>Wyre Forest</t>
  </si>
  <si>
    <t>Amber Valley</t>
  </si>
  <si>
    <t>Ashfield</t>
  </si>
  <si>
    <t>Boston</t>
  </si>
  <si>
    <t>Broxtowe</t>
  </si>
  <si>
    <t>Derby</t>
  </si>
  <si>
    <t>East Lindsey</t>
  </si>
  <si>
    <t>East Staffordshire</t>
  </si>
  <si>
    <t>Erewash</t>
  </si>
  <si>
    <t>Gedling</t>
  </si>
  <si>
    <t>Lincoln</t>
  </si>
  <si>
    <t>Mansfield</t>
  </si>
  <si>
    <t>Newark and Sherwood</t>
  </si>
  <si>
    <t>North Kesteven</t>
  </si>
  <si>
    <t>Rushcliffe</t>
  </si>
  <si>
    <t>South Derbyshire</t>
  </si>
  <si>
    <t>South Holland</t>
  </si>
  <si>
    <t>South Kesteven</t>
  </si>
  <si>
    <t>West Lindsey</t>
  </si>
  <si>
    <t>Babergh</t>
  </si>
  <si>
    <t>Barking and Dagenham</t>
  </si>
  <si>
    <t>Basildon</t>
  </si>
  <si>
    <t>Bedford</t>
  </si>
  <si>
    <t>Braintree</t>
  </si>
  <si>
    <t>Breckland</t>
  </si>
  <si>
    <t>Brentwood</t>
  </si>
  <si>
    <t>Broadland</t>
  </si>
  <si>
    <t>Cambridge</t>
  </si>
  <si>
    <t>Castle Point</t>
  </si>
  <si>
    <t>Central Bedfordshire</t>
  </si>
  <si>
    <t>Chelmsford</t>
  </si>
  <si>
    <t>Colchester</t>
  </si>
  <si>
    <t>East Cambridgeshire</t>
  </si>
  <si>
    <t>Epping Forest</t>
  </si>
  <si>
    <t>Fenland</t>
  </si>
  <si>
    <t>Forest Heath</t>
  </si>
  <si>
    <t>Great Yarmouth</t>
  </si>
  <si>
    <t>Harlow</t>
  </si>
  <si>
    <t>Huntingdonshire</t>
  </si>
  <si>
    <t>Ipswich</t>
  </si>
  <si>
    <t>King's Lynn and West Norfolk</t>
  </si>
  <si>
    <t>Luton</t>
  </si>
  <si>
    <t>Maldon</t>
  </si>
  <si>
    <t>Mid Suffolk</t>
  </si>
  <si>
    <t>North Hertfordshire</t>
  </si>
  <si>
    <t>North Norfolk</t>
  </si>
  <si>
    <t>Norwich</t>
  </si>
  <si>
    <t>Peterborough</t>
  </si>
  <si>
    <t>Rochford</t>
  </si>
  <si>
    <t>South Cambridgeshire</t>
  </si>
  <si>
    <t>South Norfolk</t>
  </si>
  <si>
    <t>Southend-on-Sea</t>
  </si>
  <si>
    <t>St Edmundsbury</t>
  </si>
  <si>
    <t>Suffolk Coastal</t>
  </si>
  <si>
    <t>Tendring</t>
  </si>
  <si>
    <t>Thurrock</t>
  </si>
  <si>
    <t>Uttlesford</t>
  </si>
  <si>
    <t>Waveney</t>
  </si>
  <si>
    <t>Brent</t>
  </si>
  <si>
    <t>Ealing</t>
  </si>
  <si>
    <t>Hammersmith and Fulham</t>
  </si>
  <si>
    <t>Harrow</t>
  </si>
  <si>
    <t>Hillingdon</t>
  </si>
  <si>
    <t>Hounslow</t>
  </si>
  <si>
    <t>Kensington and Chelsea</t>
  </si>
  <si>
    <t>Westminster</t>
  </si>
  <si>
    <t>Barnet</t>
  </si>
  <si>
    <t>Broxbourne</t>
  </si>
  <si>
    <t>Camden</t>
  </si>
  <si>
    <t>Dacorum</t>
  </si>
  <si>
    <t>East Hertfordshire</t>
  </si>
  <si>
    <t>Enfield</t>
  </si>
  <si>
    <t>Haringey</t>
  </si>
  <si>
    <t>Havering</t>
  </si>
  <si>
    <t>Hertsmere</t>
  </si>
  <si>
    <t>Islington</t>
  </si>
  <si>
    <t>St Albans</t>
  </si>
  <si>
    <t>Stevenage</t>
  </si>
  <si>
    <t>Three Rivers</t>
  </si>
  <si>
    <t>Watford</t>
  </si>
  <si>
    <t>Welwyn Hatfield</t>
  </si>
  <si>
    <t>City of London</t>
  </si>
  <si>
    <t>Hackney</t>
  </si>
  <si>
    <t>Newham</t>
  </si>
  <si>
    <t>Redbridge</t>
  </si>
  <si>
    <t>Tower Hamlets</t>
  </si>
  <si>
    <t>Waltham Forest</t>
  </si>
  <si>
    <t>Bexley</t>
  </si>
  <si>
    <t>Bromley</t>
  </si>
  <si>
    <t>Croydon</t>
  </si>
  <si>
    <t>Greenwich</t>
  </si>
  <si>
    <t>Kingston upon Thames</t>
  </si>
  <si>
    <t>Lambeth</t>
  </si>
  <si>
    <t>Lewisham</t>
  </si>
  <si>
    <t>Merton</t>
  </si>
  <si>
    <t>Richmond upon Thames</t>
  </si>
  <si>
    <t>Southwark</t>
  </si>
  <si>
    <t>Sutton</t>
  </si>
  <si>
    <t>Wandsworth</t>
  </si>
  <si>
    <t>Basingstoke and Deane</t>
  </si>
  <si>
    <t>Bracknell Forest</t>
  </si>
  <si>
    <t>Crawley</t>
  </si>
  <si>
    <t>East Hampshire</t>
  </si>
  <si>
    <t>Elmbridge</t>
  </si>
  <si>
    <t>Epsom and Ewell</t>
  </si>
  <si>
    <t>Guildford</t>
  </si>
  <si>
    <t>Hart</t>
  </si>
  <si>
    <t>Mole Valley</t>
  </si>
  <si>
    <t>Reading</t>
  </si>
  <si>
    <t>Reigate and Banstead</t>
  </si>
  <si>
    <t>Runnymede</t>
  </si>
  <si>
    <t>Rushmoor</t>
  </si>
  <si>
    <t>Spelthorne</t>
  </si>
  <si>
    <t>Surrey Heath</t>
  </si>
  <si>
    <t>Tandridge</t>
  </si>
  <si>
    <t>Waverley</t>
  </si>
  <si>
    <t>West Berkshire</t>
  </si>
  <si>
    <t>Windsor and Maidenhead</t>
  </si>
  <si>
    <t>Woking</t>
  </si>
  <si>
    <t>Wokingham</t>
  </si>
  <si>
    <t>Adur</t>
  </si>
  <si>
    <t>Arun</t>
  </si>
  <si>
    <t>Brighton and Hove</t>
  </si>
  <si>
    <t>Chichester</t>
  </si>
  <si>
    <t>Eastbourne</t>
  </si>
  <si>
    <t>Hastings</t>
  </si>
  <si>
    <t>Havant</t>
  </si>
  <si>
    <t>Horsham</t>
  </si>
  <si>
    <t>Lewes</t>
  </si>
  <si>
    <t>Mid Sussex</t>
  </si>
  <si>
    <t>Rother</t>
  </si>
  <si>
    <t>Wealden</t>
  </si>
  <si>
    <t>Winchester</t>
  </si>
  <si>
    <t>Worthing</t>
  </si>
  <si>
    <t>Aylesbury Vale</t>
  </si>
  <si>
    <t>Cherwell</t>
  </si>
  <si>
    <t>Chiltern</t>
  </si>
  <si>
    <t>Milton Keynes</t>
  </si>
  <si>
    <t>Oxford</t>
  </si>
  <si>
    <t>Slough</t>
  </si>
  <si>
    <t>South Bucks</t>
  </si>
  <si>
    <t>South Oxfordshire</t>
  </si>
  <si>
    <t>Swindon</t>
  </si>
  <si>
    <t>Vale of White Horse</t>
  </si>
  <si>
    <t>West Oxfordshire</t>
  </si>
  <si>
    <t>Wycombe</t>
  </si>
  <si>
    <t>Bournemouth</t>
  </si>
  <si>
    <t>Christchurch</t>
  </si>
  <si>
    <t>East Dorset</t>
  </si>
  <si>
    <t>Eastleigh</t>
  </si>
  <si>
    <t>Fareham</t>
  </si>
  <si>
    <t>Gosport</t>
  </si>
  <si>
    <t>Isle of Wight</t>
  </si>
  <si>
    <t>New Forest</t>
  </si>
  <si>
    <t>North Dorset</t>
  </si>
  <si>
    <t>Poole</t>
  </si>
  <si>
    <t>Portsmouth</t>
  </si>
  <si>
    <t>Purbeck</t>
  </si>
  <si>
    <t>Southampton</t>
  </si>
  <si>
    <t>Test Valley</t>
  </si>
  <si>
    <t>West Dorset</t>
  </si>
  <si>
    <t>Weymouth and Portland</t>
  </si>
  <si>
    <t>Wiltshire</t>
  </si>
  <si>
    <t>Bath and North East Somerset</t>
  </si>
  <si>
    <t>Bristol, City of</t>
  </si>
  <si>
    <t>Cheltenham</t>
  </si>
  <si>
    <t>Cotswold</t>
  </si>
  <si>
    <t>Forest of Dean</t>
  </si>
  <si>
    <t>Gloucester</t>
  </si>
  <si>
    <t>Mendip</t>
  </si>
  <si>
    <t>North Somerset</t>
  </si>
  <si>
    <t>Sedgemoor</t>
  </si>
  <si>
    <t>South Gloucestershire</t>
  </si>
  <si>
    <t>South Somerset</t>
  </si>
  <si>
    <t>Stroud</t>
  </si>
  <si>
    <t>Taunton Deane</t>
  </si>
  <si>
    <t>Tewkesbury</t>
  </si>
  <si>
    <t>West Somerset</t>
  </si>
  <si>
    <t>Cornwall</t>
  </si>
  <si>
    <t>East Devon</t>
  </si>
  <si>
    <t>Exeter</t>
  </si>
  <si>
    <t>Isles of Scilly</t>
  </si>
  <si>
    <t>Mid Devon</t>
  </si>
  <si>
    <t>North Devon</t>
  </si>
  <si>
    <t>Plymouth</t>
  </si>
  <si>
    <t>South Hams</t>
  </si>
  <si>
    <t>Teignbridge</t>
  </si>
  <si>
    <t>Torbay</t>
  </si>
  <si>
    <t>Torridge</t>
  </si>
  <si>
    <t>West Devon</t>
  </si>
  <si>
    <t>Ashford</t>
  </si>
  <si>
    <t>Canterbury</t>
  </si>
  <si>
    <t>Dartford</t>
  </si>
  <si>
    <t>Dover</t>
  </si>
  <si>
    <t>Gravesham</t>
  </si>
  <si>
    <t>Maidstone</t>
  </si>
  <si>
    <t>Medway</t>
  </si>
  <si>
    <t>Sevenoaks</t>
  </si>
  <si>
    <t>Shepway</t>
  </si>
  <si>
    <t>Swale</t>
  </si>
  <si>
    <t>Thanet</t>
  </si>
  <si>
    <t>Tonbridge and Malling</t>
  </si>
  <si>
    <t>Tunbridge Wells</t>
  </si>
  <si>
    <t>Name</t>
  </si>
  <si>
    <t>Shared ODNs</t>
  </si>
  <si>
    <t>C:\HCV burden\WHO prevalence\CCG analysis\Data\ODN local authorities.do</t>
  </si>
  <si>
    <t>L6 - local authorities in ODN w pop size</t>
  </si>
  <si>
    <t>% HCV AB+ 2011</t>
  </si>
  <si>
    <t>% HCV AB+ 2012</t>
  </si>
  <si>
    <t>% HCV AB+ 2013</t>
  </si>
  <si>
    <t>% HCV AB+ 2014</t>
  </si>
  <si>
    <t>% HCV AB+ 2015</t>
  </si>
  <si>
    <t>% HCV AB+ 2016</t>
  </si>
  <si>
    <t>First occurences of HCV-related ESLD/HCC from HES data, 2011-2016</t>
  </si>
  <si>
    <t>undiag</t>
  </si>
  <si>
    <t>diag</t>
  </si>
  <si>
    <t>svr</t>
  </si>
  <si>
    <t>Undiagnosed</t>
  </si>
  <si>
    <t>Achieved SVR</t>
  </si>
  <si>
    <t>Pre-2011 ESLD/HCC incidence (HES)</t>
  </si>
  <si>
    <t>Observed and predicted incidence of ESLD/HCC*</t>
  </si>
  <si>
    <t>*Model estimates based on 2011-2016 data</t>
  </si>
  <si>
    <r>
      <t>UAM estimates of the proportion of PWID with HCV antibodies</t>
    </r>
    <r>
      <rPr>
        <sz val="11"/>
        <color theme="1"/>
        <rFont val="Calibri"/>
        <family val="2"/>
        <scheme val="minor"/>
      </rPr>
      <t>. Estimates of the proportion of PWID with antibodies to HCV are based on UAM survey data for 2011-2016. These data are also at the DAT level and converted to ODN-level estimates using the same approach as the NTA estimates [3]. Those with HCV antibodies may spontaneously clear infection; the proportion with chronic infection is thought to be around 75-85% [</t>
    </r>
    <r>
      <rPr>
        <sz val="11"/>
        <rFont val="Calibri"/>
        <family val="2"/>
        <scheme val="minor"/>
      </rPr>
      <t>4</t>
    </r>
    <r>
      <rPr>
        <sz val="11"/>
        <color theme="1"/>
        <rFont val="Calibri"/>
        <family val="2"/>
        <scheme val="minor"/>
      </rPr>
      <t>], but may be lower. UAM estimates are based on respondents attending treatment services, and may not be fully representative of the wider PWID population. HCV prevalence may be higher in more chaotic users that do not attend services; conversely, infrequent users at lower risk may also be less likely to attend services.</t>
    </r>
  </si>
  <si>
    <r>
      <t>HES data on HCV-related severe liver disease</t>
    </r>
    <r>
      <rPr>
        <sz val="11"/>
        <color theme="1"/>
        <rFont val="Calibri"/>
        <family val="2"/>
        <scheme val="minor"/>
      </rPr>
      <t>. Hospital Episode Statistics (HES) data on incident HCV-related severe liver disease are presented for 2004-2016 [5]. These consist of first episodes of ICD10 codes corresponding to end stage liver disease (ESLD) and hepatocellular carcinoma (HCC), where there has been any mention of HCV in the patient history (i.e., HCV infection may be recorded at the time of the episode or any time from 1996; or in a small number, subsequent to severe liver disease). For modelling, data from 2011-2016 are used, due to potential under-reporting of HCV in earlier data. Note that although every effort has been made to ascertain HCV status in those with severe liver disease, some under-reporting is still likely. This may also vary across ODNs due to varying levels of focus on HCV; however, as all ODNs have at least one large specialist liver disease centre there should not be substantial variation at this geographic level.</t>
    </r>
  </si>
  <si>
    <t>newPWID</t>
  </si>
  <si>
    <t>totsvr</t>
  </si>
  <si>
    <t>ID code</t>
  </si>
  <si>
    <t>L7 - PWID recruitment, prev and SVR</t>
  </si>
  <si>
    <t>PWID recruitment</t>
  </si>
  <si>
    <r>
      <t>NOTE:</t>
    </r>
    <r>
      <rPr>
        <sz val="11"/>
        <color rgb="FFC00000"/>
        <rFont val="Calibri"/>
        <family val="2"/>
        <scheme val="minor"/>
      </rPr>
      <t xml:space="preserve"> The predicted disease-state breakdown is conditional on the assumed progression probabilities and may only give an indication of relative levels of severe (cirrhotic) disease across ODNs rather than accurate absolute numbers. Diagnoses of chronic infection are calculated based on antibody positive laboratory reports from 1996-2016, after accounting for (1) a 26% probability of spontaneous clearance, (2) individuals clearing infection through successful treatment (SVR) and (3) mortality due to HCV, injecting drug use and other causes.</t>
    </r>
  </si>
  <si>
    <t>This worksheet contains data and estimates of various markers of the HCV epidemic, including estimated numbers of people who inject drugs (PWID), HCV prevalence in this group from the Unlinked Anonymous Monitoring (UAM) survey on PWID, numbers diagnosed, and incidence of severe HCV-related liver disease. Data are presented at the ODN level in order to highlight differences in disease burden and characteristics of the HCV epidemic in different areas, and therefore local needs in terms of treatment and interventions to improve diagnosis and patient retention.</t>
  </si>
  <si>
    <r>
      <t>Laboratory-reported diagnoses</t>
    </r>
    <r>
      <rPr>
        <sz val="11"/>
        <rFont val="Calibri"/>
        <family val="2"/>
        <scheme val="minor"/>
      </rPr>
      <t>. The number of laboratory reports of newly-diagnosed HCV infection received by PHE from 1996-2016 are providided by ODN. These are based on postcodes, which use the GP postcode by preference, or that of the patient resident or laboratory if not available. Postcodes are then mapped to CCGs and aggregated to the ODN level. Of note is that there may be under-reporting of HCV diagnoses, particularly if dry blood spot tests in non-NHS labs have not been reported. However, reporting generally has improved  in recent years following legislation for mandatory reporting. As with the UAM data, the laboratory reports include those that spontaneously clear infection and the number of reports with chronic infection will be somewhat lower. For modelling,data from 1996-2015 are used to derive the total number of HCV infections diagnosed, after accounting for spontaneous clearance and mortality.</t>
    </r>
  </si>
  <si>
    <t>Modelling is based on an extended  back calculation model [6], which explicitly models initiation of injecting drug use and subsequent infection as the driver of the HCV epidemic in England. The explicit modelling of the key risk group (from which over 85% of infections are thought to arise) allows information on the number of PWID and their risk of infection to be incorporated, using ideas borrowed from multi-parameter evidence syntheis (MPES) [7].</t>
  </si>
  <si>
    <t>This combined approach addresses a number of difficulties in the two previous approaches: MPES estimates of prevalence are hampered by the lack of data on ex-PWID, and the number of HCV infections in this group (and hence total prevalence) is highly uncertain. Conversely, the back-calculation approach can estimate historic trends in incidence (i.e., infections in now ex-PWID) but due to the long incubation time between infection and severe disease, cannot precisely estimate current prevalence. By combining both methods we therefore address these two issues, with the added benefits of producing estimates that are consistent with the different types of data used and the ability to estimate HCV prevalence at the ODN level using local level data.</t>
  </si>
  <si>
    <t>The downside of this approach is greater reliance on modelling assumptions. Specifically, the model relies on accurate estimates of age-specific disease progression and rates of cessation of injecting drug use. If progression rates are slower than those used in the model, then a larger population of infected individuals are required to produce the observed cases of HCV-related severe liver disease and vice versa. The rate of cessation is similar, in that if injecting careers are shorter then larger numbers of ex-PWID are expected, given the size of the current PWID population in 2011/12.</t>
  </si>
  <si>
    <t>Although estimates based on this approach might systematically under- or over-estimate overall prevalence, subject to assumed values of key parameters, the output may still be used for between-ODN comparisons. Our model is based on data representing four aspects of the HCV epidemic, and where these are all high for an ODN then overall prevalence will naturally be higher than average, regardless of specific modelling assumptions used. Of interest are where these factors are divergent: for instance, high numbers of HCV-related disease but low estimates of infected PWID. The datasets tend to be in broad agreement for most areas, but some care is required in the interpretation for ODNs with diverging characteristics.</t>
  </si>
  <si>
    <r>
      <t xml:space="preserve">9. Ross J Harris, Helen Harris, Sema Mandal, Mary Ramsay, Peter Vickerman, Matthew Hickman, Daniela De Angelis. Monitoring the HCV epidemic in England and evaluating intervention scale-up using routinely collected data. </t>
    </r>
    <r>
      <rPr>
        <i/>
        <sz val="11"/>
        <color theme="1"/>
        <rFont val="Calibri"/>
        <family val="2"/>
        <scheme val="minor"/>
      </rPr>
      <t>Submitted</t>
    </r>
    <r>
      <rPr>
        <sz val="11"/>
        <color theme="1"/>
        <rFont val="Calibri"/>
        <family val="2"/>
        <scheme val="minor"/>
      </rPr>
      <t>.</t>
    </r>
  </si>
  <si>
    <t>PWIDnta</t>
  </si>
  <si>
    <t>pwid1564</t>
  </si>
  <si>
    <t>ratio</t>
  </si>
  <si>
    <t>Please read the following descriptions before making use of this spreadsheet: data are subject to known limitations and modelling is at an experimental stage</t>
  </si>
  <si>
    <t>t1</t>
  </si>
  <si>
    <t>t2</t>
  </si>
  <si>
    <t>t3</t>
  </si>
  <si>
    <t>t4</t>
  </si>
  <si>
    <t>t5</t>
  </si>
  <si>
    <t>t6</t>
  </si>
  <si>
    <t>t7</t>
  </si>
  <si>
    <t>t8</t>
  </si>
  <si>
    <t>drug use is not estimated to have fallen since the 1990s</t>
  </si>
  <si>
    <t>fallen sharply since the 1990s</t>
  </si>
  <si>
    <t>to have fallen since the 1990s</t>
  </si>
  <si>
    <t>fallen less than other ODNs since the 1990s</t>
  </si>
  <si>
    <t>* Above average population size</t>
  </si>
  <si>
    <t>* The majority of infections (91%) are in those that have ever injected drugs</t>
  </si>
  <si>
    <t>* A higher proportion than average (43%) are in people who currently inject drugs</t>
  </si>
  <si>
    <t>* Unlike the majority of areas, the number of people initiating injecting</t>
  </si>
  <si>
    <t>* The majority of infections (89%) are in those that have ever injected drugs</t>
  </si>
  <si>
    <t>* The number of people initiating injecting drug use is estimated to have</t>
  </si>
  <si>
    <t>* Average population size</t>
  </si>
  <si>
    <t>* The majority of infections (95%) are in those that have ever injected drugs</t>
  </si>
  <si>
    <t>* The majority of infections (92%) are in those that have ever injected drugs</t>
  </si>
  <si>
    <t>* A higher proportion than average (40%) are in people who currently inject drugs</t>
  </si>
  <si>
    <t>* As with most areas, the number of people initiating injecting drug use is estimated</t>
  </si>
  <si>
    <t>* Smallest ODN by population size</t>
  </si>
  <si>
    <t>* The majority of infections (93%) are in those that have ever injected drugs</t>
  </si>
  <si>
    <t>* More than 10% of population of South Asian ethnicity</t>
  </si>
  <si>
    <t>* The majority of infections (83%) are in those that have ever injected drugs</t>
  </si>
  <si>
    <t>* Below average population size</t>
  </si>
  <si>
    <t>* A higher proportion than average (45%) are in people who currently inject drugs</t>
  </si>
  <si>
    <t>* Largest ODN by population size</t>
  </si>
  <si>
    <t>* The majority of infections (82%) are in those that have ever injected drugs</t>
  </si>
  <si>
    <t>* The majority of infections (87%) are in those that have ever injected drugs</t>
  </si>
  <si>
    <t>* The majority of infections (72%) are in those that have ever injected drugs</t>
  </si>
  <si>
    <t>* The majority of infections (86%) are in those that have ever injected drugs</t>
  </si>
  <si>
    <t>* Highest percentage of South Asian ethnicity (26%)</t>
  </si>
  <si>
    <t>* The majority of infections (68%) are in those that have ever injected drugs</t>
  </si>
  <si>
    <t>* The majority of infections (88%) are in those that have ever injected drugs</t>
  </si>
  <si>
    <t>* A higher proportion than average (41%) are in people who currently inject drugs</t>
  </si>
  <si>
    <t>* A higher proportion than average (44%) are in people who currently inject drugs</t>
  </si>
  <si>
    <t>* The majority of infections (94%) are in those that have ever injected drugs</t>
  </si>
  <si>
    <t>* A higher proportion than average (42%) are in people who currently inject drugs</t>
  </si>
  <si>
    <t>* A higher proportion than average (46%) are in people who currently inject drugs</t>
  </si>
  <si>
    <t>t9</t>
  </si>
  <si>
    <t>t10</t>
  </si>
  <si>
    <t>This is due to a relatively late epidemic of injecting drug use and younger infected population</t>
  </si>
  <si>
    <t>This is due to an earlier epidemic of injecting drug use and older infected population</t>
  </si>
  <si>
    <t>* 12.9% of chronic infections are estimated to be in never-injectors of South Asian ethnicity</t>
  </si>
  <si>
    <t>* 11.7% of chronic infections are estimated to be in never-injectors of South Asian ethnicity</t>
  </si>
  <si>
    <t>* 21.0% of chronic infections are estimated to be in never-injectors of South Asian ethnicity</t>
  </si>
  <si>
    <t>* 27.6% of chronic infections are estimated to be in never-injectors of South Asian ethnicity</t>
  </si>
  <si>
    <t>* The estimated proportion of those infected living with cirrhosis is particularly high (16.6%)</t>
  </si>
  <si>
    <t>* 15.6% of chronic infections are estimated to be in never-injectors of South Asian ethnicity</t>
  </si>
  <si>
    <t>t11</t>
  </si>
  <si>
    <t>t12</t>
  </si>
  <si>
    <t>t13</t>
  </si>
  <si>
    <t>* Data on ESLD/HCC indicate a larger PWID population than official estimates</t>
  </si>
  <si>
    <t>Population size</t>
  </si>
  <si>
    <t>* Average estimated number of chronic HCV infections</t>
  </si>
  <si>
    <t>* 22% of the ever-infected population in 2017 are estimated to have achieved SVR</t>
  </si>
  <si>
    <t>* Above average estimated number of chronic HCV infections</t>
  </si>
  <si>
    <t>* 30% of the ever-infected population in 2017 are estimated to have achieved SVR</t>
  </si>
  <si>
    <t>* 16% of the ever-infected population in 2017 are estimated to have achieved SVR</t>
  </si>
  <si>
    <t>* 27% of the ever-infected population in 2017 are estimated to have achieved SVR</t>
  </si>
  <si>
    <t>* 18% of the ever-infected population in 2017 are estimated to have achieved SVR</t>
  </si>
  <si>
    <t>* 31% of the ever-infected population in 2017 are estimated to have achieved SVR</t>
  </si>
  <si>
    <t>* 15% of the ever-infected population in 2017 are estimated to have achieved SVR</t>
  </si>
  <si>
    <t>* Below average estimated number of chronic HCV infections</t>
  </si>
  <si>
    <t>* Highest estimated number of chronic HCV infections</t>
  </si>
  <si>
    <t>* 17% of the ever-infected population in 2017 are estimated to have achieved SVR</t>
  </si>
  <si>
    <t>* 25% of the ever-infected population in 2017 are estimated to have achieved SVR</t>
  </si>
  <si>
    <t>* 41% of the ever-infected population in 2017 are estimated to have achieved SVR</t>
  </si>
  <si>
    <t>* 43% of the ever-infected population in 2017 are estimated to have achieved SVR</t>
  </si>
  <si>
    <t>* 35% of the ever-infected population in 2017 are estimated to have achieved SVR</t>
  </si>
  <si>
    <t>The early estimated epidemic of injecting drug use requires further investigation</t>
  </si>
  <si>
    <t>* 39% of the ever-infected population in 2017 are estimated to have achieved SVR</t>
  </si>
  <si>
    <t>* 20% of the ever-infected population in 2017 are estimated to have achieved SVR</t>
  </si>
  <si>
    <t>* Lowest estimated number of chronic HCV infections</t>
  </si>
  <si>
    <t>* The proportion of HCV-infected PWID is estimated to be below average (24%)</t>
  </si>
  <si>
    <t>* The proportion of HCV-infected PWID is estimated to be average (32%)</t>
  </si>
  <si>
    <t>* The proportion of HCV-infected PWID is estimated to be high (61%)</t>
  </si>
  <si>
    <t>* The proportion of HCV-infected PWID is estimated to be average (36%)</t>
  </si>
  <si>
    <t>* The proportion of HCV-infected PWID is estimated to be below average (26%)</t>
  </si>
  <si>
    <t>* The proportion of HCV-infected PWID is estimated to be below average (29%)</t>
  </si>
  <si>
    <t>* The proportion of HCV-infected PWID is estimated to be above average (43%)</t>
  </si>
  <si>
    <t>* The proportion of HCV-infected PWID is estimated to be below average (28%)</t>
  </si>
  <si>
    <t>* The proportion of HCV-infected PWID is estimated to be average (35%)</t>
  </si>
  <si>
    <t>* The proportion of HCV-infected PWID is estimated to be below average (22%)</t>
  </si>
  <si>
    <t>* The proportion of HCV-infected PWID is estimated to be average (37%)</t>
  </si>
  <si>
    <t>* The proportion of HCV-infected PWID is estimated to be average (39%)</t>
  </si>
  <si>
    <t>* The proportion of HCV-infected PWID is estimated to be below average (23%)</t>
  </si>
  <si>
    <t>* The proportion of HCV-infected PWID is estimated to be above average (47%)</t>
  </si>
  <si>
    <t>* The estimated proportion of those infected living with cirrhosis is below average (8.6%)</t>
  </si>
  <si>
    <t>* The estimated proportion of those infected living with cirrhosis is average (10.5%)</t>
  </si>
  <si>
    <t>* The estimated proportion of those infected living with cirrhosis is above average (12.4%)</t>
  </si>
  <si>
    <t>* The estimated proportion of those infected living with cirrhosis is below average (8.1%)</t>
  </si>
  <si>
    <t>* The estimated proportion of those infected living with cirrhosis is average (9.4%)</t>
  </si>
  <si>
    <t>* The estimated proportion of those infected living with cirrhosis is below average (7.6%)</t>
  </si>
  <si>
    <t>* The estimated proportion of those infected living with cirrhosis is below average (6.1%)</t>
  </si>
  <si>
    <t>* The estimated proportion of those infected living with cirrhosis is average (9.5%)</t>
  </si>
  <si>
    <t>* The estimated proportion of those infected living with cirrhosis is below average (7.9%)</t>
  </si>
  <si>
    <t>* The estimated proportion of those infected living with cirrhosis is above average (12.1%)</t>
  </si>
  <si>
    <t>* The estimated proportion of those infected living with cirrhosis is above average (13.0%)</t>
  </si>
  <si>
    <t>* The estimated proportion of those infected living with cirrhosis is above average (12.8%)</t>
  </si>
  <si>
    <t>* The estimated proportion of those infected living with cirrhosis is below average (8.7%)</t>
  </si>
  <si>
    <t>* The estimated proportion of those infected living with cirrhosis is average (11.4%)</t>
  </si>
  <si>
    <t>* The estimated proportion of those infected living with cirrhosis is below average (8.2%)</t>
  </si>
  <si>
    <t>* The estimated proportion of those infected living with cirrhosis is above average (12.0%)</t>
  </si>
  <si>
    <t>* The estimated proportion of those infected living with cirrhosis is below average (7.2%)</t>
  </si>
  <si>
    <t>ODN-leveldata are used to estimate local prevalence of HCV and historic trends in injecting drug use (the driver of the epidemic) on the basis of estimates of numbers of people who inject drugs (PWID), HCV prevalence in PWID, and age-specific trends in severe liver disease (ESLD and HCC) in HES. Local variation in reporting rates and other limitations of the data can impact on resulting estimates, and further investigation is required. Detailed results on the timing of the epidemic, ratios of current:ex PWID and other quantities must therefore be interpreted with caution, and is subject to ongoing discussion with local teams.</t>
  </si>
  <si>
    <t>93401 (90974-96757)</t>
  </si>
  <si>
    <t>46.4% (43.6-49.2%)</t>
  </si>
  <si>
    <t>50.4% (47.9-52.8%)</t>
  </si>
  <si>
    <t>51.5% (49.2-53.8%)</t>
  </si>
  <si>
    <t>52.0% (49.7-54.4%)</t>
  </si>
  <si>
    <t>54.1% (51.6-56.6%)</t>
  </si>
  <si>
    <t>55.9% (53.4-58.3%)</t>
  </si>
  <si>
    <r>
      <rPr>
        <sz val="11"/>
        <rFont val="Calibri"/>
        <family val="2"/>
        <scheme val="minor"/>
      </rPr>
      <t xml:space="preserve">Correspondence: </t>
    </r>
    <r>
      <rPr>
        <u/>
        <sz val="11"/>
        <color rgb="FF0070C0"/>
        <rFont val="Calibri"/>
        <family val="2"/>
        <scheme val="minor"/>
      </rPr>
      <t>ross.harris@phe.gov.uk</t>
    </r>
  </si>
  <si>
    <t>Diagnosed (lower bound)</t>
  </si>
  <si>
    <t>Feedback on any aspect of the data and estimates provided is encouraged and will be an integral part of the development process of this working tool</t>
  </si>
  <si>
    <r>
      <t>Past treatment</t>
    </r>
    <r>
      <rPr>
        <sz val="11"/>
        <color theme="1"/>
        <rFont val="Calibri"/>
        <family val="2"/>
        <scheme val="minor"/>
      </rPr>
      <t>. Data on past treatment for the peri</t>
    </r>
    <r>
      <rPr>
        <sz val="11"/>
        <rFont val="Calibri"/>
        <family val="2"/>
        <scheme val="minor"/>
      </rPr>
      <t>od 2006-2011 are estimated using IMS data [6] at the pre-2006 SHA level, and based on testing patterns in sentinel surveillance that are indicative of treatment [5]. Neither source is able to give a precise estimate of past treatment lev</t>
    </r>
    <r>
      <rPr>
        <sz val="11"/>
        <color theme="1"/>
        <rFont val="Calibri"/>
        <family val="2"/>
        <scheme val="minor"/>
      </rPr>
      <t>els by ODN. The IMS data at SHA level cannot be reliably broken down into ODNs. Sentinel surveillance estimates are based on testing patterns indicative of treatment, but may not reliably indicate true numbers; further, coverage is incomplete, and although corrected for, may under- or over-estimate treatment. The data are combined to provide estimates of numbers treated from 2010-2015, which is used for modelling purposes.</t>
    </r>
  </si>
  <si>
    <t>* Variable incidence of ESLD/HCC over time</t>
  </si>
  <si>
    <t>* Highly variable incidence of ESLD/HCC over time</t>
  </si>
  <si>
    <t>* The majority of infections (77%) are in those that have ever injected drugs</t>
  </si>
  <si>
    <t>* 15.0% of chronic infections are estimated to be in never-injectors of South Asian ethnicity</t>
  </si>
  <si>
    <t>* The proportion of HCV-infected PWID is estimated to be below average (21%)</t>
  </si>
  <si>
    <t>* The estimated proportion of those infected living with cirrhosis is above average (13.3%)</t>
  </si>
  <si>
    <t>* 32% of the ever-infected population in 2017 are estimated to have achieved SVR</t>
  </si>
  <si>
    <t>* Likely under-reporting of ESLD/HCC in pre-2011 period</t>
  </si>
  <si>
    <t>* Highly variable incidence of ESLD/HCC over time and sharp increase in 2016</t>
  </si>
  <si>
    <t>* Sharp increase in incidence of ESLD/HCC in 2016</t>
  </si>
  <si>
    <t>* Unusual pattern of incident ESLD/HCC in early period and substantial variability</t>
  </si>
  <si>
    <t>* Unusual pattern of incident ESLD/HCC in early period</t>
  </si>
  <si>
    <t>* Sharp increase in incidence of ESLD/HCC in 2015-2016</t>
  </si>
  <si>
    <t>Operational Delivery Network (ODN) area profiles: data and provisional modelling of the HCV epidemic</t>
  </si>
  <si>
    <r>
      <t>The modelling approach is based on that used to monitor national HCV prevalence, which has been submitted for publication in a peer-reviewed journal [9</t>
    </r>
    <r>
      <rPr>
        <sz val="11"/>
        <rFont val="Calibri"/>
        <family val="2"/>
        <scheme val="minor"/>
      </rPr>
      <t>]</t>
    </r>
    <r>
      <rPr>
        <sz val="11"/>
        <color theme="1"/>
        <rFont val="Calibri"/>
        <family val="2"/>
        <scheme val="minor"/>
      </rPr>
      <t>.</t>
    </r>
  </si>
  <si>
    <r>
      <t>NTA estimates of people who inject drugs</t>
    </r>
    <r>
      <rPr>
        <sz val="11"/>
        <rFont val="Calibri"/>
        <family val="2"/>
        <scheme val="minor"/>
      </rPr>
      <t>. Estimates of the number of people who inject drugs in 2011/12 are available from the National Treatment Agency (NTA), now part of PHE [1]. These estimates are at the Drug Action Team (DAT) level, which generally correspond to upper tier local authorities (UTLA), and are weighted by population splits across CCG/UTLA. Estimates are based on a capture-recapture approach, which has known limitations [2] and could potentially under- or over-estimate PWID prevalence both generally and in specific DATs or ODNs.</t>
    </r>
  </si>
  <si>
    <t>Credible interval for total chronic infections:</t>
  </si>
  <si>
    <r>
      <rPr>
        <b/>
        <sz val="11"/>
        <color theme="1"/>
        <rFont val="Calibri"/>
        <family val="2"/>
        <scheme val="minor"/>
      </rPr>
      <t>Notes</t>
    </r>
    <r>
      <rPr>
        <sz val="11"/>
        <color theme="1"/>
        <rFont val="Calibri"/>
        <family val="2"/>
        <scheme val="minor"/>
      </rPr>
      <t xml:space="preserve">: </t>
    </r>
    <r>
      <rPr>
        <sz val="11"/>
        <color theme="5"/>
        <rFont val="Calibri"/>
        <family val="2"/>
        <scheme val="minor"/>
      </rPr>
      <t>estimates depend strongly on progression rates</t>
    </r>
  </si>
  <si>
    <t>Number</t>
  </si>
  <si>
    <r>
      <rPr>
        <b/>
        <sz val="11"/>
        <color theme="1"/>
        <rFont val="Calibri"/>
        <family val="2"/>
        <scheme val="minor"/>
      </rPr>
      <t>Notes</t>
    </r>
    <r>
      <rPr>
        <sz val="11"/>
        <rFont val="Calibri"/>
        <family val="2"/>
        <scheme val="minor"/>
      </rPr>
      <t>:</t>
    </r>
    <r>
      <rPr>
        <sz val="11"/>
        <color theme="1"/>
        <rFont val="Calibri"/>
        <family val="2"/>
        <scheme val="minor"/>
      </rPr>
      <t xml:space="preserve"> </t>
    </r>
    <r>
      <rPr>
        <sz val="11"/>
        <color theme="5"/>
        <rFont val="Calibri"/>
        <family val="2"/>
        <scheme val="minor"/>
      </rPr>
      <t>number diagnosed subject to under-reporting.</t>
    </r>
  </si>
  <si>
    <t>Age distribution of lab reports at time of test, 2011-2016*</t>
  </si>
  <si>
    <t>Reported HCV AB+ tests by year of test</t>
  </si>
  <si>
    <t>HCV AB+ laboratory reports newly-reported to PHE, 2011-2016</t>
  </si>
  <si>
    <r>
      <t xml:space="preserve">Information from five key sources are presented: estimated numbers of current PWID, proportions with HCV antibodies in PWID, </t>
    </r>
    <r>
      <rPr>
        <sz val="11"/>
        <rFont val="Calibri"/>
        <family val="2"/>
        <scheme val="minor"/>
      </rPr>
      <t>incidence of HCV-related severe liver disease, laboratory-reported diagnoses of HCV, and data on HCV treatment. Information is available at a variety of geographic areas, which are converted to CCG level, then ag</t>
    </r>
    <r>
      <rPr>
        <sz val="11"/>
        <color theme="1"/>
        <rFont val="Calibri"/>
        <family val="2"/>
        <scheme val="minor"/>
      </rPr>
      <t>gregated to ODNs (which are based on CCGs). Some assumptions are required to do so, as the CCG/ODN areas do not align perfectly with other geographies, although these are unlikely to have a significant impact. Below is a summary of the key data sources:</t>
    </r>
  </si>
  <si>
    <t>Prevalence estimates (end of 2017)</t>
  </si>
  <si>
    <t>Age-specific estimates (end of 2017)</t>
  </si>
  <si>
    <t>Age-specific disease state breakdown of chronic infections (end of 2017)</t>
  </si>
  <si>
    <t>Undiagnosed and diagnosed chronic infection, and number achieved SVR, by age group (end of 2017)</t>
  </si>
  <si>
    <t>Modelled estimates of risk group sizes and prevalence (end of 2017)</t>
  </si>
  <si>
    <t>Estimated disease stages and diagnoses (end of 2017)</t>
  </si>
  <si>
    <t>Quantities should not be summed over ODNs and totals are not reflective of estimates from the national modelling exercise. Please refer to national estimates</t>
  </si>
  <si>
    <t>Quantities should not be summed over ODNs and totals are not reflective of estimates from the national modelling exercise. Please refer to national estimates.</t>
  </si>
  <si>
    <t>Direct acting antiviral treatment, financial years 2016/17 and 2017/18</t>
  </si>
  <si>
    <t>Technical details</t>
  </si>
  <si>
    <t>Also of note is that although priors are selected on the basis of the available information and statistical uncertainty of the data is incorporated within the estimates, the model is quite "rigid" in structure and makes use of certain assumptions; therefore although a 95% credible interval is provided to indicate the level of uncertainty in prevalence estimates, this uncertainty is conditional on the specifics of the model assumptions being correct.</t>
  </si>
  <si>
    <t>Uncertainty is conditional on model assumptions</t>
  </si>
  <si>
    <r>
      <rPr>
        <sz val="11"/>
        <color theme="5"/>
        <rFont val="Calibri"/>
        <family val="2"/>
        <scheme val="minor"/>
      </rPr>
      <t xml:space="preserve">Sums of subgroup estimates do not necessarily match total (see </t>
    </r>
    <r>
      <rPr>
        <i/>
        <sz val="11"/>
        <color theme="5"/>
        <rFont val="Calibri"/>
        <family val="2"/>
        <scheme val="minor"/>
      </rPr>
      <t>Technical details</t>
    </r>
    <r>
      <rPr>
        <sz val="11"/>
        <color theme="5"/>
        <rFont val="Calibri"/>
        <family val="2"/>
        <scheme val="minor"/>
      </rPr>
      <t>)</t>
    </r>
  </si>
  <si>
    <r>
      <rPr>
        <b/>
        <sz val="11"/>
        <color theme="1"/>
        <rFont val="Calibri"/>
        <family val="2"/>
        <scheme val="minor"/>
      </rPr>
      <t>Note</t>
    </r>
    <r>
      <rPr>
        <sz val="11"/>
        <color theme="1"/>
        <rFont val="Calibri"/>
        <family val="2"/>
        <scheme val="minor"/>
      </rPr>
      <t xml:space="preserve">: </t>
    </r>
    <r>
      <rPr>
        <sz val="11"/>
        <color theme="5"/>
        <rFont val="Calibri"/>
        <family val="2"/>
        <scheme val="minor"/>
      </rPr>
      <t xml:space="preserve">sums of subgroup estimates do not necessarily match total (see </t>
    </r>
    <r>
      <rPr>
        <i/>
        <sz val="11"/>
        <color theme="5"/>
        <rFont val="Calibri"/>
        <family val="2"/>
        <scheme val="minor"/>
      </rPr>
      <t>Technical details</t>
    </r>
    <r>
      <rPr>
        <sz val="11"/>
        <color theme="5"/>
        <rFont val="Calibri"/>
        <family val="2"/>
        <scheme val="minor"/>
      </rPr>
      <t>)</t>
    </r>
  </si>
  <si>
    <t>Please note that estimated numbers are generally rounded to the nearest 10.</t>
  </si>
  <si>
    <r>
      <rPr>
        <b/>
        <sz val="11"/>
        <rFont val="Calibri"/>
        <family val="2"/>
        <scheme val="minor"/>
      </rPr>
      <t>Treatment data</t>
    </r>
    <r>
      <rPr>
        <sz val="11"/>
        <rFont val="Calibri"/>
        <family val="2"/>
        <scheme val="minor"/>
      </rPr>
      <t>. Data are being collected by ODNs on the number of people in care and commencing treatment with direct acting antiviral treatment. These data include details of disease stage and information on risk factors (current or ever PWID). More detailed data on disease stage and risk groups of those being treated will be incorporated in this tool and used to better model reductions in HCV prevalence and disease burden as they become available. In the interim, treatment numbers</t>
    </r>
    <r>
      <rPr>
        <sz val="11"/>
        <rFont val="Calibri"/>
        <family val="2"/>
        <scheme val="minor"/>
      </rPr>
      <t xml:space="preserve"> based on DAA drug treatments are given, based on comissioning data which includes clinician intention to treat and invoicing rather than patient level treatment registry data. These data are subject to data quality issues and contract adjustments.</t>
    </r>
  </si>
  <si>
    <t xml:space="preserve">Estimates from modelling are also provided, which combine the above data sources to make inferences about the HCV epidemic at the ODN level, including total prevalence, burden of severe disease and numbers diagnosed. The modelling is at an experimental stage and no guarantee can be made that estimates will not change in future for any particular ODN. Nevertheless, the modelling makes the best use of available data that is currently possible, and is an improvement on calculations used in the HCV Commissioning Template, which this document replaces. </t>
  </si>
  <si>
    <r>
      <t xml:space="preserve">Modelling is implemented within a Bayesian framework. Prior distributions assigned to the underlying parameters, which are combined with data to derive posterior distributions of the parameters and quantities of interest through Markov Chain Monte Carlo simulation. The resulting posterior distributions are summarised via their medians (the central estimate) and 95% credible intervals. </t>
    </r>
    <r>
      <rPr>
        <b/>
        <sz val="11"/>
        <color theme="1"/>
        <rFont val="Calibri"/>
        <family val="2"/>
        <scheme val="minor"/>
      </rPr>
      <t>Of particular note is that sums of medians are not necessarily equal to the median of the total</t>
    </r>
    <r>
      <rPr>
        <sz val="11"/>
        <color theme="1"/>
        <rFont val="Calibri"/>
        <family val="2"/>
        <scheme val="minor"/>
      </rPr>
      <t>. For instance, summing estimates of chronic infections in each risk group will not give the same result as the estimated total.</t>
    </r>
  </si>
  <si>
    <r>
      <rPr>
        <b/>
        <sz val="11"/>
        <color theme="1"/>
        <rFont val="Calibri"/>
        <family val="2"/>
        <scheme val="minor"/>
      </rPr>
      <t>Estimates of PWID recruitment (right axis) and disease stage-specific prevalence and SVR (left axis) over time</t>
    </r>
    <r>
      <rPr>
        <b/>
        <sz val="10"/>
        <color theme="1"/>
        <rFont val="Calibri"/>
        <family val="2"/>
        <scheme val="minor"/>
      </rPr>
      <t>. Historical PWID recruitment and resulting HCV infections may have occurred in different geographic areas due to population movement over time</t>
    </r>
  </si>
  <si>
    <t>Credible interval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</si>
</sst>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x14ac:knownFonts="1">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sz val="11"/>
      <color rgb="FF000000"/>
      <name val="Calibri"/>
      <family val="2"/>
      <scheme val="minor"/>
    </font>
    <font>
      <i/>
      <sz val="11"/>
      <color theme="1"/>
      <name val="Calibri"/>
      <family val="2"/>
      <scheme val="minor"/>
    </font>
    <font>
      <sz val="14"/>
      <color theme="1"/>
      <name val="Calibri"/>
      <family val="2"/>
      <scheme val="minor"/>
    </font>
    <font>
      <sz val="16"/>
      <color theme="1"/>
      <name val="Calibri"/>
      <family val="2"/>
      <scheme val="minor"/>
    </font>
    <font>
      <sz val="11"/>
      <color theme="0" tint="-0.14999847407452621"/>
      <name val="Calibri"/>
      <family val="2"/>
      <scheme val="minor"/>
    </font>
    <font>
      <b/>
      <sz val="11"/>
      <color rgb="FF000000"/>
      <name val="Calibri"/>
      <family val="2"/>
      <scheme val="minor"/>
    </font>
    <font>
      <b/>
      <i/>
      <sz val="11"/>
      <color rgb="FF000000"/>
      <name val="Calibri"/>
      <family val="2"/>
      <scheme val="minor"/>
    </font>
    <font>
      <sz val="10"/>
      <color theme="1"/>
      <name val="Calibri"/>
      <family val="2"/>
      <scheme val="minor"/>
    </font>
    <font>
      <b/>
      <sz val="11"/>
      <color rgb="FFC00000"/>
      <name val="Calibri"/>
      <family val="2"/>
      <scheme val="minor"/>
    </font>
    <font>
      <sz val="11"/>
      <color theme="5"/>
      <name val="Calibri"/>
      <family val="2"/>
      <scheme val="minor"/>
    </font>
    <font>
      <sz val="11"/>
      <name val="Calibri"/>
      <family val="2"/>
      <scheme val="minor"/>
    </font>
    <font>
      <sz val="10"/>
      <color theme="5"/>
      <name val="Calibri"/>
      <family val="2"/>
      <scheme val="minor"/>
    </font>
    <font>
      <b/>
      <sz val="11"/>
      <color theme="5"/>
      <name val="Calibri"/>
      <family val="2"/>
      <scheme val="minor"/>
    </font>
    <font>
      <sz val="12"/>
      <color theme="5"/>
      <name val="Calibri"/>
      <family val="2"/>
      <scheme val="minor"/>
    </font>
    <font>
      <sz val="20"/>
      <color theme="5"/>
      <name val="Calibri"/>
      <family val="2"/>
      <scheme val="minor"/>
    </font>
    <font>
      <b/>
      <sz val="11"/>
      <name val="Calibri"/>
      <family val="2"/>
      <scheme val="minor"/>
    </font>
    <font>
      <sz val="12"/>
      <name val="Calibri"/>
      <family val="2"/>
      <scheme val="minor"/>
    </font>
    <font>
      <b/>
      <sz val="12"/>
      <name val="Calibri"/>
      <family val="2"/>
      <scheme val="minor"/>
    </font>
    <font>
      <sz val="11"/>
      <color rgb="FFC00000"/>
      <name val="Calibri"/>
      <family val="2"/>
      <scheme val="minor"/>
    </font>
    <font>
      <sz val="20"/>
      <name val="Calibri"/>
      <family val="2"/>
      <scheme val="minor"/>
    </font>
    <font>
      <b/>
      <sz val="11"/>
      <color rgb="FFFF0000"/>
      <name val="Calibri"/>
      <family val="2"/>
      <scheme val="minor"/>
    </font>
    <font>
      <sz val="18"/>
      <color theme="5"/>
      <name val="Calibri"/>
      <family val="2"/>
      <scheme val="minor"/>
    </font>
    <font>
      <sz val="20"/>
      <color theme="1"/>
      <name val="Calibri"/>
      <family val="2"/>
      <scheme val="minor"/>
    </font>
    <font>
      <sz val="9"/>
      <color theme="5"/>
      <name val="Calibri"/>
      <family val="2"/>
      <scheme val="minor"/>
    </font>
    <font>
      <sz val="11"/>
      <color rgb="FFFF0000"/>
      <name val="Calibri"/>
      <family val="2"/>
      <scheme val="minor"/>
    </font>
    <font>
      <b/>
      <sz val="12"/>
      <color theme="1"/>
      <name val="Calibri"/>
      <family val="2"/>
      <scheme val="minor"/>
    </font>
    <font>
      <u/>
      <sz val="11"/>
      <color theme="10"/>
      <name val="Calibri"/>
      <family val="2"/>
      <scheme val="minor"/>
    </font>
    <font>
      <u/>
      <sz val="11"/>
      <color rgb="FF0070C0"/>
      <name val="Calibri"/>
      <family val="2"/>
      <scheme val="minor"/>
    </font>
    <font>
      <b/>
      <sz val="14"/>
      <color rgb="FFC00000"/>
      <name val="Calibri"/>
      <family val="2"/>
      <scheme val="minor"/>
    </font>
    <font>
      <b/>
      <sz val="10"/>
      <color theme="1"/>
      <name val="Calibri"/>
      <family val="2"/>
      <scheme val="minor"/>
    </font>
    <font>
      <b/>
      <sz val="12"/>
      <color rgb="FFFF0000"/>
      <name val="Calibri"/>
      <family val="2"/>
      <scheme val="minor"/>
    </font>
    <font>
      <i/>
      <sz val="11"/>
      <color theme="5"/>
      <name val="Calibri"/>
      <family val="2"/>
      <scheme val="minor"/>
    </font>
  </fonts>
  <fills count="2">
    <fill>
      <patternFill patternType="none"/>
    </fill>
    <fill>
      <patternFill patternType="gray125"/>
    </fill>
  </fills>
  <borders count="17">
    <border>
      <left/>
      <right/>
      <top/>
      <bottom/>
      <diagonal/>
    </border>
    <border>
      <left/>
      <right/>
      <top style="medium">
        <color indexed="64"/>
      </top>
      <bottom/>
      <diagonal/>
    </border>
    <border>
      <left/>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rgb="FF000000"/>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30" fillId="0" borderId="0" applyNumberFormat="0" applyFill="0" applyBorder="0" applyAlignment="0" applyProtection="0"/>
  </cellStyleXfs>
  <cellXfs count="189">
    <xf numFmtId="0" fontId="0" fillId="0" borderId="0" xfId="0"/>
    <xf numFmtId="0" fontId="2"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164" fontId="0" fillId="0" borderId="0" xfId="0" applyNumberFormat="1"/>
    <xf numFmtId="0" fontId="1" fillId="0" borderId="0" xfId="0" applyFont="1"/>
    <xf numFmtId="0" fontId="1" fillId="0" borderId="0" xfId="0" applyFont="1" applyAlignment="1">
      <alignment horizontal="right"/>
    </xf>
    <xf numFmtId="0" fontId="0" fillId="0" borderId="0" xfId="0" applyAlignment="1">
      <alignment horizontal="right"/>
    </xf>
    <xf numFmtId="0" fontId="1" fillId="0" borderId="0" xfId="0" applyFont="1" applyAlignment="1">
      <alignment horizontal="right" wrapText="1"/>
    </xf>
    <xf numFmtId="0" fontId="4" fillId="0" borderId="0" xfId="0" applyFont="1" applyAlignment="1">
      <alignment vertical="center"/>
    </xf>
    <xf numFmtId="3" fontId="4" fillId="0" borderId="0" xfId="0" applyNumberFormat="1" applyFont="1" applyAlignment="1">
      <alignment horizontal="right" vertical="center"/>
    </xf>
    <xf numFmtId="0" fontId="4" fillId="0" borderId="0" xfId="0" applyFont="1" applyAlignment="1">
      <alignment horizontal="right" vertical="center"/>
    </xf>
    <xf numFmtId="10" fontId="4" fillId="0" borderId="0" xfId="0" applyNumberFormat="1" applyFont="1" applyAlignment="1">
      <alignment horizontal="right" vertical="center"/>
    </xf>
    <xf numFmtId="9" fontId="4" fillId="0" borderId="0" xfId="0" applyNumberFormat="1" applyFont="1" applyAlignment="1">
      <alignment horizontal="right" vertical="center"/>
    </xf>
    <xf numFmtId="10" fontId="0" fillId="0" borderId="0" xfId="0" applyNumberFormat="1"/>
    <xf numFmtId="0" fontId="1" fillId="0" borderId="0" xfId="0" applyFont="1" applyAlignment="1">
      <alignment horizontal="left" wrapText="1"/>
    </xf>
    <xf numFmtId="3" fontId="0" fillId="0" borderId="0" xfId="0" applyNumberFormat="1"/>
    <xf numFmtId="0" fontId="0" fillId="0" borderId="0" xfId="0" applyFont="1"/>
    <xf numFmtId="0" fontId="8" fillId="0" borderId="0" xfId="0" applyFont="1"/>
    <xf numFmtId="0" fontId="6" fillId="0" borderId="0" xfId="0" applyFont="1" applyAlignment="1">
      <alignment horizont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5" xfId="0" applyFont="1" applyBorder="1" applyAlignment="1">
      <alignment horizontal="right" wrapText="1"/>
    </xf>
    <xf numFmtId="0" fontId="9" fillId="0" borderId="5" xfId="0" applyFont="1" applyFill="1" applyBorder="1" applyAlignment="1">
      <alignment horizontal="right" wrapText="1"/>
    </xf>
    <xf numFmtId="0" fontId="9" fillId="0" borderId="1" xfId="0" applyFont="1" applyBorder="1" applyAlignment="1">
      <alignment wrapText="1"/>
    </xf>
    <xf numFmtId="0" fontId="9" fillId="0" borderId="2" xfId="0" applyFont="1" applyBorder="1" applyAlignment="1">
      <alignment wrapText="1"/>
    </xf>
    <xf numFmtId="3" fontId="1" fillId="0" borderId="0" xfId="0" applyNumberFormat="1" applyFont="1" applyAlignment="1">
      <alignment horizontal="right"/>
    </xf>
    <xf numFmtId="10" fontId="1" fillId="0" borderId="0" xfId="0" applyNumberFormat="1" applyFont="1" applyAlignment="1">
      <alignment horizontal="right"/>
    </xf>
    <xf numFmtId="0" fontId="1" fillId="0" borderId="0" xfId="0" applyFont="1" applyAlignment="1">
      <alignment horizontal="right" vertical="center"/>
    </xf>
    <xf numFmtId="0" fontId="1" fillId="0" borderId="0" xfId="0" applyFont="1" applyAlignment="1">
      <alignment horizontal="center"/>
    </xf>
    <xf numFmtId="0" fontId="1" fillId="0" borderId="0" xfId="0" applyFont="1" applyAlignment="1">
      <alignment horizontal="right" wrapText="1"/>
    </xf>
    <xf numFmtId="0" fontId="14" fillId="0" borderId="0" xfId="0" applyFont="1"/>
    <xf numFmtId="0" fontId="14" fillId="0" borderId="0" xfId="0" applyFont="1" applyAlignment="1">
      <alignment horizontal="right"/>
    </xf>
    <xf numFmtId="165" fontId="14" fillId="0" borderId="0" xfId="0" applyNumberFormat="1" applyFont="1"/>
    <xf numFmtId="9" fontId="14" fillId="0" borderId="0" xfId="0" applyNumberFormat="1" applyFont="1"/>
    <xf numFmtId="0" fontId="14" fillId="0" borderId="0" xfId="0" applyNumberFormat="1" applyFont="1"/>
    <xf numFmtId="49" fontId="14" fillId="0" borderId="0" xfId="0" applyNumberFormat="1" applyFont="1"/>
    <xf numFmtId="0" fontId="1" fillId="0" borderId="0" xfId="0" applyFont="1" applyAlignment="1">
      <alignment horizontal="right" wrapText="1"/>
    </xf>
    <xf numFmtId="0" fontId="1" fillId="0" borderId="0" xfId="0" applyFont="1" applyAlignment="1">
      <alignment horizontal="left" vertical="top" wrapText="1"/>
    </xf>
    <xf numFmtId="0" fontId="11" fillId="0" borderId="0" xfId="0" applyFont="1" applyAlignment="1">
      <alignment horizontal="center"/>
    </xf>
    <xf numFmtId="0" fontId="13"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vertical="top" wrapText="1"/>
    </xf>
    <xf numFmtId="0" fontId="12" fillId="0" borderId="0" xfId="0" applyFont="1" applyAlignment="1">
      <alignment horizontal="center"/>
    </xf>
    <xf numFmtId="0" fontId="1" fillId="0" borderId="0" xfId="0" applyFont="1" applyAlignment="1"/>
    <xf numFmtId="0" fontId="16" fillId="0" borderId="0" xfId="0" applyFont="1" applyAlignment="1"/>
    <xf numFmtId="0" fontId="0" fillId="0" borderId="0" xfId="0" applyAlignment="1">
      <alignment wrapText="1"/>
    </xf>
    <xf numFmtId="0" fontId="0" fillId="0" borderId="0" xfId="0" applyAlignment="1">
      <alignment vertical="center" wrapText="1"/>
    </xf>
    <xf numFmtId="0" fontId="19" fillId="0" borderId="0" xfId="0" applyFont="1" applyAlignment="1">
      <alignment wrapText="1"/>
    </xf>
    <xf numFmtId="0" fontId="20" fillId="0" borderId="0" xfId="0" applyFont="1" applyAlignment="1">
      <alignment horizontal="left" vertical="top" wrapText="1"/>
    </xf>
    <xf numFmtId="0" fontId="22" fillId="0" borderId="0" xfId="0" applyFont="1" applyAlignment="1">
      <alignment vertical="top"/>
    </xf>
    <xf numFmtId="0" fontId="0" fillId="0" borderId="0" xfId="0" applyFont="1" applyAlignment="1">
      <alignment horizontal="left" vertical="center"/>
    </xf>
    <xf numFmtId="0" fontId="1" fillId="0" borderId="0" xfId="0" applyFont="1" applyAlignment="1">
      <alignment horizontal="center"/>
    </xf>
    <xf numFmtId="0" fontId="17" fillId="0" borderId="0" xfId="0" applyFont="1" applyAlignment="1">
      <alignment horizontal="left" vertical="top" wrapText="1"/>
    </xf>
    <xf numFmtId="0" fontId="11" fillId="0" borderId="0" xfId="0" applyFont="1" applyAlignment="1">
      <alignment horizontal="center"/>
    </xf>
    <xf numFmtId="0" fontId="0" fillId="0" borderId="0" xfId="0" applyFont="1" applyAlignment="1">
      <alignment horizontal="left"/>
    </xf>
    <xf numFmtId="0" fontId="13" fillId="0" borderId="0" xfId="0" applyFont="1" applyAlignment="1">
      <alignment horizontal="left"/>
    </xf>
    <xf numFmtId="0" fontId="2" fillId="0" borderId="0" xfId="0" applyFont="1" applyAlignment="1"/>
    <xf numFmtId="0" fontId="24" fillId="0" borderId="0" xfId="0" applyFont="1"/>
    <xf numFmtId="0" fontId="18" fillId="0" borderId="5" xfId="0" applyFont="1" applyBorder="1" applyAlignment="1"/>
    <xf numFmtId="0" fontId="18" fillId="0" borderId="8" xfId="0" applyFont="1" applyBorder="1" applyAlignment="1"/>
    <xf numFmtId="0" fontId="7" fillId="0" borderId="0" xfId="0" applyFont="1" applyAlignment="1"/>
    <xf numFmtId="164" fontId="4" fillId="0" borderId="0" xfId="0" applyNumberFormat="1" applyFont="1" applyAlignment="1">
      <alignment horizontal="right" vertical="center"/>
    </xf>
    <xf numFmtId="0" fontId="25" fillId="0" borderId="5" xfId="0" applyFont="1" applyBorder="1" applyAlignment="1"/>
    <xf numFmtId="0" fontId="14" fillId="0" borderId="0" xfId="0" applyFont="1" applyAlignment="1">
      <alignment horizontal="left"/>
    </xf>
    <xf numFmtId="0" fontId="13" fillId="0" borderId="0" xfId="0" applyFont="1"/>
    <xf numFmtId="0" fontId="19" fillId="0" borderId="0" xfId="0" applyFont="1" applyAlignment="1"/>
    <xf numFmtId="0" fontId="26" fillId="0" borderId="0" xfId="0" applyFont="1"/>
    <xf numFmtId="0" fontId="11" fillId="0" borderId="0" xfId="0" applyFont="1" applyAlignment="1">
      <alignment horizontal="left"/>
    </xf>
    <xf numFmtId="0" fontId="0" fillId="0" borderId="12" xfId="0"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1" fillId="0" borderId="12" xfId="0" applyFont="1" applyBorder="1" applyAlignment="1"/>
    <xf numFmtId="0" fontId="1" fillId="0" borderId="0" xfId="0" applyFont="1" applyBorder="1" applyAlignment="1"/>
    <xf numFmtId="0" fontId="1" fillId="0" borderId="13" xfId="0" applyFont="1" applyBorder="1" applyAlignment="1"/>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11" fillId="0" borderId="12" xfId="0" applyFont="1" applyBorder="1" applyAlignment="1"/>
    <xf numFmtId="0" fontId="11" fillId="0" borderId="0" xfId="0" applyFont="1" applyBorder="1" applyAlignment="1"/>
    <xf numFmtId="0" fontId="11" fillId="0" borderId="13" xfId="0" applyFont="1" applyBorder="1" applyAlignment="1"/>
    <xf numFmtId="0" fontId="24" fillId="0" borderId="0" xfId="0" applyFont="1" applyBorder="1"/>
    <xf numFmtId="0" fontId="24" fillId="0" borderId="15" xfId="0" applyFont="1" applyBorder="1"/>
    <xf numFmtId="0" fontId="0" fillId="0" borderId="0" xfId="0" applyFont="1" applyBorder="1" applyAlignment="1">
      <alignment horizontal="left"/>
    </xf>
    <xf numFmtId="0" fontId="15" fillId="0" borderId="13" xfId="0" applyFont="1" applyBorder="1" applyAlignment="1">
      <alignment vertical="center" wrapText="1"/>
    </xf>
    <xf numFmtId="0" fontId="11" fillId="0" borderId="0" xfId="0" applyFont="1" applyBorder="1" applyAlignment="1">
      <alignment horizontal="center"/>
    </xf>
    <xf numFmtId="3" fontId="3" fillId="0" borderId="0" xfId="0" applyNumberFormat="1" applyFont="1" applyAlignment="1">
      <alignment vertical="center" wrapText="1"/>
    </xf>
    <xf numFmtId="164" fontId="3" fillId="0" borderId="0" xfId="0" applyNumberFormat="1" applyFont="1" applyAlignment="1">
      <alignment vertical="center" wrapText="1"/>
    </xf>
    <xf numFmtId="10" fontId="3" fillId="0" borderId="0" xfId="0" applyNumberFormat="1" applyFont="1" applyAlignment="1">
      <alignment vertical="center" wrapText="1"/>
    </xf>
    <xf numFmtId="0" fontId="1" fillId="0" borderId="0" xfId="0" applyFont="1" applyAlignment="1">
      <alignment vertical="center"/>
    </xf>
    <xf numFmtId="3" fontId="3" fillId="0" borderId="0" xfId="0" applyNumberFormat="1" applyFont="1" applyAlignment="1">
      <alignment vertical="center"/>
    </xf>
    <xf numFmtId="164" fontId="3" fillId="0" borderId="0" xfId="0" applyNumberFormat="1" applyFont="1" applyAlignment="1">
      <alignment vertical="center"/>
    </xf>
    <xf numFmtId="0" fontId="0" fillId="0" borderId="0" xfId="0" applyAlignment="1">
      <alignment horizontal="left" vertical="top" wrapText="1"/>
    </xf>
    <xf numFmtId="0" fontId="28" fillId="0" borderId="0" xfId="0" applyFont="1"/>
    <xf numFmtId="0" fontId="0" fillId="0" borderId="0" xfId="0" applyAlignment="1">
      <alignment horizontal="left" vertical="top" wrapText="1"/>
    </xf>
    <xf numFmtId="0" fontId="19" fillId="0" borderId="0" xfId="0" applyFont="1" applyAlignment="1">
      <alignment horizontal="left" vertical="top" wrapText="1"/>
    </xf>
    <xf numFmtId="0" fontId="14" fillId="0" borderId="0" xfId="0" applyFont="1" applyAlignment="1">
      <alignment horizontal="left" vertical="top" wrapText="1"/>
    </xf>
    <xf numFmtId="0" fontId="12" fillId="0" borderId="0" xfId="0" applyFont="1" applyAlignment="1">
      <alignment vertical="top" wrapText="1"/>
    </xf>
    <xf numFmtId="2" fontId="0" fillId="0" borderId="0" xfId="0" applyNumberFormat="1"/>
    <xf numFmtId="2" fontId="1" fillId="0" borderId="0" xfId="0" applyNumberFormat="1" applyFont="1" applyAlignment="1">
      <alignment horizontal="right"/>
    </xf>
    <xf numFmtId="0" fontId="2" fillId="0" borderId="0" xfId="0" applyFont="1" applyAlignment="1">
      <alignment horizontal="left" vertical="center"/>
    </xf>
    <xf numFmtId="0" fontId="15" fillId="0" borderId="0" xfId="0" applyFont="1" applyBorder="1" applyAlignment="1">
      <alignment vertical="center" wrapText="1"/>
    </xf>
    <xf numFmtId="3" fontId="12" fillId="0" borderId="0" xfId="0" applyNumberFormat="1" applyFont="1" applyAlignment="1">
      <alignment vertical="top" wrapText="1"/>
    </xf>
    <xf numFmtId="0" fontId="3" fillId="0" borderId="0" xfId="0" applyFont="1" applyFill="1" applyAlignment="1">
      <alignment horizontal="left" vertical="top" wrapText="1"/>
    </xf>
    <xf numFmtId="0" fontId="1" fillId="0" borderId="0" xfId="0" applyFont="1" applyAlignment="1">
      <alignment wrapText="1"/>
    </xf>
    <xf numFmtId="0" fontId="0" fillId="0" borderId="0" xfId="0" applyFont="1" applyAlignment="1">
      <alignment wrapText="1"/>
    </xf>
    <xf numFmtId="3" fontId="1" fillId="0" borderId="0" xfId="0" applyNumberFormat="1" applyFont="1" applyAlignment="1">
      <alignment horizontal="left" wrapText="1"/>
    </xf>
    <xf numFmtId="3" fontId="14" fillId="0" borderId="0" xfId="0" applyNumberFormat="1" applyFont="1"/>
    <xf numFmtId="0" fontId="0" fillId="0" borderId="10" xfId="0" applyBorder="1"/>
    <xf numFmtId="0" fontId="24" fillId="0" borderId="10" xfId="0" applyFont="1" applyBorder="1"/>
    <xf numFmtId="0" fontId="30" fillId="0" borderId="0" xfId="1" applyAlignment="1">
      <alignment horizontal="left" vertical="top" wrapText="1"/>
    </xf>
    <xf numFmtId="0" fontId="0" fillId="0" borderId="0" xfId="0" applyFont="1" applyAlignment="1">
      <alignment horizontal="left"/>
    </xf>
    <xf numFmtId="0" fontId="0" fillId="0" borderId="0" xfId="0" applyFont="1" applyAlignment="1">
      <alignment horizontal="left" vertical="top" wrapText="1"/>
    </xf>
    <xf numFmtId="0" fontId="28" fillId="0" borderId="0" xfId="0" applyFont="1" applyFill="1"/>
    <xf numFmtId="0" fontId="32" fillId="0" borderId="0" xfId="0" applyFont="1" applyAlignment="1">
      <alignment horizontal="center" vertical="top" wrapText="1"/>
    </xf>
    <xf numFmtId="9" fontId="0" fillId="0" borderId="0" xfId="0" applyNumberFormat="1"/>
    <xf numFmtId="0" fontId="0" fillId="0" borderId="0" xfId="0" applyFill="1"/>
    <xf numFmtId="3" fontId="0" fillId="0" borderId="0" xfId="0" applyNumberFormat="1" applyFill="1"/>
    <xf numFmtId="0" fontId="24" fillId="0" borderId="0" xfId="0" applyFont="1" applyFill="1"/>
    <xf numFmtId="0" fontId="24" fillId="0" borderId="0" xfId="0" applyFont="1" applyFill="1" applyAlignment="1"/>
    <xf numFmtId="164" fontId="0" fillId="0" borderId="0" xfId="0" applyNumberFormat="1" applyFill="1"/>
    <xf numFmtId="0" fontId="0" fillId="0" borderId="0" xfId="0" applyFont="1" applyAlignment="1"/>
    <xf numFmtId="0" fontId="28" fillId="0" borderId="0" xfId="0" applyFont="1" applyAlignment="1">
      <alignment vertical="top"/>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3" fillId="0" borderId="12" xfId="0" applyFont="1" applyBorder="1" applyAlignment="1">
      <alignment horizontal="left" vertical="top" wrapText="1"/>
    </xf>
    <xf numFmtId="0" fontId="33" fillId="0" borderId="0" xfId="0" applyFont="1" applyBorder="1" applyAlignment="1">
      <alignment horizontal="left" vertical="top" wrapText="1"/>
    </xf>
    <xf numFmtId="0" fontId="33" fillId="0" borderId="13" xfId="0" applyFont="1" applyBorder="1" applyAlignment="1">
      <alignment horizontal="left" vertical="top" wrapText="1"/>
    </xf>
    <xf numFmtId="0" fontId="0" fillId="0" borderId="0" xfId="0" applyFont="1" applyAlignment="1">
      <alignment horizontal="left"/>
    </xf>
    <xf numFmtId="0" fontId="23" fillId="0" borderId="0" xfId="0" applyFont="1" applyAlignment="1">
      <alignment horizontal="left"/>
    </xf>
    <xf numFmtId="0" fontId="27" fillId="0" borderId="0" xfId="0" applyFont="1" applyAlignment="1">
      <alignment horizontal="left" vertical="top" wrapText="1"/>
    </xf>
    <xf numFmtId="0" fontId="0" fillId="0" borderId="0" xfId="0" applyFont="1" applyAlignment="1">
      <alignment horizontal="right" vertical="center" wrapText="1"/>
    </xf>
    <xf numFmtId="3" fontId="29" fillId="0" borderId="0" xfId="0" applyNumberFormat="1" applyFont="1" applyAlignment="1">
      <alignment horizontal="center" vertical="center" wrapText="1"/>
    </xf>
    <xf numFmtId="0" fontId="27" fillId="0" borderId="0" xfId="0" applyFont="1" applyAlignment="1">
      <alignment horizontal="left" vertical="center" wrapText="1"/>
    </xf>
    <xf numFmtId="0" fontId="13" fillId="0" borderId="0" xfId="0" applyFont="1" applyAlignment="1">
      <alignment horizontal="left"/>
    </xf>
    <xf numFmtId="0" fontId="0" fillId="0" borderId="0" xfId="0" applyNumberFormat="1" applyAlignment="1">
      <alignment horizontal="left"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3" xfId="0" applyFont="1" applyFill="1" applyBorder="1" applyAlignment="1">
      <alignment horizontal="center" vertical="top" wrapText="1"/>
    </xf>
    <xf numFmtId="0" fontId="17" fillId="0" borderId="0" xfId="0" applyFont="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1" fillId="0" borderId="14"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11" fillId="0" borderId="14"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2" fillId="0" borderId="0" xfId="0" applyFont="1" applyAlignment="1">
      <alignment horizontal="left" vertical="center"/>
    </xf>
    <xf numFmtId="0" fontId="0" fillId="0" borderId="0" xfId="0" applyNumberFormat="1" applyFill="1" applyAlignment="1">
      <alignment horizontal="left" vertical="top" wrapText="1"/>
    </xf>
    <xf numFmtId="49" fontId="0" fillId="0" borderId="0" xfId="0" applyNumberFormat="1" applyAlignment="1">
      <alignment horizontal="left" vertical="top" wrapText="1"/>
    </xf>
    <xf numFmtId="0" fontId="0" fillId="0" borderId="0" xfId="0" applyFont="1" applyAlignment="1">
      <alignment horizontal="left" vertical="top" wrapText="1"/>
    </xf>
    <xf numFmtId="0" fontId="7" fillId="0" borderId="7" xfId="0" applyFont="1" applyBorder="1" applyAlignment="1">
      <alignment horizontal="center"/>
    </xf>
    <xf numFmtId="0" fontId="7" fillId="0" borderId="0" xfId="0" applyFont="1" applyBorder="1" applyAlignment="1">
      <alignment horizontal="center"/>
    </xf>
    <xf numFmtId="0" fontId="34" fillId="0" borderId="0" xfId="0" applyFont="1" applyFill="1" applyAlignment="1">
      <alignment horizontal="center" wrapText="1"/>
    </xf>
    <xf numFmtId="0" fontId="0" fillId="0" borderId="0" xfId="0" applyFont="1" applyAlignment="1">
      <alignment horizontal="center"/>
    </xf>
    <xf numFmtId="0" fontId="7" fillId="0" borderId="0" xfId="0" applyFont="1" applyAlignment="1">
      <alignment horizont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24" fillId="0" borderId="0" xfId="0" applyFont="1" applyFill="1" applyAlignment="1">
      <alignment horizontal="center" wrapText="1"/>
    </xf>
    <xf numFmtId="0" fontId="10" fillId="0" borderId="3" xfId="0" applyFont="1" applyBorder="1" applyAlignment="1">
      <alignment horizontal="center"/>
    </xf>
    <xf numFmtId="0" fontId="10" fillId="0" borderId="1" xfId="0" applyFont="1" applyBorder="1" applyAlignment="1">
      <alignment horizontal="center"/>
    </xf>
    <xf numFmtId="0" fontId="10" fillId="0" borderId="6" xfId="0" applyFont="1" applyBorder="1" applyAlignment="1">
      <alignment horizontal="center"/>
    </xf>
    <xf numFmtId="0" fontId="25" fillId="0" borderId="5" xfId="0" applyFont="1" applyBorder="1" applyAlignment="1">
      <alignment horizontal="left"/>
    </xf>
    <xf numFmtId="0" fontId="12" fillId="0" borderId="0" xfId="0" applyFont="1" applyAlignment="1">
      <alignment horizontal="left" vertical="top" wrapText="1"/>
    </xf>
    <xf numFmtId="3" fontId="12" fillId="0" borderId="0" xfId="0" applyNumberFormat="1" applyFont="1" applyAlignment="1">
      <alignment horizontal="left" vertical="top" wrapText="1"/>
    </xf>
    <xf numFmtId="0" fontId="9" fillId="0" borderId="1" xfId="0" applyFont="1" applyBorder="1" applyAlignment="1">
      <alignment horizontal="right" wrapText="1"/>
    </xf>
    <xf numFmtId="0" fontId="9" fillId="0" borderId="5" xfId="0" applyFont="1" applyBorder="1" applyAlignment="1">
      <alignment horizontal="right" wrapText="1"/>
    </xf>
    <xf numFmtId="0" fontId="1" fillId="0" borderId="0" xfId="0" applyFont="1" applyAlignment="1">
      <alignment horizontal="center"/>
    </xf>
    <xf numFmtId="0" fontId="19" fillId="0" borderId="0" xfId="0" applyFont="1" applyAlignment="1">
      <alignment horizontal="right" wrapText="1"/>
    </xf>
    <xf numFmtId="0" fontId="1" fillId="0" borderId="0" xfId="0" applyFont="1" applyAlignment="1">
      <alignment horizontal="right" wrapText="1"/>
    </xf>
    <xf numFmtId="164" fontId="1" fillId="0" borderId="0" xfId="0" applyNumberFormat="1" applyFont="1" applyAlignment="1">
      <alignment horizontal="right" wrapText="1"/>
    </xf>
    <xf numFmtId="0" fontId="9" fillId="0" borderId="5" xfId="0" applyFont="1" applyBorder="1" applyAlignment="1">
      <alignment horizontal="center" wrapText="1"/>
    </xf>
  </cellXfs>
  <cellStyles count="2">
    <cellStyle name="Hyperlink" xfId="1" builtinId="8"/>
    <cellStyle name="Normal" xfId="0" builtinId="0"/>
  </cellStyles>
  <dxfs count="2">
    <dxf>
      <font>
        <color theme="0"/>
      </font>
    </dxf>
    <dxf>
      <font>
        <color theme="0"/>
      </font>
      <fill>
        <patternFill patternType="none">
          <bgColor auto="1"/>
        </patternFill>
      </fill>
    </dxf>
  </dxfs>
  <tableStyles count="0" defaultTableStyle="TableStyleMedium2" defaultPivotStyle="PivotStyleLight16"/>
  <colors>
    <mruColors>
      <color rgb="FFFFFFFF"/>
      <color rgb="FFFAF0F0"/>
      <color rgb="FFF5E3E3"/>
      <color rgb="FFF0D5D4"/>
      <color rgb="FFE6B9B8"/>
      <color rgb="FFDC9E9C"/>
      <color rgb="FFD28280"/>
      <color rgb="FFC86664"/>
      <color rgb="FFC86866"/>
      <color rgb="FFBD4A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GD!$Z$2</c:f>
              <c:strCache>
                <c:ptCount val="1"/>
                <c:pt idx="0">
                  <c:v>HES</c:v>
                </c:pt>
              </c:strCache>
            </c:strRef>
          </c:tx>
          <c:invertIfNegative val="0"/>
          <c:cat>
            <c:strRef>
              <c:f>GD!$P$3:$P$11</c:f>
              <c:strCache>
                <c:ptCount val="9"/>
                <c:pt idx="0">
                  <c:v>0-9</c:v>
                </c:pt>
                <c:pt idx="1">
                  <c:v>10-19</c:v>
                </c:pt>
                <c:pt idx="2">
                  <c:v>20-29</c:v>
                </c:pt>
                <c:pt idx="3">
                  <c:v>30-39</c:v>
                </c:pt>
                <c:pt idx="4">
                  <c:v>40-49</c:v>
                </c:pt>
                <c:pt idx="5">
                  <c:v>50-59</c:v>
                </c:pt>
                <c:pt idx="6">
                  <c:v>60-69</c:v>
                </c:pt>
                <c:pt idx="7">
                  <c:v>70-79</c:v>
                </c:pt>
                <c:pt idx="8">
                  <c:v>80+</c:v>
                </c:pt>
              </c:strCache>
            </c:strRef>
          </c:cat>
          <c:val>
            <c:numRef>
              <c:f>GD!$Z$3:$Z$11</c:f>
              <c:numCache>
                <c:formatCode>0%</c:formatCode>
                <c:ptCount val="9"/>
                <c:pt idx="0">
                  <c:v>0</c:v>
                </c:pt>
                <c:pt idx="1">
                  <c:v>0</c:v>
                </c:pt>
                <c:pt idx="2">
                  <c:v>3.1749300000000001E-2</c:v>
                </c:pt>
                <c:pt idx="3">
                  <c:v>0.1521496</c:v>
                </c:pt>
                <c:pt idx="4">
                  <c:v>0.2869197</c:v>
                </c:pt>
                <c:pt idx="5">
                  <c:v>0.25517040000000002</c:v>
                </c:pt>
                <c:pt idx="6">
                  <c:v>0.18817020000000001</c:v>
                </c:pt>
                <c:pt idx="7">
                  <c:v>4.9387800000000003E-2</c:v>
                </c:pt>
                <c:pt idx="8">
                  <c:v>3.6452900000000003E-2</c:v>
                </c:pt>
              </c:numCache>
            </c:numRef>
          </c:val>
          <c:extLst xmlns:c16r2="http://schemas.microsoft.com/office/drawing/2015/06/chart">
            <c:ext xmlns:c16="http://schemas.microsoft.com/office/drawing/2014/chart" uri="{C3380CC4-5D6E-409C-BE32-E72D297353CC}">
              <c16:uniqueId val="{00000000-C41A-4122-8911-A214698D4321}"/>
            </c:ext>
          </c:extLst>
        </c:ser>
        <c:dLbls>
          <c:showLegendKey val="0"/>
          <c:showVal val="0"/>
          <c:showCatName val="0"/>
          <c:showSerName val="0"/>
          <c:showPercent val="0"/>
          <c:showBubbleSize val="0"/>
        </c:dLbls>
        <c:gapWidth val="10"/>
        <c:axId val="52242688"/>
        <c:axId val="53543680"/>
      </c:barChart>
      <c:catAx>
        <c:axId val="52242688"/>
        <c:scaling>
          <c:orientation val="minMax"/>
        </c:scaling>
        <c:delete val="0"/>
        <c:axPos val="b"/>
        <c:numFmt formatCode="General" sourceLinked="0"/>
        <c:majorTickMark val="out"/>
        <c:minorTickMark val="none"/>
        <c:tickLblPos val="nextTo"/>
        <c:crossAx val="53543680"/>
        <c:crosses val="autoZero"/>
        <c:auto val="1"/>
        <c:lblAlgn val="ctr"/>
        <c:lblOffset val="100"/>
        <c:noMultiLvlLbl val="0"/>
      </c:catAx>
      <c:valAx>
        <c:axId val="53543680"/>
        <c:scaling>
          <c:orientation val="minMax"/>
        </c:scaling>
        <c:delete val="0"/>
        <c:axPos val="l"/>
        <c:majorGridlines/>
        <c:numFmt formatCode="0%" sourceLinked="1"/>
        <c:majorTickMark val="out"/>
        <c:minorTickMark val="none"/>
        <c:tickLblPos val="nextTo"/>
        <c:crossAx val="522426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'ODN data summary'!$H$3</c:f>
              <c:strCache>
                <c:ptCount val="1"/>
                <c:pt idx="0">
                  <c:v>Infected PWID</c:v>
                </c:pt>
              </c:strCache>
            </c:strRef>
          </c:tx>
          <c:invertIfNegative val="0"/>
          <c:cat>
            <c:strRef>
              <c:f>'ODN data summary'!$A$4:$A$25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'ODN data summary'!$H$4:$H$25</c:f>
              <c:numCache>
                <c:formatCode>0.0%</c:formatCode>
                <c:ptCount val="22"/>
                <c:pt idx="0">
                  <c:v>6.5000000000000002E-2</c:v>
                </c:pt>
                <c:pt idx="1">
                  <c:v>8.3000000000000004E-2</c:v>
                </c:pt>
                <c:pt idx="2">
                  <c:v>4.7E-2</c:v>
                </c:pt>
                <c:pt idx="3">
                  <c:v>4.2999999999999997E-2</c:v>
                </c:pt>
                <c:pt idx="4">
                  <c:v>5.1999999999999998E-2</c:v>
                </c:pt>
                <c:pt idx="5">
                  <c:v>6.6000000000000003E-2</c:v>
                </c:pt>
                <c:pt idx="6">
                  <c:v>4.8000000000000001E-2</c:v>
                </c:pt>
                <c:pt idx="7">
                  <c:v>2.5000000000000001E-2</c:v>
                </c:pt>
                <c:pt idx="8">
                  <c:v>8.1000000000000003E-2</c:v>
                </c:pt>
                <c:pt idx="9">
                  <c:v>6.2E-2</c:v>
                </c:pt>
                <c:pt idx="10">
                  <c:v>0.06</c:v>
                </c:pt>
                <c:pt idx="11">
                  <c:v>1.9E-2</c:v>
                </c:pt>
                <c:pt idx="12">
                  <c:v>5.2999999999999999E-2</c:v>
                </c:pt>
                <c:pt idx="13">
                  <c:v>0.03</c:v>
                </c:pt>
                <c:pt idx="14">
                  <c:v>5.5E-2</c:v>
                </c:pt>
                <c:pt idx="15">
                  <c:v>1.2999999999999999E-2</c:v>
                </c:pt>
                <c:pt idx="16">
                  <c:v>3.2000000000000001E-2</c:v>
                </c:pt>
                <c:pt idx="17">
                  <c:v>2.1000000000000001E-2</c:v>
                </c:pt>
                <c:pt idx="18">
                  <c:v>4.8000000000000001E-2</c:v>
                </c:pt>
                <c:pt idx="19">
                  <c:v>4.1000000000000002E-2</c:v>
                </c:pt>
                <c:pt idx="20">
                  <c:v>3.3000000000000002E-2</c:v>
                </c:pt>
                <c:pt idx="21">
                  <c:v>2.5000000000000001E-2</c:v>
                </c:pt>
              </c:numCache>
            </c:numRef>
          </c:val>
          <c:extLst xmlns:c16r2="http://schemas.microsoft.com/office/drawing/2015/06/chart">
            <c:ext xmlns:c16="http://schemas.microsoft.com/office/drawing/2014/chart" uri="{C3380CC4-5D6E-409C-BE32-E72D297353CC}">
              <c16:uniqueId val="{00000000-247E-4BB0-8503-CB354CE9267D}"/>
            </c:ext>
          </c:extLst>
        </c:ser>
        <c:ser>
          <c:idx val="1"/>
          <c:order val="1"/>
          <c:tx>
            <c:strRef>
              <c:f>'ODN data summary'!$I$3</c:f>
              <c:strCache>
                <c:ptCount val="1"/>
                <c:pt idx="0">
                  <c:v>Diagnoses</c:v>
                </c:pt>
              </c:strCache>
            </c:strRef>
          </c:tx>
          <c:invertIfNegative val="0"/>
          <c:cat>
            <c:strRef>
              <c:f>'ODN data summary'!$A$4:$A$25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'ODN data summary'!$I$4:$I$25</c:f>
              <c:numCache>
                <c:formatCode>0.0%</c:formatCode>
                <c:ptCount val="22"/>
                <c:pt idx="0">
                  <c:v>2.9000000000000001E-2</c:v>
                </c:pt>
                <c:pt idx="1">
                  <c:v>8.2000000000000003E-2</c:v>
                </c:pt>
                <c:pt idx="2">
                  <c:v>2.1999999999999999E-2</c:v>
                </c:pt>
                <c:pt idx="3">
                  <c:v>3.5999999999999997E-2</c:v>
                </c:pt>
                <c:pt idx="4">
                  <c:v>0.02</c:v>
                </c:pt>
                <c:pt idx="5">
                  <c:v>6.6000000000000003E-2</c:v>
                </c:pt>
                <c:pt idx="6">
                  <c:v>3.5999999999999997E-2</c:v>
                </c:pt>
                <c:pt idx="7">
                  <c:v>1.4999999999999999E-2</c:v>
                </c:pt>
                <c:pt idx="8">
                  <c:v>7.4999999999999997E-2</c:v>
                </c:pt>
                <c:pt idx="9">
                  <c:v>3.9E-2</c:v>
                </c:pt>
                <c:pt idx="10">
                  <c:v>6.5000000000000002E-2</c:v>
                </c:pt>
                <c:pt idx="11">
                  <c:v>6.7000000000000004E-2</c:v>
                </c:pt>
                <c:pt idx="12">
                  <c:v>9.8000000000000004E-2</c:v>
                </c:pt>
                <c:pt idx="13">
                  <c:v>6.4000000000000001E-2</c:v>
                </c:pt>
                <c:pt idx="14">
                  <c:v>7.9000000000000001E-2</c:v>
                </c:pt>
                <c:pt idx="15">
                  <c:v>2.1000000000000001E-2</c:v>
                </c:pt>
                <c:pt idx="16">
                  <c:v>3.6999999999999998E-2</c:v>
                </c:pt>
                <c:pt idx="17">
                  <c:v>2.5000000000000001E-2</c:v>
                </c:pt>
                <c:pt idx="18">
                  <c:v>3.4000000000000002E-2</c:v>
                </c:pt>
                <c:pt idx="19">
                  <c:v>4.2999999999999997E-2</c:v>
                </c:pt>
                <c:pt idx="20">
                  <c:v>2.5999999999999999E-2</c:v>
                </c:pt>
                <c:pt idx="21">
                  <c:v>2.1000000000000001E-2</c:v>
                </c:pt>
              </c:numCache>
            </c:numRef>
          </c:val>
          <c:extLst xmlns:c16r2="http://schemas.microsoft.com/office/drawing/2015/06/chart">
            <c:ext xmlns:c16="http://schemas.microsoft.com/office/drawing/2014/chart" uri="{C3380CC4-5D6E-409C-BE32-E72D297353CC}">
              <c16:uniqueId val="{00000001-247E-4BB0-8503-CB354CE9267D}"/>
            </c:ext>
          </c:extLst>
        </c:ser>
        <c:ser>
          <c:idx val="2"/>
          <c:order val="2"/>
          <c:tx>
            <c:strRef>
              <c:f>'ODN data summary'!$J$3</c:f>
              <c:strCache>
                <c:ptCount val="1"/>
                <c:pt idx="0">
                  <c:v>ESLD/HCC</c:v>
                </c:pt>
              </c:strCache>
            </c:strRef>
          </c:tx>
          <c:invertIfNegative val="0"/>
          <c:cat>
            <c:strRef>
              <c:f>'ODN data summary'!$A$4:$A$25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'ODN data summary'!$J$4:$J$25</c:f>
              <c:numCache>
                <c:formatCode>0.0%</c:formatCode>
                <c:ptCount val="22"/>
                <c:pt idx="0">
                  <c:v>0.04</c:v>
                </c:pt>
                <c:pt idx="1">
                  <c:v>7.4999999999999997E-2</c:v>
                </c:pt>
                <c:pt idx="2">
                  <c:v>7.1999999999999995E-2</c:v>
                </c:pt>
                <c:pt idx="3">
                  <c:v>2.9000000000000001E-2</c:v>
                </c:pt>
                <c:pt idx="4">
                  <c:v>2.8000000000000001E-2</c:v>
                </c:pt>
                <c:pt idx="5">
                  <c:v>3.5999999999999997E-2</c:v>
                </c:pt>
                <c:pt idx="6">
                  <c:v>3.4000000000000002E-2</c:v>
                </c:pt>
                <c:pt idx="7">
                  <c:v>2.5000000000000001E-2</c:v>
                </c:pt>
                <c:pt idx="8">
                  <c:v>0.08</c:v>
                </c:pt>
                <c:pt idx="9">
                  <c:v>3.7999999999999999E-2</c:v>
                </c:pt>
                <c:pt idx="10">
                  <c:v>8.1000000000000003E-2</c:v>
                </c:pt>
                <c:pt idx="11">
                  <c:v>5.0999999999999997E-2</c:v>
                </c:pt>
                <c:pt idx="12">
                  <c:v>7.0000000000000007E-2</c:v>
                </c:pt>
                <c:pt idx="13">
                  <c:v>3.3000000000000002E-2</c:v>
                </c:pt>
                <c:pt idx="14">
                  <c:v>9.5000000000000001E-2</c:v>
                </c:pt>
                <c:pt idx="15">
                  <c:v>2.5999999999999999E-2</c:v>
                </c:pt>
                <c:pt idx="16">
                  <c:v>2.8000000000000001E-2</c:v>
                </c:pt>
                <c:pt idx="17">
                  <c:v>2.4E-2</c:v>
                </c:pt>
                <c:pt idx="18">
                  <c:v>3.5999999999999997E-2</c:v>
                </c:pt>
                <c:pt idx="19">
                  <c:v>3.7999999999999999E-2</c:v>
                </c:pt>
                <c:pt idx="20">
                  <c:v>3.5999999999999997E-2</c:v>
                </c:pt>
                <c:pt idx="21">
                  <c:v>2.5000000000000001E-2</c:v>
                </c:pt>
              </c:numCache>
            </c:numRef>
          </c:val>
          <c:extLst xmlns:c16r2="http://schemas.microsoft.com/office/drawing/2015/06/chart">
            <c:ext xmlns:c16="http://schemas.microsoft.com/office/drawing/2014/chart" uri="{C3380CC4-5D6E-409C-BE32-E72D297353CC}">
              <c16:uniqueId val="{00000002-247E-4BB0-8503-CB354CE9267D}"/>
            </c:ext>
          </c:extLst>
        </c:ser>
        <c:ser>
          <c:idx val="3"/>
          <c:order val="3"/>
          <c:tx>
            <c:strRef>
              <c:f>'ODN data summary'!$K$3</c:f>
              <c:strCache>
                <c:ptCount val="1"/>
                <c:pt idx="0">
                  <c:v>Treated</c:v>
                </c:pt>
              </c:strCache>
            </c:strRef>
          </c:tx>
          <c:invertIfNegative val="0"/>
          <c:cat>
            <c:strRef>
              <c:f>'ODN data summary'!$A$4:$A$25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'ODN data summary'!$K$4:$K$25</c:f>
              <c:numCache>
                <c:formatCode>0.0%</c:formatCode>
                <c:ptCount val="22"/>
                <c:pt idx="0">
                  <c:v>4.8000000000000001E-2</c:v>
                </c:pt>
                <c:pt idx="1">
                  <c:v>7.2999999999999995E-2</c:v>
                </c:pt>
                <c:pt idx="2">
                  <c:v>4.3999999999999997E-2</c:v>
                </c:pt>
                <c:pt idx="3">
                  <c:v>3.6999999999999998E-2</c:v>
                </c:pt>
                <c:pt idx="4">
                  <c:v>3.4000000000000002E-2</c:v>
                </c:pt>
                <c:pt idx="5">
                  <c:v>4.9000000000000002E-2</c:v>
                </c:pt>
                <c:pt idx="6">
                  <c:v>3.2000000000000001E-2</c:v>
                </c:pt>
                <c:pt idx="7">
                  <c:v>2.5000000000000001E-2</c:v>
                </c:pt>
                <c:pt idx="8">
                  <c:v>7.0999999999999994E-2</c:v>
                </c:pt>
                <c:pt idx="9">
                  <c:v>4.1000000000000002E-2</c:v>
                </c:pt>
                <c:pt idx="10">
                  <c:v>6.2E-2</c:v>
                </c:pt>
                <c:pt idx="11">
                  <c:v>6.3E-2</c:v>
                </c:pt>
                <c:pt idx="12">
                  <c:v>7.5999999999999998E-2</c:v>
                </c:pt>
                <c:pt idx="13">
                  <c:v>5.5E-2</c:v>
                </c:pt>
                <c:pt idx="14">
                  <c:v>9.1999999999999998E-2</c:v>
                </c:pt>
                <c:pt idx="15">
                  <c:v>1.6E-2</c:v>
                </c:pt>
                <c:pt idx="16">
                  <c:v>2.5000000000000001E-2</c:v>
                </c:pt>
                <c:pt idx="17">
                  <c:v>3.6999999999999998E-2</c:v>
                </c:pt>
                <c:pt idx="18">
                  <c:v>3.5999999999999997E-2</c:v>
                </c:pt>
                <c:pt idx="19">
                  <c:v>3.5000000000000003E-2</c:v>
                </c:pt>
                <c:pt idx="20">
                  <c:v>3.4000000000000002E-2</c:v>
                </c:pt>
                <c:pt idx="21">
                  <c:v>1.6E-2</c:v>
                </c:pt>
              </c:numCache>
            </c:numRef>
          </c:val>
          <c:extLst xmlns:c16r2="http://schemas.microsoft.com/office/drawing/2015/06/chart">
            <c:ext xmlns:c16="http://schemas.microsoft.com/office/drawing/2014/chart" uri="{C3380CC4-5D6E-409C-BE32-E72D297353CC}">
              <c16:uniqueId val="{00000003-247E-4BB0-8503-CB354CE9267D}"/>
            </c:ext>
          </c:extLst>
        </c:ser>
        <c:dLbls>
          <c:showLegendKey val="0"/>
          <c:showVal val="0"/>
          <c:showCatName val="0"/>
          <c:showSerName val="0"/>
          <c:showPercent val="0"/>
          <c:showBubbleSize val="0"/>
        </c:dLbls>
        <c:gapWidth val="50"/>
        <c:axId val="40159488"/>
        <c:axId val="40169472"/>
      </c:barChart>
      <c:catAx>
        <c:axId val="40159488"/>
        <c:scaling>
          <c:orientation val="maxMin"/>
        </c:scaling>
        <c:delete val="0"/>
        <c:axPos val="l"/>
        <c:numFmt formatCode="General" sourceLinked="0"/>
        <c:majorTickMark val="out"/>
        <c:minorTickMark val="none"/>
        <c:tickLblPos val="nextTo"/>
        <c:crossAx val="40169472"/>
        <c:crosses val="autoZero"/>
        <c:auto val="1"/>
        <c:lblAlgn val="ctr"/>
        <c:lblOffset val="100"/>
        <c:noMultiLvlLbl val="0"/>
      </c:catAx>
      <c:valAx>
        <c:axId val="40169472"/>
        <c:scaling>
          <c:orientation val="minMax"/>
          <c:max val="0.1"/>
          <c:min val="0"/>
        </c:scaling>
        <c:delete val="0"/>
        <c:axPos val="t"/>
        <c:majorGridlines/>
        <c:numFmt formatCode="0.0%" sourceLinked="1"/>
        <c:majorTickMark val="out"/>
        <c:minorTickMark val="none"/>
        <c:tickLblPos val="nextTo"/>
        <c:txPr>
          <a:bodyPr rot="-2700000"/>
          <a:lstStyle/>
          <a:p>
            <a:pPr>
              <a:defRPr/>
            </a:pPr>
            <a:endParaRPr lang="en-US"/>
          </a:p>
        </c:txPr>
        <c:crossAx val="40159488"/>
        <c:crosses val="autoZero"/>
        <c:crossBetween val="between"/>
        <c:majorUnit val="2.0000000000000004E-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2916666666668"/>
          <c:y val="5.0913492063492063E-2"/>
          <c:w val="0.8032555555555555"/>
          <c:h val="0.6495678876695834"/>
        </c:manualLayout>
      </c:layout>
      <c:scatterChart>
        <c:scatterStyle val="lineMarker"/>
        <c:varyColors val="0"/>
        <c:ser>
          <c:idx val="0"/>
          <c:order val="0"/>
          <c:tx>
            <c:strRef>
              <c:f>GD!$J$2</c:f>
              <c:strCache>
                <c:ptCount val="1"/>
                <c:pt idx="0">
                  <c:v>Observed diagnoses</c:v>
                </c:pt>
              </c:strCache>
            </c:strRef>
          </c:tx>
          <c:marker>
            <c:symbol val="none"/>
          </c:marker>
          <c:xVal>
            <c:numRef>
              <c:f>GD!$B$3:$B$27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xVal>
          <c:yVal>
            <c:numRef>
              <c:f>GD!$J$3:$J$27</c:f>
              <c:numCache>
                <c:formatCode>General</c:formatCode>
                <c:ptCount val="25"/>
                <c:pt idx="0">
                  <c:v>15</c:v>
                </c:pt>
                <c:pt idx="1">
                  <c:v>39</c:v>
                </c:pt>
                <c:pt idx="2">
                  <c:v>56</c:v>
                </c:pt>
                <c:pt idx="3">
                  <c:v>111</c:v>
                </c:pt>
                <c:pt idx="4">
                  <c:v>111</c:v>
                </c:pt>
                <c:pt idx="5">
                  <c:v>132</c:v>
                </c:pt>
                <c:pt idx="6">
                  <c:v>160</c:v>
                </c:pt>
                <c:pt idx="7">
                  <c:v>273</c:v>
                </c:pt>
                <c:pt idx="8">
                  <c:v>281</c:v>
                </c:pt>
                <c:pt idx="9">
                  <c:v>326</c:v>
                </c:pt>
                <c:pt idx="10">
                  <c:v>282</c:v>
                </c:pt>
                <c:pt idx="11">
                  <c:v>168</c:v>
                </c:pt>
                <c:pt idx="12">
                  <c:v>172</c:v>
                </c:pt>
                <c:pt idx="13">
                  <c:v>293</c:v>
                </c:pt>
                <c:pt idx="14">
                  <c:v>318</c:v>
                </c:pt>
                <c:pt idx="15">
                  <c:v>341</c:v>
                </c:pt>
                <c:pt idx="16">
                  <c:v>324</c:v>
                </c:pt>
                <c:pt idx="17">
                  <c:v>398</c:v>
                </c:pt>
                <c:pt idx="18">
                  <c:v>290</c:v>
                </c:pt>
                <c:pt idx="19">
                  <c:v>272</c:v>
                </c:pt>
                <c:pt idx="20">
                  <c:v>232</c:v>
                </c:pt>
              </c:numCache>
            </c:numRef>
          </c:yVal>
          <c:smooth val="0"/>
          <c:extLst xmlns:c16r2="http://schemas.microsoft.com/office/drawing/2015/06/chart">
            <c:ext xmlns:c16="http://schemas.microsoft.com/office/drawing/2014/chart" uri="{C3380CC4-5D6E-409C-BE32-E72D297353CC}">
              <c16:uniqueId val="{00000000-269D-4FDC-99EA-CA778608190A}"/>
            </c:ext>
          </c:extLst>
        </c:ser>
        <c:dLbls>
          <c:showLegendKey val="0"/>
          <c:showVal val="0"/>
          <c:showCatName val="0"/>
          <c:showSerName val="0"/>
          <c:showPercent val="0"/>
          <c:showBubbleSize val="0"/>
        </c:dLbls>
        <c:axId val="87460480"/>
        <c:axId val="39694720"/>
      </c:scatterChart>
      <c:valAx>
        <c:axId val="87460480"/>
        <c:scaling>
          <c:orientation val="minMax"/>
          <c:max val="2020"/>
          <c:min val="1996"/>
        </c:scaling>
        <c:delete val="0"/>
        <c:axPos val="b"/>
        <c:numFmt formatCode="General" sourceLinked="1"/>
        <c:majorTickMark val="out"/>
        <c:minorTickMark val="none"/>
        <c:tickLblPos val="nextTo"/>
        <c:txPr>
          <a:bodyPr rot="-2700000"/>
          <a:lstStyle/>
          <a:p>
            <a:pPr>
              <a:defRPr/>
            </a:pPr>
            <a:endParaRPr lang="en-US"/>
          </a:p>
        </c:txPr>
        <c:crossAx val="39694720"/>
        <c:crosses val="autoZero"/>
        <c:crossBetween val="midCat"/>
        <c:majorUnit val="2"/>
      </c:valAx>
      <c:valAx>
        <c:axId val="39694720"/>
        <c:scaling>
          <c:orientation val="minMax"/>
        </c:scaling>
        <c:delete val="0"/>
        <c:axPos val="l"/>
        <c:majorGridlines/>
        <c:numFmt formatCode="General" sourceLinked="1"/>
        <c:majorTickMark val="out"/>
        <c:minorTickMark val="none"/>
        <c:tickLblPos val="nextTo"/>
        <c:crossAx val="87460480"/>
        <c:crosses val="autoZero"/>
        <c:crossBetween val="midCat"/>
      </c:valAx>
    </c:plotArea>
    <c:legend>
      <c:legendPos val="b"/>
      <c:layout>
        <c:manualLayout>
          <c:xMode val="edge"/>
          <c:yMode val="edge"/>
          <c:x val="0.22936511432052992"/>
          <c:y val="0.87521556601037653"/>
          <c:w val="0.53310035291499303"/>
          <c:h val="9.3804606311723771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GD!$AA$2</c:f>
              <c:strCache>
                <c:ptCount val="1"/>
                <c:pt idx="0">
                  <c:v>Diag</c:v>
                </c:pt>
              </c:strCache>
            </c:strRef>
          </c:tx>
          <c:invertIfNegative val="0"/>
          <c:cat>
            <c:strRef>
              <c:f>GD!$P$3:$P$11</c:f>
              <c:strCache>
                <c:ptCount val="9"/>
                <c:pt idx="0">
                  <c:v>0-9</c:v>
                </c:pt>
                <c:pt idx="1">
                  <c:v>10-19</c:v>
                </c:pt>
                <c:pt idx="2">
                  <c:v>20-29</c:v>
                </c:pt>
                <c:pt idx="3">
                  <c:v>30-39</c:v>
                </c:pt>
                <c:pt idx="4">
                  <c:v>40-49</c:v>
                </c:pt>
                <c:pt idx="5">
                  <c:v>50-59</c:v>
                </c:pt>
                <c:pt idx="6">
                  <c:v>60-69</c:v>
                </c:pt>
                <c:pt idx="7">
                  <c:v>70-79</c:v>
                </c:pt>
                <c:pt idx="8">
                  <c:v>80+</c:v>
                </c:pt>
              </c:strCache>
            </c:strRef>
          </c:cat>
          <c:val>
            <c:numRef>
              <c:f>GD!$AA$3:$AA$11</c:f>
              <c:numCache>
                <c:formatCode>0%</c:formatCode>
                <c:ptCount val="9"/>
                <c:pt idx="0">
                  <c:v>1.7269300000000001E-2</c:v>
                </c:pt>
                <c:pt idx="1">
                  <c:v>9.1742999999999998E-3</c:v>
                </c:pt>
                <c:pt idx="2">
                  <c:v>0.18402589999999999</c:v>
                </c:pt>
                <c:pt idx="3">
                  <c:v>0.37830550000000002</c:v>
                </c:pt>
                <c:pt idx="4">
                  <c:v>0.23745279999999999</c:v>
                </c:pt>
                <c:pt idx="5">
                  <c:v>0.124123</c:v>
                </c:pt>
                <c:pt idx="6">
                  <c:v>3.9395600000000003E-2</c:v>
                </c:pt>
                <c:pt idx="7">
                  <c:v>1.02536E-2</c:v>
                </c:pt>
                <c:pt idx="8">
                  <c:v>0</c:v>
                </c:pt>
              </c:numCache>
            </c:numRef>
          </c:val>
          <c:extLst xmlns:c16r2="http://schemas.microsoft.com/office/drawing/2015/06/chart">
            <c:ext xmlns:c16="http://schemas.microsoft.com/office/drawing/2014/chart" uri="{C3380CC4-5D6E-409C-BE32-E72D297353CC}">
              <c16:uniqueId val="{00000000-2C7D-4DC9-AF3D-23AEB9DC0479}"/>
            </c:ext>
          </c:extLst>
        </c:ser>
        <c:dLbls>
          <c:showLegendKey val="0"/>
          <c:showVal val="0"/>
          <c:showCatName val="0"/>
          <c:showSerName val="0"/>
          <c:showPercent val="0"/>
          <c:showBubbleSize val="0"/>
        </c:dLbls>
        <c:gapWidth val="10"/>
        <c:axId val="39702912"/>
        <c:axId val="39704448"/>
      </c:barChart>
      <c:catAx>
        <c:axId val="39702912"/>
        <c:scaling>
          <c:orientation val="minMax"/>
        </c:scaling>
        <c:delete val="0"/>
        <c:axPos val="b"/>
        <c:numFmt formatCode="General" sourceLinked="0"/>
        <c:majorTickMark val="out"/>
        <c:minorTickMark val="none"/>
        <c:tickLblPos val="nextTo"/>
        <c:crossAx val="39704448"/>
        <c:crosses val="autoZero"/>
        <c:auto val="1"/>
        <c:lblAlgn val="ctr"/>
        <c:lblOffset val="100"/>
        <c:noMultiLvlLbl val="0"/>
      </c:catAx>
      <c:valAx>
        <c:axId val="39704448"/>
        <c:scaling>
          <c:orientation val="minMax"/>
        </c:scaling>
        <c:delete val="0"/>
        <c:axPos val="l"/>
        <c:majorGridlines/>
        <c:numFmt formatCode="0%" sourceLinked="1"/>
        <c:majorTickMark val="out"/>
        <c:minorTickMark val="none"/>
        <c:tickLblPos val="nextTo"/>
        <c:crossAx val="39702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GD!$D$2</c:f>
              <c:strCache>
                <c:ptCount val="1"/>
                <c:pt idx="0">
                  <c:v>Observed ESLD/HCC incidence (HES)</c:v>
                </c:pt>
              </c:strCache>
            </c:strRef>
          </c:tx>
          <c:marker>
            <c:symbol val="none"/>
          </c:marker>
          <c:xVal>
            <c:numRef>
              <c:f>GD!$B$3:$B$27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xVal>
          <c:yVal>
            <c:numRef>
              <c:f>GD!$D$3:$D$27</c:f>
              <c:numCache>
                <c:formatCode>General</c:formatCode>
                <c:ptCount val="25"/>
                <c:pt idx="15">
                  <c:v>62</c:v>
                </c:pt>
                <c:pt idx="16">
                  <c:v>58</c:v>
                </c:pt>
                <c:pt idx="17">
                  <c:v>67</c:v>
                </c:pt>
                <c:pt idx="18">
                  <c:v>57</c:v>
                </c:pt>
                <c:pt idx="19">
                  <c:v>91</c:v>
                </c:pt>
                <c:pt idx="20">
                  <c:v>93</c:v>
                </c:pt>
              </c:numCache>
            </c:numRef>
          </c:yVal>
          <c:smooth val="0"/>
          <c:extLst xmlns:c16r2="http://schemas.microsoft.com/office/drawing/2015/06/chart">
            <c:ext xmlns:c16="http://schemas.microsoft.com/office/drawing/2014/chart" uri="{C3380CC4-5D6E-409C-BE32-E72D297353CC}">
              <c16:uniqueId val="{00000000-51EC-4D51-98BE-9523B483E24A}"/>
            </c:ext>
          </c:extLst>
        </c:ser>
        <c:ser>
          <c:idx val="1"/>
          <c:order val="1"/>
          <c:tx>
            <c:strRef>
              <c:f>GD!$E$2</c:f>
              <c:strCache>
                <c:ptCount val="1"/>
                <c:pt idx="0">
                  <c:v>Pre-2011 ESLD/HCC incidence (HES)</c:v>
                </c:pt>
              </c:strCache>
            </c:strRef>
          </c:tx>
          <c:spPr>
            <a:ln>
              <a:solidFill>
                <a:schemeClr val="accent1"/>
              </a:solidFill>
              <a:prstDash val="sysDash"/>
            </a:ln>
          </c:spPr>
          <c:marker>
            <c:symbol val="none"/>
          </c:marker>
          <c:xVal>
            <c:numRef>
              <c:f>GD!$B$3:$B$27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xVal>
          <c:yVal>
            <c:numRef>
              <c:f>GD!$E$3:$E$27</c:f>
              <c:numCache>
                <c:formatCode>General</c:formatCode>
                <c:ptCount val="25"/>
                <c:pt idx="8">
                  <c:v>44</c:v>
                </c:pt>
                <c:pt idx="9">
                  <c:v>44</c:v>
                </c:pt>
                <c:pt idx="10">
                  <c:v>38</c:v>
                </c:pt>
                <c:pt idx="11">
                  <c:v>33</c:v>
                </c:pt>
                <c:pt idx="12">
                  <c:v>48</c:v>
                </c:pt>
                <c:pt idx="13">
                  <c:v>45</c:v>
                </c:pt>
                <c:pt idx="14">
                  <c:v>48</c:v>
                </c:pt>
                <c:pt idx="15">
                  <c:v>62</c:v>
                </c:pt>
              </c:numCache>
            </c:numRef>
          </c:yVal>
          <c:smooth val="0"/>
          <c:extLst xmlns:c16r2="http://schemas.microsoft.com/office/drawing/2015/06/chart">
            <c:ext xmlns:c16="http://schemas.microsoft.com/office/drawing/2014/chart" uri="{C3380CC4-5D6E-409C-BE32-E72D297353CC}">
              <c16:uniqueId val="{00000001-51EC-4D51-98BE-9523B483E24A}"/>
            </c:ext>
          </c:extLst>
        </c:ser>
        <c:ser>
          <c:idx val="2"/>
          <c:order val="2"/>
          <c:tx>
            <c:strRef>
              <c:f>GD!$F$2</c:f>
              <c:strCache>
                <c:ptCount val="1"/>
                <c:pt idx="0">
                  <c:v>Predicted ESLD/HCC incidence</c:v>
                </c:pt>
              </c:strCache>
            </c:strRef>
          </c:tx>
          <c:spPr>
            <a:ln>
              <a:solidFill>
                <a:schemeClr val="accent2"/>
              </a:solidFill>
            </a:ln>
          </c:spPr>
          <c:marker>
            <c:symbol val="none"/>
          </c:marker>
          <c:xVal>
            <c:numRef>
              <c:f>GD!$B$3:$B$27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xVal>
          <c:yVal>
            <c:numRef>
              <c:f>GD!$F$3:$F$27</c:f>
              <c:numCache>
                <c:formatCode>0.0</c:formatCode>
                <c:ptCount val="25"/>
                <c:pt idx="0">
                  <c:v>36.27581</c:v>
                </c:pt>
                <c:pt idx="1">
                  <c:v>38.830959999999997</c:v>
                </c:pt>
                <c:pt idx="2">
                  <c:v>41.413620000000002</c:v>
                </c:pt>
                <c:pt idx="3">
                  <c:v>43.9328</c:v>
                </c:pt>
                <c:pt idx="4">
                  <c:v>46.81212</c:v>
                </c:pt>
                <c:pt idx="5">
                  <c:v>49.350940000000001</c:v>
                </c:pt>
                <c:pt idx="6">
                  <c:v>51.944609999999997</c:v>
                </c:pt>
                <c:pt idx="7">
                  <c:v>54.559199999999997</c:v>
                </c:pt>
                <c:pt idx="8">
                  <c:v>57.183349999999997</c:v>
                </c:pt>
                <c:pt idx="9">
                  <c:v>59.081659999999999</c:v>
                </c:pt>
                <c:pt idx="10">
                  <c:v>61.037950000000002</c:v>
                </c:pt>
                <c:pt idx="11">
                  <c:v>63.073770000000003</c:v>
                </c:pt>
                <c:pt idx="12">
                  <c:v>65.031080000000003</c:v>
                </c:pt>
                <c:pt idx="13">
                  <c:v>66.90531</c:v>
                </c:pt>
                <c:pt idx="14">
                  <c:v>67.843689999999995</c:v>
                </c:pt>
                <c:pt idx="15">
                  <c:v>69.275239999999997</c:v>
                </c:pt>
                <c:pt idx="16">
                  <c:v>70.71754</c:v>
                </c:pt>
                <c:pt idx="17">
                  <c:v>72.150490000000005</c:v>
                </c:pt>
                <c:pt idx="18">
                  <c:v>73.400580000000005</c:v>
                </c:pt>
                <c:pt idx="19">
                  <c:v>73.088369999999998</c:v>
                </c:pt>
                <c:pt idx="20">
                  <c:v>72.805750000000003</c:v>
                </c:pt>
                <c:pt idx="21">
                  <c:v>72.632459999999995</c:v>
                </c:pt>
                <c:pt idx="22">
                  <c:v>72.412450000000007</c:v>
                </c:pt>
                <c:pt idx="23">
                  <c:v>71.928650000000005</c:v>
                </c:pt>
                <c:pt idx="24">
                  <c:v>71.620410000000007</c:v>
                </c:pt>
              </c:numCache>
            </c:numRef>
          </c:yVal>
          <c:smooth val="0"/>
          <c:extLst xmlns:c16r2="http://schemas.microsoft.com/office/drawing/2015/06/chart">
            <c:ext xmlns:c16="http://schemas.microsoft.com/office/drawing/2014/chart" uri="{C3380CC4-5D6E-409C-BE32-E72D297353CC}">
              <c16:uniqueId val="{00000002-51EC-4D51-98BE-9523B483E24A}"/>
            </c:ext>
          </c:extLst>
        </c:ser>
        <c:dLbls>
          <c:showLegendKey val="0"/>
          <c:showVal val="0"/>
          <c:showCatName val="0"/>
          <c:showSerName val="0"/>
          <c:showPercent val="0"/>
          <c:showBubbleSize val="0"/>
        </c:dLbls>
        <c:axId val="39723392"/>
        <c:axId val="39724928"/>
      </c:scatterChart>
      <c:valAx>
        <c:axId val="39723392"/>
        <c:scaling>
          <c:orientation val="minMax"/>
          <c:max val="2020"/>
          <c:min val="1996"/>
        </c:scaling>
        <c:delete val="0"/>
        <c:axPos val="b"/>
        <c:numFmt formatCode="General" sourceLinked="1"/>
        <c:majorTickMark val="out"/>
        <c:minorTickMark val="none"/>
        <c:tickLblPos val="nextTo"/>
        <c:txPr>
          <a:bodyPr rot="-2700000" vert="horz"/>
          <a:lstStyle/>
          <a:p>
            <a:pPr>
              <a:defRPr/>
            </a:pPr>
            <a:endParaRPr lang="en-US"/>
          </a:p>
        </c:txPr>
        <c:crossAx val="39724928"/>
        <c:crosses val="autoZero"/>
        <c:crossBetween val="midCat"/>
        <c:majorUnit val="2"/>
        <c:minorUnit val="2"/>
      </c:valAx>
      <c:valAx>
        <c:axId val="39724928"/>
        <c:scaling>
          <c:orientation val="minMax"/>
        </c:scaling>
        <c:delete val="0"/>
        <c:axPos val="l"/>
        <c:majorGridlines/>
        <c:numFmt formatCode="General" sourceLinked="1"/>
        <c:majorTickMark val="out"/>
        <c:minorTickMark val="none"/>
        <c:tickLblPos val="nextTo"/>
        <c:crossAx val="39723392"/>
        <c:crosses val="autoZero"/>
        <c:crossBetween val="midCat"/>
      </c:valAx>
    </c:plotArea>
    <c:legend>
      <c:legendPos val="b"/>
      <c:legendEntry>
        <c:idx val="1"/>
        <c:delete val="1"/>
      </c:legendEntry>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1"/>
          <c:tx>
            <c:strRef>
              <c:f>'L7'!$F$1</c:f>
              <c:strCache>
                <c:ptCount val="1"/>
                <c:pt idx="0">
                  <c:v>Cirrhosis</c:v>
                </c:pt>
              </c:strCache>
            </c:strRef>
          </c:tx>
          <c:spPr>
            <a:solidFill>
              <a:schemeClr val="accent2">
                <a:lumMod val="75000"/>
              </a:schemeClr>
            </a:solidFill>
          </c:spPr>
          <c:cat>
            <c:numRef>
              <c:f>'L7'!$D$2:$D$32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'L7'!$F$2:$F$32</c:f>
              <c:numCache>
                <c:formatCode>General</c:formatCode>
                <c:ptCount val="31"/>
                <c:pt idx="0">
                  <c:v>218</c:v>
                </c:pt>
                <c:pt idx="1">
                  <c:v>237</c:v>
                </c:pt>
                <c:pt idx="2">
                  <c:v>256</c:v>
                </c:pt>
                <c:pt idx="3">
                  <c:v>275</c:v>
                </c:pt>
                <c:pt idx="4">
                  <c:v>294</c:v>
                </c:pt>
                <c:pt idx="5">
                  <c:v>313</c:v>
                </c:pt>
                <c:pt idx="6">
                  <c:v>336</c:v>
                </c:pt>
                <c:pt idx="7">
                  <c:v>359</c:v>
                </c:pt>
                <c:pt idx="8">
                  <c:v>381</c:v>
                </c:pt>
                <c:pt idx="9">
                  <c:v>403</c:v>
                </c:pt>
                <c:pt idx="10">
                  <c:v>426</c:v>
                </c:pt>
                <c:pt idx="11">
                  <c:v>450</c:v>
                </c:pt>
                <c:pt idx="12">
                  <c:v>473</c:v>
                </c:pt>
                <c:pt idx="13">
                  <c:v>495</c:v>
                </c:pt>
                <c:pt idx="14">
                  <c:v>513</c:v>
                </c:pt>
                <c:pt idx="15">
                  <c:v>530</c:v>
                </c:pt>
                <c:pt idx="16">
                  <c:v>549</c:v>
                </c:pt>
                <c:pt idx="17">
                  <c:v>565</c:v>
                </c:pt>
                <c:pt idx="18">
                  <c:v>582.5</c:v>
                </c:pt>
                <c:pt idx="19">
                  <c:v>598</c:v>
                </c:pt>
                <c:pt idx="20">
                  <c:v>607</c:v>
                </c:pt>
                <c:pt idx="21">
                  <c:v>620.5</c:v>
                </c:pt>
                <c:pt idx="22">
                  <c:v>633</c:v>
                </c:pt>
                <c:pt idx="23">
                  <c:v>644</c:v>
                </c:pt>
                <c:pt idx="24">
                  <c:v>648</c:v>
                </c:pt>
                <c:pt idx="25">
                  <c:v>639</c:v>
                </c:pt>
                <c:pt idx="26">
                  <c:v>635</c:v>
                </c:pt>
                <c:pt idx="27">
                  <c:v>634</c:v>
                </c:pt>
                <c:pt idx="28">
                  <c:v>628</c:v>
                </c:pt>
                <c:pt idx="29">
                  <c:v>618</c:v>
                </c:pt>
                <c:pt idx="30">
                  <c:v>610</c:v>
                </c:pt>
              </c:numCache>
            </c:numRef>
          </c:val>
          <c:extLst xmlns:c16r2="http://schemas.microsoft.com/office/drawing/2015/06/chart">
            <c:ext xmlns:c16="http://schemas.microsoft.com/office/drawing/2014/chart" uri="{C3380CC4-5D6E-409C-BE32-E72D297353CC}">
              <c16:uniqueId val="{00000000-CD84-47F2-818B-99F22452B3C1}"/>
            </c:ext>
          </c:extLst>
        </c:ser>
        <c:ser>
          <c:idx val="3"/>
          <c:order val="2"/>
          <c:tx>
            <c:strRef>
              <c:f>'L7'!$G$1</c:f>
              <c:strCache>
                <c:ptCount val="1"/>
                <c:pt idx="0">
                  <c:v>Moderate</c:v>
                </c:pt>
              </c:strCache>
            </c:strRef>
          </c:tx>
          <c:spPr>
            <a:solidFill>
              <a:schemeClr val="accent6">
                <a:lumMod val="40000"/>
                <a:lumOff val="60000"/>
              </a:schemeClr>
            </a:solidFill>
          </c:spPr>
          <c:cat>
            <c:numRef>
              <c:f>'L7'!$D$2:$D$32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'L7'!$G$2:$G$32</c:f>
              <c:numCache>
                <c:formatCode>General</c:formatCode>
                <c:ptCount val="31"/>
                <c:pt idx="0">
                  <c:v>674</c:v>
                </c:pt>
                <c:pt idx="1">
                  <c:v>726</c:v>
                </c:pt>
                <c:pt idx="2">
                  <c:v>778</c:v>
                </c:pt>
                <c:pt idx="3">
                  <c:v>830</c:v>
                </c:pt>
                <c:pt idx="4">
                  <c:v>882</c:v>
                </c:pt>
                <c:pt idx="5">
                  <c:v>934</c:v>
                </c:pt>
                <c:pt idx="6">
                  <c:v>995.5</c:v>
                </c:pt>
                <c:pt idx="7">
                  <c:v>1047.5</c:v>
                </c:pt>
                <c:pt idx="8">
                  <c:v>1091.5</c:v>
                </c:pt>
                <c:pt idx="9">
                  <c:v>1130.5</c:v>
                </c:pt>
                <c:pt idx="10">
                  <c:v>1198.5</c:v>
                </c:pt>
                <c:pt idx="11">
                  <c:v>1253</c:v>
                </c:pt>
                <c:pt idx="12">
                  <c:v>1298.5</c:v>
                </c:pt>
                <c:pt idx="13">
                  <c:v>1333.5</c:v>
                </c:pt>
                <c:pt idx="14">
                  <c:v>1355.5</c:v>
                </c:pt>
                <c:pt idx="15">
                  <c:v>1419</c:v>
                </c:pt>
                <c:pt idx="16">
                  <c:v>1456</c:v>
                </c:pt>
                <c:pt idx="17">
                  <c:v>1480</c:v>
                </c:pt>
                <c:pt idx="18">
                  <c:v>1495.5</c:v>
                </c:pt>
                <c:pt idx="19">
                  <c:v>1505.5</c:v>
                </c:pt>
                <c:pt idx="20">
                  <c:v>1557.5</c:v>
                </c:pt>
                <c:pt idx="21">
                  <c:v>1589</c:v>
                </c:pt>
                <c:pt idx="22">
                  <c:v>1600.5</c:v>
                </c:pt>
                <c:pt idx="23">
                  <c:v>1600</c:v>
                </c:pt>
                <c:pt idx="24">
                  <c:v>1577</c:v>
                </c:pt>
                <c:pt idx="25">
                  <c:v>1604</c:v>
                </c:pt>
                <c:pt idx="26">
                  <c:v>1595.5</c:v>
                </c:pt>
                <c:pt idx="27">
                  <c:v>1574</c:v>
                </c:pt>
                <c:pt idx="28">
                  <c:v>1528.5</c:v>
                </c:pt>
                <c:pt idx="29">
                  <c:v>1470</c:v>
                </c:pt>
                <c:pt idx="30">
                  <c:v>1480</c:v>
                </c:pt>
              </c:numCache>
            </c:numRef>
          </c:val>
          <c:extLst xmlns:c16r2="http://schemas.microsoft.com/office/drawing/2015/06/chart">
            <c:ext xmlns:c16="http://schemas.microsoft.com/office/drawing/2014/chart" uri="{C3380CC4-5D6E-409C-BE32-E72D297353CC}">
              <c16:uniqueId val="{00000001-CD84-47F2-818B-99F22452B3C1}"/>
            </c:ext>
          </c:extLst>
        </c:ser>
        <c:ser>
          <c:idx val="4"/>
          <c:order val="3"/>
          <c:tx>
            <c:strRef>
              <c:f>'L7'!$H$1</c:f>
              <c:strCache>
                <c:ptCount val="1"/>
                <c:pt idx="0">
                  <c:v>Mild</c:v>
                </c:pt>
              </c:strCache>
            </c:strRef>
          </c:tx>
          <c:spPr>
            <a:solidFill>
              <a:schemeClr val="accent5">
                <a:lumMod val="40000"/>
                <a:lumOff val="60000"/>
              </a:schemeClr>
            </a:solidFill>
          </c:spPr>
          <c:cat>
            <c:numRef>
              <c:f>'L7'!$D$2:$D$32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'L7'!$H$2:$H$32</c:f>
              <c:numCache>
                <c:formatCode>General</c:formatCode>
                <c:ptCount val="31"/>
                <c:pt idx="0">
                  <c:v>3426</c:v>
                </c:pt>
                <c:pt idx="1">
                  <c:v>3603.2</c:v>
                </c:pt>
                <c:pt idx="2">
                  <c:v>3780.4</c:v>
                </c:pt>
                <c:pt idx="3">
                  <c:v>3957.6</c:v>
                </c:pt>
                <c:pt idx="4">
                  <c:v>4134.8</c:v>
                </c:pt>
                <c:pt idx="5">
                  <c:v>4312</c:v>
                </c:pt>
                <c:pt idx="6">
                  <c:v>4391.5</c:v>
                </c:pt>
                <c:pt idx="7">
                  <c:v>4490.5</c:v>
                </c:pt>
                <c:pt idx="8">
                  <c:v>4591</c:v>
                </c:pt>
                <c:pt idx="9">
                  <c:v>4696</c:v>
                </c:pt>
                <c:pt idx="10">
                  <c:v>4817.5</c:v>
                </c:pt>
                <c:pt idx="11">
                  <c:v>4954.5</c:v>
                </c:pt>
                <c:pt idx="12">
                  <c:v>5102</c:v>
                </c:pt>
                <c:pt idx="13">
                  <c:v>5266</c:v>
                </c:pt>
                <c:pt idx="14">
                  <c:v>5424.5</c:v>
                </c:pt>
                <c:pt idx="15">
                  <c:v>5611</c:v>
                </c:pt>
                <c:pt idx="16">
                  <c:v>5690</c:v>
                </c:pt>
                <c:pt idx="17">
                  <c:v>5758</c:v>
                </c:pt>
                <c:pt idx="18">
                  <c:v>5807</c:v>
                </c:pt>
                <c:pt idx="19">
                  <c:v>5870</c:v>
                </c:pt>
                <c:pt idx="20">
                  <c:v>5787</c:v>
                </c:pt>
                <c:pt idx="21">
                  <c:v>5729</c:v>
                </c:pt>
                <c:pt idx="22">
                  <c:v>5693.5</c:v>
                </c:pt>
                <c:pt idx="23">
                  <c:v>5672</c:v>
                </c:pt>
                <c:pt idx="24">
                  <c:v>5666</c:v>
                </c:pt>
                <c:pt idx="25">
                  <c:v>5562.5</c:v>
                </c:pt>
                <c:pt idx="26">
                  <c:v>5369</c:v>
                </c:pt>
                <c:pt idx="27">
                  <c:v>5197.5</c:v>
                </c:pt>
                <c:pt idx="28">
                  <c:v>5002</c:v>
                </c:pt>
                <c:pt idx="29">
                  <c:v>4770.5</c:v>
                </c:pt>
                <c:pt idx="30">
                  <c:v>4599.5</c:v>
                </c:pt>
              </c:numCache>
            </c:numRef>
          </c:val>
          <c:extLst xmlns:c16r2="http://schemas.microsoft.com/office/drawing/2015/06/chart">
            <c:ext xmlns:c16="http://schemas.microsoft.com/office/drawing/2014/chart" uri="{C3380CC4-5D6E-409C-BE32-E72D297353CC}">
              <c16:uniqueId val="{00000002-CD84-47F2-818B-99F22452B3C1}"/>
            </c:ext>
          </c:extLst>
        </c:ser>
        <c:ser>
          <c:idx val="5"/>
          <c:order val="4"/>
          <c:tx>
            <c:strRef>
              <c:f>'L7'!$I$1</c:f>
              <c:strCache>
                <c:ptCount val="1"/>
                <c:pt idx="0">
                  <c:v>Achieved SVR</c:v>
                </c:pt>
              </c:strCache>
            </c:strRef>
          </c:tx>
          <c:spPr>
            <a:solidFill>
              <a:schemeClr val="accent4">
                <a:lumMod val="60000"/>
                <a:lumOff val="40000"/>
              </a:schemeClr>
            </a:solidFill>
          </c:spPr>
          <c:cat>
            <c:numRef>
              <c:f>'L7'!$D$2:$D$32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'L7'!$I$2:$I$32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127</c:v>
                </c:pt>
                <c:pt idx="17">
                  <c:v>262</c:v>
                </c:pt>
                <c:pt idx="18">
                  <c:v>428</c:v>
                </c:pt>
                <c:pt idx="19">
                  <c:v>582</c:v>
                </c:pt>
                <c:pt idx="20">
                  <c:v>743</c:v>
                </c:pt>
                <c:pt idx="21">
                  <c:v>887</c:v>
                </c:pt>
                <c:pt idx="22">
                  <c:v>1023</c:v>
                </c:pt>
                <c:pt idx="23">
                  <c:v>1157</c:v>
                </c:pt>
                <c:pt idx="24">
                  <c:v>1287</c:v>
                </c:pt>
                <c:pt idx="25">
                  <c:v>1468</c:v>
                </c:pt>
                <c:pt idx="26">
                  <c:v>1797</c:v>
                </c:pt>
                <c:pt idx="27">
                  <c:v>2119</c:v>
                </c:pt>
                <c:pt idx="28">
                  <c:v>2506</c:v>
                </c:pt>
                <c:pt idx="29">
                  <c:v>2954</c:v>
                </c:pt>
                <c:pt idx="30">
                  <c:v>3263.5</c:v>
                </c:pt>
              </c:numCache>
            </c:numRef>
          </c:val>
          <c:extLst xmlns:c16r2="http://schemas.microsoft.com/office/drawing/2015/06/chart">
            <c:ext xmlns:c16="http://schemas.microsoft.com/office/drawing/2014/chart" uri="{C3380CC4-5D6E-409C-BE32-E72D297353CC}">
              <c16:uniqueId val="{00000003-CD84-47F2-818B-99F22452B3C1}"/>
            </c:ext>
          </c:extLst>
        </c:ser>
        <c:dLbls>
          <c:showLegendKey val="0"/>
          <c:showVal val="0"/>
          <c:showCatName val="0"/>
          <c:showSerName val="0"/>
          <c:showPercent val="0"/>
          <c:showBubbleSize val="0"/>
        </c:dLbls>
        <c:axId val="39786368"/>
        <c:axId val="39787904"/>
      </c:areaChart>
      <c:lineChart>
        <c:grouping val="standard"/>
        <c:varyColors val="0"/>
        <c:ser>
          <c:idx val="1"/>
          <c:order val="0"/>
          <c:tx>
            <c:strRef>
              <c:f>'L7'!$E$1</c:f>
              <c:strCache>
                <c:ptCount val="1"/>
                <c:pt idx="0">
                  <c:v>PWID recruitment</c:v>
                </c:pt>
              </c:strCache>
            </c:strRef>
          </c:tx>
          <c:spPr>
            <a:ln>
              <a:solidFill>
                <a:schemeClr val="accent2">
                  <a:lumMod val="75000"/>
                </a:schemeClr>
              </a:solidFill>
            </a:ln>
          </c:spPr>
          <c:marker>
            <c:symbol val="none"/>
          </c:marker>
          <c:dPt>
            <c:idx val="1"/>
            <c:bubble3D val="0"/>
            <c:spPr>
              <a:ln>
                <a:solidFill>
                  <a:srgbClr val="FFFFFF"/>
                </a:solidFill>
              </a:ln>
            </c:spPr>
            <c:extLst xmlns:c16r2="http://schemas.microsoft.com/office/drawing/2015/06/chart">
              <c:ext xmlns:c16="http://schemas.microsoft.com/office/drawing/2014/chart" uri="{C3380CC4-5D6E-409C-BE32-E72D297353CC}">
                <c16:uniqueId val="{00000005-CD84-47F2-818B-99F22452B3C1}"/>
              </c:ext>
            </c:extLst>
          </c:dPt>
          <c:dPt>
            <c:idx val="2"/>
            <c:bubble3D val="0"/>
            <c:spPr>
              <a:ln>
                <a:solidFill>
                  <a:srgbClr val="FAF0F0"/>
                </a:solidFill>
              </a:ln>
            </c:spPr>
            <c:extLst xmlns:c16r2="http://schemas.microsoft.com/office/drawing/2015/06/chart">
              <c:ext xmlns:c16="http://schemas.microsoft.com/office/drawing/2014/chart" uri="{C3380CC4-5D6E-409C-BE32-E72D297353CC}">
                <c16:uniqueId val="{00000007-CD84-47F2-818B-99F22452B3C1}"/>
              </c:ext>
            </c:extLst>
          </c:dPt>
          <c:dPt>
            <c:idx val="3"/>
            <c:bubble3D val="0"/>
            <c:spPr>
              <a:ln>
                <a:solidFill>
                  <a:srgbClr val="F5E3E3"/>
                </a:solidFill>
              </a:ln>
            </c:spPr>
            <c:extLst xmlns:c16r2="http://schemas.microsoft.com/office/drawing/2015/06/chart">
              <c:ext xmlns:c16="http://schemas.microsoft.com/office/drawing/2014/chart" uri="{C3380CC4-5D6E-409C-BE32-E72D297353CC}">
                <c16:uniqueId val="{00000009-CD84-47F2-818B-99F22452B3C1}"/>
              </c:ext>
            </c:extLst>
          </c:dPt>
          <c:dPt>
            <c:idx val="4"/>
            <c:bubble3D val="0"/>
            <c:spPr>
              <a:ln>
                <a:solidFill>
                  <a:srgbClr val="F0D5D4"/>
                </a:solidFill>
              </a:ln>
            </c:spPr>
            <c:extLst xmlns:c16r2="http://schemas.microsoft.com/office/drawing/2015/06/chart">
              <c:ext xmlns:c16="http://schemas.microsoft.com/office/drawing/2014/chart" uri="{C3380CC4-5D6E-409C-BE32-E72D297353CC}">
                <c16:uniqueId val="{0000000B-CD84-47F2-818B-99F22452B3C1}"/>
              </c:ext>
            </c:extLst>
          </c:dPt>
          <c:dPt>
            <c:idx val="5"/>
            <c:bubble3D val="0"/>
            <c:spPr>
              <a:ln>
                <a:solidFill>
                  <a:srgbClr val="E6B9B8"/>
                </a:solidFill>
              </a:ln>
            </c:spPr>
            <c:extLst xmlns:c16r2="http://schemas.microsoft.com/office/drawing/2015/06/chart">
              <c:ext xmlns:c16="http://schemas.microsoft.com/office/drawing/2014/chart" uri="{C3380CC4-5D6E-409C-BE32-E72D297353CC}">
                <c16:uniqueId val="{0000000D-CD84-47F2-818B-99F22452B3C1}"/>
              </c:ext>
            </c:extLst>
          </c:dPt>
          <c:dPt>
            <c:idx val="6"/>
            <c:bubble3D val="0"/>
            <c:spPr>
              <a:ln>
                <a:solidFill>
                  <a:srgbClr val="DC9E9C"/>
                </a:solidFill>
              </a:ln>
            </c:spPr>
            <c:extLst xmlns:c16r2="http://schemas.microsoft.com/office/drawing/2015/06/chart">
              <c:ext xmlns:c16="http://schemas.microsoft.com/office/drawing/2014/chart" uri="{C3380CC4-5D6E-409C-BE32-E72D297353CC}">
                <c16:uniqueId val="{0000000F-CD84-47F2-818B-99F22452B3C1}"/>
              </c:ext>
            </c:extLst>
          </c:dPt>
          <c:dPt>
            <c:idx val="7"/>
            <c:bubble3D val="0"/>
            <c:spPr>
              <a:ln>
                <a:solidFill>
                  <a:srgbClr val="D28280"/>
                </a:solidFill>
              </a:ln>
            </c:spPr>
            <c:extLst xmlns:c16r2="http://schemas.microsoft.com/office/drawing/2015/06/chart">
              <c:ext xmlns:c16="http://schemas.microsoft.com/office/drawing/2014/chart" uri="{C3380CC4-5D6E-409C-BE32-E72D297353CC}">
                <c16:uniqueId val="{00000011-CD84-47F2-818B-99F22452B3C1}"/>
              </c:ext>
            </c:extLst>
          </c:dPt>
          <c:dPt>
            <c:idx val="8"/>
            <c:bubble3D val="0"/>
            <c:spPr>
              <a:ln>
                <a:solidFill>
                  <a:srgbClr val="C86664"/>
                </a:solidFill>
              </a:ln>
            </c:spPr>
            <c:extLst xmlns:c16r2="http://schemas.microsoft.com/office/drawing/2015/06/chart">
              <c:ext xmlns:c16="http://schemas.microsoft.com/office/drawing/2014/chart" uri="{C3380CC4-5D6E-409C-BE32-E72D297353CC}">
                <c16:uniqueId val="{00000013-CD84-47F2-818B-99F22452B3C1}"/>
              </c:ext>
            </c:extLst>
          </c:dPt>
          <c:dPt>
            <c:idx val="9"/>
            <c:bubble3D val="0"/>
            <c:spPr>
              <a:ln>
                <a:solidFill>
                  <a:srgbClr val="C86866"/>
                </a:solidFill>
              </a:ln>
            </c:spPr>
            <c:extLst xmlns:c16r2="http://schemas.microsoft.com/office/drawing/2015/06/chart">
              <c:ext xmlns:c16="http://schemas.microsoft.com/office/drawing/2014/chart" uri="{C3380CC4-5D6E-409C-BE32-E72D297353CC}">
                <c16:uniqueId val="{00000015-CD84-47F2-818B-99F22452B3C1}"/>
              </c:ext>
            </c:extLst>
          </c:dPt>
          <c:dPt>
            <c:idx val="10"/>
            <c:bubble3D val="0"/>
            <c:spPr>
              <a:ln>
                <a:solidFill>
                  <a:srgbClr val="BD4A47"/>
                </a:solidFill>
              </a:ln>
            </c:spPr>
            <c:extLst xmlns:c16r2="http://schemas.microsoft.com/office/drawing/2015/06/chart">
              <c:ext xmlns:c16="http://schemas.microsoft.com/office/drawing/2014/chart" uri="{C3380CC4-5D6E-409C-BE32-E72D297353CC}">
                <c16:uniqueId val="{00000017-CD84-47F2-818B-99F22452B3C1}"/>
              </c:ext>
            </c:extLst>
          </c:dPt>
          <c:dPt>
            <c:idx val="11"/>
            <c:bubble3D val="0"/>
            <c:spPr>
              <a:ln>
                <a:solidFill>
                  <a:srgbClr val="B54441"/>
                </a:solidFill>
              </a:ln>
            </c:spPr>
            <c:extLst xmlns:c16r2="http://schemas.microsoft.com/office/drawing/2015/06/chart">
              <c:ext xmlns:c16="http://schemas.microsoft.com/office/drawing/2014/chart" uri="{C3380CC4-5D6E-409C-BE32-E72D297353CC}">
                <c16:uniqueId val="{00000019-CD84-47F2-818B-99F22452B3C1}"/>
              </c:ext>
            </c:extLst>
          </c:dPt>
          <c:dPt>
            <c:idx val="12"/>
            <c:bubble3D val="0"/>
            <c:spPr>
              <a:ln>
                <a:solidFill>
                  <a:srgbClr val="AA3F3C"/>
                </a:solidFill>
              </a:ln>
            </c:spPr>
            <c:extLst xmlns:c16r2="http://schemas.microsoft.com/office/drawing/2015/06/chart">
              <c:ext xmlns:c16="http://schemas.microsoft.com/office/drawing/2014/chart" uri="{C3380CC4-5D6E-409C-BE32-E72D297353CC}">
                <c16:uniqueId val="{0000001B-CD84-47F2-818B-99F22452B3C1}"/>
              </c:ext>
            </c:extLst>
          </c:dPt>
          <c:dPt>
            <c:idx val="13"/>
            <c:bubble3D val="0"/>
            <c:spPr>
              <a:ln>
                <a:solidFill>
                  <a:srgbClr val="A13B39"/>
                </a:solidFill>
              </a:ln>
            </c:spPr>
            <c:extLst xmlns:c16r2="http://schemas.microsoft.com/office/drawing/2015/06/chart">
              <c:ext xmlns:c16="http://schemas.microsoft.com/office/drawing/2014/chart" uri="{C3380CC4-5D6E-409C-BE32-E72D297353CC}">
                <c16:uniqueId val="{0000001D-CD84-47F2-818B-99F22452B3C1}"/>
              </c:ext>
            </c:extLst>
          </c:dPt>
          <c:dPt>
            <c:idx val="22"/>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1F-CD84-47F2-818B-99F22452B3C1}"/>
              </c:ext>
            </c:extLst>
          </c:dPt>
          <c:dPt>
            <c:idx val="23"/>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21-CD84-47F2-818B-99F22452B3C1}"/>
              </c:ext>
            </c:extLst>
          </c:dPt>
          <c:dPt>
            <c:idx val="24"/>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23-CD84-47F2-818B-99F22452B3C1}"/>
              </c:ext>
            </c:extLst>
          </c:dPt>
          <c:dPt>
            <c:idx val="25"/>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25-CD84-47F2-818B-99F22452B3C1}"/>
              </c:ext>
            </c:extLst>
          </c:dPt>
          <c:dPt>
            <c:idx val="26"/>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27-CD84-47F2-818B-99F22452B3C1}"/>
              </c:ext>
            </c:extLst>
          </c:dPt>
          <c:dPt>
            <c:idx val="27"/>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29-CD84-47F2-818B-99F22452B3C1}"/>
              </c:ext>
            </c:extLst>
          </c:dPt>
          <c:dPt>
            <c:idx val="28"/>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2B-CD84-47F2-818B-99F22452B3C1}"/>
              </c:ext>
            </c:extLst>
          </c:dPt>
          <c:dPt>
            <c:idx val="29"/>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2D-CD84-47F2-818B-99F22452B3C1}"/>
              </c:ext>
            </c:extLst>
          </c:dPt>
          <c:dPt>
            <c:idx val="30"/>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2F-CD84-47F2-818B-99F22452B3C1}"/>
              </c:ext>
            </c:extLst>
          </c:dPt>
          <c:dPt>
            <c:idx val="41"/>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31-CD84-47F2-818B-99F22452B3C1}"/>
              </c:ext>
            </c:extLst>
          </c:dPt>
          <c:dPt>
            <c:idx val="42"/>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33-CD84-47F2-818B-99F22452B3C1}"/>
              </c:ext>
            </c:extLst>
          </c:dPt>
          <c:dPt>
            <c:idx val="43"/>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35-CD84-47F2-818B-99F22452B3C1}"/>
              </c:ext>
            </c:extLst>
          </c:dPt>
          <c:dPt>
            <c:idx val="44"/>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37-CD84-47F2-818B-99F22452B3C1}"/>
              </c:ext>
            </c:extLst>
          </c:dPt>
          <c:dPt>
            <c:idx val="45"/>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39-CD84-47F2-818B-99F22452B3C1}"/>
              </c:ext>
            </c:extLst>
          </c:dPt>
          <c:dPt>
            <c:idx val="46"/>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3B-CD84-47F2-818B-99F22452B3C1}"/>
              </c:ext>
            </c:extLst>
          </c:dPt>
          <c:dPt>
            <c:idx val="47"/>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3D-CD84-47F2-818B-99F22452B3C1}"/>
              </c:ext>
            </c:extLst>
          </c:dPt>
          <c:dPt>
            <c:idx val="48"/>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3F-CD84-47F2-818B-99F22452B3C1}"/>
              </c:ext>
            </c:extLst>
          </c:dPt>
          <c:dPt>
            <c:idx val="49"/>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41-CD84-47F2-818B-99F22452B3C1}"/>
              </c:ext>
            </c:extLst>
          </c:dPt>
          <c:dPt>
            <c:idx val="50"/>
            <c:bubble3D val="0"/>
            <c:spPr>
              <a:ln>
                <a:solidFill>
                  <a:schemeClr val="accent2">
                    <a:lumMod val="75000"/>
                  </a:schemeClr>
                </a:solidFill>
                <a:prstDash val="sysDash"/>
              </a:ln>
            </c:spPr>
            <c:extLst xmlns:c16r2="http://schemas.microsoft.com/office/drawing/2015/06/chart">
              <c:ext xmlns:c16="http://schemas.microsoft.com/office/drawing/2014/chart" uri="{C3380CC4-5D6E-409C-BE32-E72D297353CC}">
                <c16:uniqueId val="{00000043-CD84-47F2-818B-99F22452B3C1}"/>
              </c:ext>
            </c:extLst>
          </c:dPt>
          <c:cat>
            <c:numRef>
              <c:f>'L7'!$D$2:$D$52</c:f>
              <c:numCache>
                <c:formatCode>General</c:formatCode>
                <c:ptCount val="5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'L7'!$E$2:$E$32</c:f>
              <c:numCache>
                <c:formatCode>General</c:formatCode>
                <c:ptCount val="31"/>
                <c:pt idx="0">
                  <c:v>1251</c:v>
                </c:pt>
                <c:pt idx="1">
                  <c:v>1286.2</c:v>
                </c:pt>
                <c:pt idx="2">
                  <c:v>1321.4</c:v>
                </c:pt>
                <c:pt idx="3">
                  <c:v>1356.6</c:v>
                </c:pt>
                <c:pt idx="4">
                  <c:v>1391.8</c:v>
                </c:pt>
                <c:pt idx="5">
                  <c:v>1427</c:v>
                </c:pt>
                <c:pt idx="6">
                  <c:v>1426</c:v>
                </c:pt>
                <c:pt idx="7">
                  <c:v>1409</c:v>
                </c:pt>
                <c:pt idx="8">
                  <c:v>1430</c:v>
                </c:pt>
                <c:pt idx="9">
                  <c:v>1442</c:v>
                </c:pt>
                <c:pt idx="10">
                  <c:v>1461</c:v>
                </c:pt>
                <c:pt idx="11">
                  <c:v>1520</c:v>
                </c:pt>
                <c:pt idx="12">
                  <c:v>1562.5</c:v>
                </c:pt>
                <c:pt idx="13">
                  <c:v>1545</c:v>
                </c:pt>
                <c:pt idx="14">
                  <c:v>1522</c:v>
                </c:pt>
                <c:pt idx="15">
                  <c:v>1507.5</c:v>
                </c:pt>
                <c:pt idx="16">
                  <c:v>1466</c:v>
                </c:pt>
                <c:pt idx="17">
                  <c:v>1411</c:v>
                </c:pt>
                <c:pt idx="18">
                  <c:v>1367</c:v>
                </c:pt>
                <c:pt idx="19">
                  <c:v>1336.5</c:v>
                </c:pt>
                <c:pt idx="20">
                  <c:v>1324</c:v>
                </c:pt>
                <c:pt idx="21">
                  <c:v>1317</c:v>
                </c:pt>
                <c:pt idx="22">
                  <c:v>1314</c:v>
                </c:pt>
                <c:pt idx="23">
                  <c:v>1314</c:v>
                </c:pt>
                <c:pt idx="24">
                  <c:v>1314</c:v>
                </c:pt>
                <c:pt idx="25">
                  <c:v>1314</c:v>
                </c:pt>
                <c:pt idx="26">
                  <c:v>1314</c:v>
                </c:pt>
                <c:pt idx="27">
                  <c:v>1314</c:v>
                </c:pt>
                <c:pt idx="28">
                  <c:v>1314</c:v>
                </c:pt>
                <c:pt idx="29">
                  <c:v>1314</c:v>
                </c:pt>
                <c:pt idx="30">
                  <c:v>1314</c:v>
                </c:pt>
              </c:numCache>
            </c:numRef>
          </c:val>
          <c:smooth val="0"/>
          <c:extLst xmlns:c16r2="http://schemas.microsoft.com/office/drawing/2015/06/chart">
            <c:ext xmlns:c16="http://schemas.microsoft.com/office/drawing/2014/chart" uri="{C3380CC4-5D6E-409C-BE32-E72D297353CC}">
              <c16:uniqueId val="{00000044-CD84-47F2-818B-99F22452B3C1}"/>
            </c:ext>
          </c:extLst>
        </c:ser>
        <c:dLbls>
          <c:showLegendKey val="0"/>
          <c:showVal val="0"/>
          <c:showCatName val="0"/>
          <c:showSerName val="0"/>
          <c:showPercent val="0"/>
          <c:showBubbleSize val="0"/>
        </c:dLbls>
        <c:marker val="1"/>
        <c:smooth val="0"/>
        <c:axId val="39795328"/>
        <c:axId val="39793792"/>
      </c:lineChart>
      <c:catAx>
        <c:axId val="39786368"/>
        <c:scaling>
          <c:orientation val="minMax"/>
        </c:scaling>
        <c:delete val="0"/>
        <c:axPos val="b"/>
        <c:numFmt formatCode="General" sourceLinked="1"/>
        <c:majorTickMark val="out"/>
        <c:minorTickMark val="none"/>
        <c:tickLblPos val="nextTo"/>
        <c:crossAx val="39787904"/>
        <c:crosses val="autoZero"/>
        <c:auto val="1"/>
        <c:lblAlgn val="ctr"/>
        <c:lblOffset val="100"/>
        <c:noMultiLvlLbl val="0"/>
      </c:catAx>
      <c:valAx>
        <c:axId val="39787904"/>
        <c:scaling>
          <c:orientation val="minMax"/>
        </c:scaling>
        <c:delete val="0"/>
        <c:axPos val="l"/>
        <c:majorGridlines/>
        <c:numFmt formatCode="General" sourceLinked="1"/>
        <c:majorTickMark val="out"/>
        <c:minorTickMark val="none"/>
        <c:tickLblPos val="nextTo"/>
        <c:crossAx val="39786368"/>
        <c:crosses val="autoZero"/>
        <c:crossBetween val="between"/>
      </c:valAx>
      <c:valAx>
        <c:axId val="39793792"/>
        <c:scaling>
          <c:orientation val="minMax"/>
        </c:scaling>
        <c:delete val="0"/>
        <c:axPos val="r"/>
        <c:numFmt formatCode="General" sourceLinked="1"/>
        <c:majorTickMark val="out"/>
        <c:minorTickMark val="none"/>
        <c:tickLblPos val="nextTo"/>
        <c:crossAx val="39795328"/>
        <c:crosses val="max"/>
        <c:crossBetween val="between"/>
      </c:valAx>
      <c:catAx>
        <c:axId val="39795328"/>
        <c:scaling>
          <c:orientation val="minMax"/>
        </c:scaling>
        <c:delete val="1"/>
        <c:axPos val="b"/>
        <c:numFmt formatCode="General" sourceLinked="1"/>
        <c:majorTickMark val="out"/>
        <c:minorTickMark val="none"/>
        <c:tickLblPos val="nextTo"/>
        <c:crossAx val="39793792"/>
        <c:crosses val="autoZero"/>
        <c:auto val="1"/>
        <c:lblAlgn val="ctr"/>
        <c:lblOffset val="100"/>
        <c:noMultiLvlLbl val="0"/>
      </c:catAx>
    </c:plotArea>
    <c:legend>
      <c:legendPos val="b"/>
      <c:layout/>
      <c:overlay val="0"/>
    </c:legend>
    <c:plotVisOnly val="1"/>
    <c:dispBlanksAs val="zero"/>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GD!$AC$2</c:f>
              <c:strCache>
                <c:ptCount val="1"/>
                <c:pt idx="0">
                  <c:v>Mild</c:v>
                </c:pt>
              </c:strCache>
            </c:strRef>
          </c:tx>
          <c:spPr>
            <a:solidFill>
              <a:schemeClr val="accent5">
                <a:lumMod val="60000"/>
                <a:lumOff val="40000"/>
              </a:schemeClr>
            </a:solidFill>
          </c:spPr>
          <c:invertIfNegative val="0"/>
          <c:cat>
            <c:strRef>
              <c:f>GD!$P$3:$P$11</c:f>
              <c:strCache>
                <c:ptCount val="9"/>
                <c:pt idx="0">
                  <c:v>0-9</c:v>
                </c:pt>
                <c:pt idx="1">
                  <c:v>10-19</c:v>
                </c:pt>
                <c:pt idx="2">
                  <c:v>20-29</c:v>
                </c:pt>
                <c:pt idx="3">
                  <c:v>30-39</c:v>
                </c:pt>
                <c:pt idx="4">
                  <c:v>40-49</c:v>
                </c:pt>
                <c:pt idx="5">
                  <c:v>50-59</c:v>
                </c:pt>
                <c:pt idx="6">
                  <c:v>60-69</c:v>
                </c:pt>
                <c:pt idx="7">
                  <c:v>70-79</c:v>
                </c:pt>
                <c:pt idx="8">
                  <c:v>80+</c:v>
                </c:pt>
              </c:strCache>
            </c:strRef>
          </c:cat>
          <c:val>
            <c:numRef>
              <c:f>GD!$AC$3:$AC$11</c:f>
              <c:numCache>
                <c:formatCode>General</c:formatCode>
                <c:ptCount val="9"/>
                <c:pt idx="0">
                  <c:v>5</c:v>
                </c:pt>
                <c:pt idx="1">
                  <c:v>310.75</c:v>
                </c:pt>
                <c:pt idx="2">
                  <c:v>1442.25</c:v>
                </c:pt>
                <c:pt idx="3">
                  <c:v>1659.25</c:v>
                </c:pt>
                <c:pt idx="4">
                  <c:v>1204.25</c:v>
                </c:pt>
                <c:pt idx="5">
                  <c:v>439</c:v>
                </c:pt>
                <c:pt idx="6">
                  <c:v>74.75</c:v>
                </c:pt>
                <c:pt idx="7">
                  <c:v>22</c:v>
                </c:pt>
                <c:pt idx="8">
                  <c:v>8.5</c:v>
                </c:pt>
              </c:numCache>
            </c:numRef>
          </c:val>
          <c:extLst xmlns:c16r2="http://schemas.microsoft.com/office/drawing/2015/06/chart">
            <c:ext xmlns:c16="http://schemas.microsoft.com/office/drawing/2014/chart" uri="{C3380CC4-5D6E-409C-BE32-E72D297353CC}">
              <c16:uniqueId val="{00000000-38DC-49D9-BDAD-6CFD873E29FB}"/>
            </c:ext>
          </c:extLst>
        </c:ser>
        <c:ser>
          <c:idx val="1"/>
          <c:order val="1"/>
          <c:tx>
            <c:strRef>
              <c:f>GD!$AD$2</c:f>
              <c:strCache>
                <c:ptCount val="1"/>
                <c:pt idx="0">
                  <c:v>Moderate</c:v>
                </c:pt>
              </c:strCache>
            </c:strRef>
          </c:tx>
          <c:spPr>
            <a:solidFill>
              <a:schemeClr val="accent6">
                <a:lumMod val="60000"/>
                <a:lumOff val="40000"/>
              </a:schemeClr>
            </a:solidFill>
          </c:spPr>
          <c:invertIfNegative val="0"/>
          <c:cat>
            <c:strRef>
              <c:f>GD!$P$3:$P$11</c:f>
              <c:strCache>
                <c:ptCount val="9"/>
                <c:pt idx="0">
                  <c:v>0-9</c:v>
                </c:pt>
                <c:pt idx="1">
                  <c:v>10-19</c:v>
                </c:pt>
                <c:pt idx="2">
                  <c:v>20-29</c:v>
                </c:pt>
                <c:pt idx="3">
                  <c:v>30-39</c:v>
                </c:pt>
                <c:pt idx="4">
                  <c:v>40-49</c:v>
                </c:pt>
                <c:pt idx="5">
                  <c:v>50-59</c:v>
                </c:pt>
                <c:pt idx="6">
                  <c:v>60-69</c:v>
                </c:pt>
                <c:pt idx="7">
                  <c:v>70-79</c:v>
                </c:pt>
                <c:pt idx="8">
                  <c:v>80+</c:v>
                </c:pt>
              </c:strCache>
            </c:strRef>
          </c:cat>
          <c:val>
            <c:numRef>
              <c:f>GD!$AD$3:$AD$11</c:f>
              <c:numCache>
                <c:formatCode>General</c:formatCode>
                <c:ptCount val="9"/>
                <c:pt idx="0">
                  <c:v>0</c:v>
                </c:pt>
                <c:pt idx="1">
                  <c:v>7</c:v>
                </c:pt>
                <c:pt idx="2">
                  <c:v>100.5</c:v>
                </c:pt>
                <c:pt idx="3">
                  <c:v>237.5</c:v>
                </c:pt>
                <c:pt idx="4">
                  <c:v>392.75</c:v>
                </c:pt>
                <c:pt idx="5">
                  <c:v>503</c:v>
                </c:pt>
                <c:pt idx="6">
                  <c:v>200.5</c:v>
                </c:pt>
                <c:pt idx="7">
                  <c:v>73.25</c:v>
                </c:pt>
                <c:pt idx="8">
                  <c:v>24</c:v>
                </c:pt>
              </c:numCache>
            </c:numRef>
          </c:val>
          <c:extLst xmlns:c16r2="http://schemas.microsoft.com/office/drawing/2015/06/chart">
            <c:ext xmlns:c16="http://schemas.microsoft.com/office/drawing/2014/chart" uri="{C3380CC4-5D6E-409C-BE32-E72D297353CC}">
              <c16:uniqueId val="{00000001-38DC-49D9-BDAD-6CFD873E29FB}"/>
            </c:ext>
          </c:extLst>
        </c:ser>
        <c:ser>
          <c:idx val="2"/>
          <c:order val="2"/>
          <c:tx>
            <c:strRef>
              <c:f>GD!$AE$2</c:f>
              <c:strCache>
                <c:ptCount val="1"/>
                <c:pt idx="0">
                  <c:v>Cirrhosis</c:v>
                </c:pt>
              </c:strCache>
            </c:strRef>
          </c:tx>
          <c:spPr>
            <a:solidFill>
              <a:schemeClr val="accent2"/>
            </a:solidFill>
          </c:spPr>
          <c:invertIfNegative val="0"/>
          <c:cat>
            <c:strRef>
              <c:f>GD!$P$3:$P$11</c:f>
              <c:strCache>
                <c:ptCount val="9"/>
                <c:pt idx="0">
                  <c:v>0-9</c:v>
                </c:pt>
                <c:pt idx="1">
                  <c:v>10-19</c:v>
                </c:pt>
                <c:pt idx="2">
                  <c:v>20-29</c:v>
                </c:pt>
                <c:pt idx="3">
                  <c:v>30-39</c:v>
                </c:pt>
                <c:pt idx="4">
                  <c:v>40-49</c:v>
                </c:pt>
                <c:pt idx="5">
                  <c:v>50-59</c:v>
                </c:pt>
                <c:pt idx="6">
                  <c:v>60-69</c:v>
                </c:pt>
                <c:pt idx="7">
                  <c:v>70-79</c:v>
                </c:pt>
                <c:pt idx="8">
                  <c:v>80+</c:v>
                </c:pt>
              </c:strCache>
            </c:strRef>
          </c:cat>
          <c:val>
            <c:numRef>
              <c:f>GD!$AE$3:$AE$11</c:f>
              <c:numCache>
                <c:formatCode>General</c:formatCode>
                <c:ptCount val="9"/>
                <c:pt idx="0">
                  <c:v>0</c:v>
                </c:pt>
                <c:pt idx="1">
                  <c:v>0</c:v>
                </c:pt>
                <c:pt idx="2">
                  <c:v>11</c:v>
                </c:pt>
                <c:pt idx="3">
                  <c:v>51.25</c:v>
                </c:pt>
                <c:pt idx="4">
                  <c:v>140.5</c:v>
                </c:pt>
                <c:pt idx="5">
                  <c:v>236.25</c:v>
                </c:pt>
                <c:pt idx="6">
                  <c:v>117.75</c:v>
                </c:pt>
                <c:pt idx="7">
                  <c:v>51.25</c:v>
                </c:pt>
                <c:pt idx="8">
                  <c:v>19.5</c:v>
                </c:pt>
              </c:numCache>
            </c:numRef>
          </c:val>
          <c:extLst xmlns:c16r2="http://schemas.microsoft.com/office/drawing/2015/06/chart">
            <c:ext xmlns:c16="http://schemas.microsoft.com/office/drawing/2014/chart" uri="{C3380CC4-5D6E-409C-BE32-E72D297353CC}">
              <c16:uniqueId val="{00000002-38DC-49D9-BDAD-6CFD873E29FB}"/>
            </c:ext>
          </c:extLst>
        </c:ser>
        <c:dLbls>
          <c:showLegendKey val="0"/>
          <c:showVal val="0"/>
          <c:showCatName val="0"/>
          <c:showSerName val="0"/>
          <c:showPercent val="0"/>
          <c:showBubbleSize val="0"/>
        </c:dLbls>
        <c:gapWidth val="10"/>
        <c:axId val="39810560"/>
        <c:axId val="39812096"/>
      </c:barChart>
      <c:catAx>
        <c:axId val="39810560"/>
        <c:scaling>
          <c:orientation val="minMax"/>
        </c:scaling>
        <c:delete val="0"/>
        <c:axPos val="b"/>
        <c:numFmt formatCode="General" sourceLinked="0"/>
        <c:majorTickMark val="out"/>
        <c:minorTickMark val="none"/>
        <c:tickLblPos val="nextTo"/>
        <c:crossAx val="39812096"/>
        <c:crosses val="autoZero"/>
        <c:auto val="1"/>
        <c:lblAlgn val="ctr"/>
        <c:lblOffset val="100"/>
        <c:noMultiLvlLbl val="0"/>
      </c:catAx>
      <c:valAx>
        <c:axId val="39812096"/>
        <c:scaling>
          <c:orientation val="minMax"/>
        </c:scaling>
        <c:delete val="0"/>
        <c:axPos val="l"/>
        <c:majorGridlines/>
        <c:numFmt formatCode="General" sourceLinked="1"/>
        <c:majorTickMark val="out"/>
        <c:minorTickMark val="none"/>
        <c:tickLblPos val="nextTo"/>
        <c:crossAx val="398105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GD!$Q$2</c:f>
              <c:strCache>
                <c:ptCount val="1"/>
                <c:pt idx="0">
                  <c:v>Undiagnosed</c:v>
                </c:pt>
              </c:strCache>
            </c:strRef>
          </c:tx>
          <c:spPr>
            <a:solidFill>
              <a:schemeClr val="accent6">
                <a:lumMod val="75000"/>
              </a:schemeClr>
            </a:solidFill>
          </c:spPr>
          <c:invertIfNegative val="0"/>
          <c:cat>
            <c:strRef>
              <c:f>GD!$P$3:$P$11</c:f>
              <c:strCache>
                <c:ptCount val="9"/>
                <c:pt idx="0">
                  <c:v>0-9</c:v>
                </c:pt>
                <c:pt idx="1">
                  <c:v>10-19</c:v>
                </c:pt>
                <c:pt idx="2">
                  <c:v>20-29</c:v>
                </c:pt>
                <c:pt idx="3">
                  <c:v>30-39</c:v>
                </c:pt>
                <c:pt idx="4">
                  <c:v>40-49</c:v>
                </c:pt>
                <c:pt idx="5">
                  <c:v>50-59</c:v>
                </c:pt>
                <c:pt idx="6">
                  <c:v>60-69</c:v>
                </c:pt>
                <c:pt idx="7">
                  <c:v>70-79</c:v>
                </c:pt>
                <c:pt idx="8">
                  <c:v>80+</c:v>
                </c:pt>
              </c:strCache>
            </c:strRef>
          </c:cat>
          <c:val>
            <c:numRef>
              <c:f>GD!$Q$3:$Q$11</c:f>
              <c:numCache>
                <c:formatCode>General</c:formatCode>
                <c:ptCount val="9"/>
                <c:pt idx="0">
                  <c:v>1.5</c:v>
                </c:pt>
                <c:pt idx="1">
                  <c:v>303.75</c:v>
                </c:pt>
                <c:pt idx="2">
                  <c:v>1410.75</c:v>
                </c:pt>
                <c:pt idx="3">
                  <c:v>1574.75</c:v>
                </c:pt>
                <c:pt idx="4">
                  <c:v>1468.5</c:v>
                </c:pt>
                <c:pt idx="5">
                  <c:v>1053</c:v>
                </c:pt>
                <c:pt idx="6">
                  <c:v>365.25</c:v>
                </c:pt>
                <c:pt idx="7">
                  <c:v>138</c:v>
                </c:pt>
                <c:pt idx="8">
                  <c:v>50</c:v>
                </c:pt>
              </c:numCache>
            </c:numRef>
          </c:val>
          <c:extLst xmlns:c16r2="http://schemas.microsoft.com/office/drawing/2015/06/chart">
            <c:ext xmlns:c16="http://schemas.microsoft.com/office/drawing/2014/chart" uri="{C3380CC4-5D6E-409C-BE32-E72D297353CC}">
              <c16:uniqueId val="{00000000-A699-4A6C-9C76-740D8AA041E5}"/>
            </c:ext>
          </c:extLst>
        </c:ser>
        <c:ser>
          <c:idx val="1"/>
          <c:order val="1"/>
          <c:tx>
            <c:strRef>
              <c:f>GD!$R$2</c:f>
              <c:strCache>
                <c:ptCount val="1"/>
                <c:pt idx="0">
                  <c:v>Diagnosed</c:v>
                </c:pt>
              </c:strCache>
            </c:strRef>
          </c:tx>
          <c:spPr>
            <a:solidFill>
              <a:schemeClr val="tx2">
                <a:lumMod val="75000"/>
              </a:schemeClr>
            </a:solidFill>
          </c:spPr>
          <c:invertIfNegative val="0"/>
          <c:cat>
            <c:strRef>
              <c:f>GD!$P$3:$P$11</c:f>
              <c:strCache>
                <c:ptCount val="9"/>
                <c:pt idx="0">
                  <c:v>0-9</c:v>
                </c:pt>
                <c:pt idx="1">
                  <c:v>10-19</c:v>
                </c:pt>
                <c:pt idx="2">
                  <c:v>20-29</c:v>
                </c:pt>
                <c:pt idx="3">
                  <c:v>30-39</c:v>
                </c:pt>
                <c:pt idx="4">
                  <c:v>40-49</c:v>
                </c:pt>
                <c:pt idx="5">
                  <c:v>50-59</c:v>
                </c:pt>
                <c:pt idx="6">
                  <c:v>60-69</c:v>
                </c:pt>
                <c:pt idx="7">
                  <c:v>70-79</c:v>
                </c:pt>
                <c:pt idx="8">
                  <c:v>80+</c:v>
                </c:pt>
              </c:strCache>
            </c:strRef>
          </c:cat>
          <c:val>
            <c:numRef>
              <c:f>GD!$R$3:$R$11</c:f>
              <c:numCache>
                <c:formatCode>General</c:formatCode>
                <c:ptCount val="9"/>
                <c:pt idx="0">
                  <c:v>3.5</c:v>
                </c:pt>
                <c:pt idx="1">
                  <c:v>13</c:v>
                </c:pt>
                <c:pt idx="2">
                  <c:v>137</c:v>
                </c:pt>
                <c:pt idx="3">
                  <c:v>355.75</c:v>
                </c:pt>
                <c:pt idx="4">
                  <c:v>280</c:v>
                </c:pt>
                <c:pt idx="5">
                  <c:v>119</c:v>
                </c:pt>
                <c:pt idx="6">
                  <c:v>33.5</c:v>
                </c:pt>
                <c:pt idx="7">
                  <c:v>8.5</c:v>
                </c:pt>
                <c:pt idx="8">
                  <c:v>3.5</c:v>
                </c:pt>
              </c:numCache>
            </c:numRef>
          </c:val>
          <c:extLst xmlns:c16r2="http://schemas.microsoft.com/office/drawing/2015/06/chart">
            <c:ext xmlns:c16="http://schemas.microsoft.com/office/drawing/2014/chart" uri="{C3380CC4-5D6E-409C-BE32-E72D297353CC}">
              <c16:uniqueId val="{00000001-A699-4A6C-9C76-740D8AA041E5}"/>
            </c:ext>
          </c:extLst>
        </c:ser>
        <c:ser>
          <c:idx val="2"/>
          <c:order val="2"/>
          <c:tx>
            <c:strRef>
              <c:f>GD!$S$2</c:f>
              <c:strCache>
                <c:ptCount val="1"/>
                <c:pt idx="0">
                  <c:v>Achieved SVR</c:v>
                </c:pt>
              </c:strCache>
            </c:strRef>
          </c:tx>
          <c:spPr>
            <a:solidFill>
              <a:schemeClr val="accent4">
                <a:lumMod val="60000"/>
                <a:lumOff val="40000"/>
              </a:schemeClr>
            </a:solidFill>
          </c:spPr>
          <c:invertIfNegative val="0"/>
          <c:cat>
            <c:strRef>
              <c:f>GD!$P$3:$P$11</c:f>
              <c:strCache>
                <c:ptCount val="9"/>
                <c:pt idx="0">
                  <c:v>0-9</c:v>
                </c:pt>
                <c:pt idx="1">
                  <c:v>10-19</c:v>
                </c:pt>
                <c:pt idx="2">
                  <c:v>20-29</c:v>
                </c:pt>
                <c:pt idx="3">
                  <c:v>30-39</c:v>
                </c:pt>
                <c:pt idx="4">
                  <c:v>40-49</c:v>
                </c:pt>
                <c:pt idx="5">
                  <c:v>50-59</c:v>
                </c:pt>
                <c:pt idx="6">
                  <c:v>60-69</c:v>
                </c:pt>
                <c:pt idx="7">
                  <c:v>70-79</c:v>
                </c:pt>
                <c:pt idx="8">
                  <c:v>80+</c:v>
                </c:pt>
              </c:strCache>
            </c:strRef>
          </c:cat>
          <c:val>
            <c:numRef>
              <c:f>GD!$S$3:$S$11</c:f>
              <c:numCache>
                <c:formatCode>General</c:formatCode>
                <c:ptCount val="9"/>
                <c:pt idx="0">
                  <c:v>1.500659</c:v>
                </c:pt>
                <c:pt idx="1">
                  <c:v>16.519600000000001</c:v>
                </c:pt>
                <c:pt idx="2">
                  <c:v>165.31200000000001</c:v>
                </c:pt>
                <c:pt idx="3">
                  <c:v>733.72529999999995</c:v>
                </c:pt>
                <c:pt idx="4">
                  <c:v>773.28129999999999</c:v>
                </c:pt>
                <c:pt idx="5">
                  <c:v>337.916</c:v>
                </c:pt>
                <c:pt idx="6">
                  <c:v>88.028670000000005</c:v>
                </c:pt>
                <c:pt idx="7">
                  <c:v>22.365279999999998</c:v>
                </c:pt>
                <c:pt idx="8">
                  <c:v>7.466647</c:v>
                </c:pt>
              </c:numCache>
            </c:numRef>
          </c:val>
          <c:extLst xmlns:c16r2="http://schemas.microsoft.com/office/drawing/2015/06/chart">
            <c:ext xmlns:c16="http://schemas.microsoft.com/office/drawing/2014/chart" uri="{C3380CC4-5D6E-409C-BE32-E72D297353CC}">
              <c16:uniqueId val="{00000002-A699-4A6C-9C76-740D8AA041E5}"/>
            </c:ext>
          </c:extLst>
        </c:ser>
        <c:dLbls>
          <c:showLegendKey val="0"/>
          <c:showVal val="0"/>
          <c:showCatName val="0"/>
          <c:showSerName val="0"/>
          <c:showPercent val="0"/>
          <c:showBubbleSize val="0"/>
        </c:dLbls>
        <c:gapWidth val="10"/>
        <c:axId val="39839232"/>
        <c:axId val="39840768"/>
      </c:barChart>
      <c:catAx>
        <c:axId val="39839232"/>
        <c:scaling>
          <c:orientation val="minMax"/>
        </c:scaling>
        <c:delete val="0"/>
        <c:axPos val="b"/>
        <c:numFmt formatCode="General" sourceLinked="0"/>
        <c:majorTickMark val="out"/>
        <c:minorTickMark val="none"/>
        <c:tickLblPos val="nextTo"/>
        <c:crossAx val="39840768"/>
        <c:crosses val="autoZero"/>
        <c:auto val="1"/>
        <c:lblAlgn val="ctr"/>
        <c:lblOffset val="100"/>
        <c:noMultiLvlLbl val="0"/>
      </c:catAx>
      <c:valAx>
        <c:axId val="39840768"/>
        <c:scaling>
          <c:orientation val="minMax"/>
        </c:scaling>
        <c:delete val="0"/>
        <c:axPos val="l"/>
        <c:majorGridlines/>
        <c:numFmt formatCode="General" sourceLinked="1"/>
        <c:majorTickMark val="out"/>
        <c:minorTickMark val="none"/>
        <c:tickLblPos val="nextTo"/>
        <c:crossAx val="398392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398179973267362"/>
          <c:y val="0.12342918778988243"/>
          <c:w val="0.55476841407390232"/>
          <c:h val="0.79510997673974204"/>
        </c:manualLayout>
      </c:layout>
      <c:barChart>
        <c:barDir val="bar"/>
        <c:grouping val="clustered"/>
        <c:varyColors val="0"/>
        <c:ser>
          <c:idx val="0"/>
          <c:order val="0"/>
          <c:tx>
            <c:strRef>
              <c:f>Prevalence!$F$3</c:f>
              <c:strCache>
                <c:ptCount val="1"/>
                <c:pt idx="0">
                  <c:v>Current PWID</c:v>
                </c:pt>
              </c:strCache>
            </c:strRef>
          </c:tx>
          <c:spPr>
            <a:solidFill>
              <a:schemeClr val="accent1"/>
            </a:solidFill>
          </c:spPr>
          <c:invertIfNegative val="0"/>
          <c:cat>
            <c:strRef>
              <c:f>Prevalence!$A$4:$A$25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Prevalence!$F$4:$F$25</c:f>
              <c:numCache>
                <c:formatCode>#,##0</c:formatCode>
                <c:ptCount val="22"/>
                <c:pt idx="0">
                  <c:v>3150</c:v>
                </c:pt>
                <c:pt idx="1">
                  <c:v>2860</c:v>
                </c:pt>
                <c:pt idx="2">
                  <c:v>2950</c:v>
                </c:pt>
                <c:pt idx="3">
                  <c:v>2070</c:v>
                </c:pt>
                <c:pt idx="4">
                  <c:v>1790</c:v>
                </c:pt>
                <c:pt idx="5">
                  <c:v>1950</c:v>
                </c:pt>
                <c:pt idx="6">
                  <c:v>3630</c:v>
                </c:pt>
                <c:pt idx="7">
                  <c:v>640</c:v>
                </c:pt>
                <c:pt idx="8">
                  <c:v>4250</c:v>
                </c:pt>
                <c:pt idx="9">
                  <c:v>3270</c:v>
                </c:pt>
                <c:pt idx="10">
                  <c:v>3060</c:v>
                </c:pt>
                <c:pt idx="11">
                  <c:v>730</c:v>
                </c:pt>
                <c:pt idx="12">
                  <c:v>1460</c:v>
                </c:pt>
                <c:pt idx="13">
                  <c:v>980</c:v>
                </c:pt>
                <c:pt idx="14">
                  <c:v>1590</c:v>
                </c:pt>
                <c:pt idx="15">
                  <c:v>720</c:v>
                </c:pt>
                <c:pt idx="16">
                  <c:v>1550</c:v>
                </c:pt>
                <c:pt idx="17">
                  <c:v>670</c:v>
                </c:pt>
                <c:pt idx="18">
                  <c:v>2890</c:v>
                </c:pt>
                <c:pt idx="19">
                  <c:v>2650</c:v>
                </c:pt>
                <c:pt idx="20">
                  <c:v>1260</c:v>
                </c:pt>
                <c:pt idx="21">
                  <c:v>2330</c:v>
                </c:pt>
              </c:numCache>
            </c:numRef>
          </c:val>
          <c:extLst xmlns:c16r2="http://schemas.microsoft.com/office/drawing/2015/06/chart">
            <c:ext xmlns:c16="http://schemas.microsoft.com/office/drawing/2014/chart" uri="{C3380CC4-5D6E-409C-BE32-E72D297353CC}">
              <c16:uniqueId val="{00000000-024A-47BA-B906-9A1252892454}"/>
            </c:ext>
          </c:extLst>
        </c:ser>
        <c:ser>
          <c:idx val="1"/>
          <c:order val="1"/>
          <c:tx>
            <c:strRef>
              <c:f>Prevalence!$G$3</c:f>
              <c:strCache>
                <c:ptCount val="1"/>
                <c:pt idx="0">
                  <c:v>Ex-PWID</c:v>
                </c:pt>
              </c:strCache>
            </c:strRef>
          </c:tx>
          <c:invertIfNegative val="0"/>
          <c:cat>
            <c:strRef>
              <c:f>Prevalence!$A$4:$A$25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Prevalence!$G$4:$G$25</c:f>
              <c:numCache>
                <c:formatCode>#,##0</c:formatCode>
                <c:ptCount val="22"/>
                <c:pt idx="0">
                  <c:v>3610</c:v>
                </c:pt>
                <c:pt idx="1">
                  <c:v>5110</c:v>
                </c:pt>
                <c:pt idx="2">
                  <c:v>5950</c:v>
                </c:pt>
                <c:pt idx="3">
                  <c:v>2660</c:v>
                </c:pt>
                <c:pt idx="4">
                  <c:v>2850</c:v>
                </c:pt>
                <c:pt idx="5">
                  <c:v>2200</c:v>
                </c:pt>
                <c:pt idx="6">
                  <c:v>3760</c:v>
                </c:pt>
                <c:pt idx="7">
                  <c:v>1310</c:v>
                </c:pt>
                <c:pt idx="8">
                  <c:v>4990</c:v>
                </c:pt>
                <c:pt idx="9">
                  <c:v>3690</c:v>
                </c:pt>
                <c:pt idx="10">
                  <c:v>4730</c:v>
                </c:pt>
                <c:pt idx="11">
                  <c:v>1510</c:v>
                </c:pt>
                <c:pt idx="12">
                  <c:v>2740</c:v>
                </c:pt>
                <c:pt idx="13">
                  <c:v>1280</c:v>
                </c:pt>
                <c:pt idx="14">
                  <c:v>4100</c:v>
                </c:pt>
                <c:pt idx="15">
                  <c:v>1420</c:v>
                </c:pt>
                <c:pt idx="16">
                  <c:v>1850</c:v>
                </c:pt>
                <c:pt idx="17">
                  <c:v>1000</c:v>
                </c:pt>
                <c:pt idx="18">
                  <c:v>3160</c:v>
                </c:pt>
                <c:pt idx="19">
                  <c:v>3190</c:v>
                </c:pt>
                <c:pt idx="20">
                  <c:v>2190</c:v>
                </c:pt>
                <c:pt idx="21">
                  <c:v>2350</c:v>
                </c:pt>
              </c:numCache>
            </c:numRef>
          </c:val>
          <c:extLst xmlns:c16r2="http://schemas.microsoft.com/office/drawing/2015/06/chart">
            <c:ext xmlns:c16="http://schemas.microsoft.com/office/drawing/2014/chart" uri="{C3380CC4-5D6E-409C-BE32-E72D297353CC}">
              <c16:uniqueId val="{00000001-024A-47BA-B906-9A1252892454}"/>
            </c:ext>
          </c:extLst>
        </c:ser>
        <c:ser>
          <c:idx val="2"/>
          <c:order val="2"/>
          <c:tx>
            <c:strRef>
              <c:f>Prevalence!$H$3</c:f>
              <c:strCache>
                <c:ptCount val="1"/>
                <c:pt idx="0">
                  <c:v>S. Asian</c:v>
                </c:pt>
              </c:strCache>
            </c:strRef>
          </c:tx>
          <c:invertIfNegative val="0"/>
          <c:cat>
            <c:strRef>
              <c:f>Prevalence!$A$4:$A$25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Prevalence!$H$4:$H$25</c:f>
              <c:numCache>
                <c:formatCode>General</c:formatCode>
                <c:ptCount val="22"/>
                <c:pt idx="0">
                  <c:v>130</c:v>
                </c:pt>
                <c:pt idx="1">
                  <c:v>550</c:v>
                </c:pt>
                <c:pt idx="2">
                  <c:v>60</c:v>
                </c:pt>
                <c:pt idx="3">
                  <c:v>120</c:v>
                </c:pt>
                <c:pt idx="4">
                  <c:v>40</c:v>
                </c:pt>
                <c:pt idx="5">
                  <c:v>650</c:v>
                </c:pt>
                <c:pt idx="6">
                  <c:v>300</c:v>
                </c:pt>
                <c:pt idx="7">
                  <c:v>380</c:v>
                </c:pt>
                <c:pt idx="8" formatCode="#,##0">
                  <c:v>1330</c:v>
                </c:pt>
                <c:pt idx="9">
                  <c:v>210</c:v>
                </c:pt>
                <c:pt idx="10">
                  <c:v>440</c:v>
                </c:pt>
                <c:pt idx="11" formatCode="#,##0">
                  <c:v>650</c:v>
                </c:pt>
                <c:pt idx="12">
                  <c:v>390</c:v>
                </c:pt>
                <c:pt idx="13" formatCode="#,##0">
                  <c:v>920</c:v>
                </c:pt>
                <c:pt idx="14">
                  <c:v>330</c:v>
                </c:pt>
                <c:pt idx="15">
                  <c:v>180</c:v>
                </c:pt>
                <c:pt idx="16">
                  <c:v>70</c:v>
                </c:pt>
                <c:pt idx="17">
                  <c:v>360</c:v>
                </c:pt>
                <c:pt idx="18">
                  <c:v>100</c:v>
                </c:pt>
                <c:pt idx="19">
                  <c:v>90</c:v>
                </c:pt>
                <c:pt idx="20">
                  <c:v>20</c:v>
                </c:pt>
                <c:pt idx="21">
                  <c:v>90</c:v>
                </c:pt>
              </c:numCache>
            </c:numRef>
          </c:val>
          <c:extLst xmlns:c16r2="http://schemas.microsoft.com/office/drawing/2015/06/chart">
            <c:ext xmlns:c16="http://schemas.microsoft.com/office/drawing/2014/chart" uri="{C3380CC4-5D6E-409C-BE32-E72D297353CC}">
              <c16:uniqueId val="{00000002-024A-47BA-B906-9A1252892454}"/>
            </c:ext>
          </c:extLst>
        </c:ser>
        <c:ser>
          <c:idx val="3"/>
          <c:order val="3"/>
          <c:tx>
            <c:strRef>
              <c:f>Prevalence!$I$3</c:f>
              <c:strCache>
                <c:ptCount val="1"/>
                <c:pt idx="0">
                  <c:v>White/ other</c:v>
                </c:pt>
              </c:strCache>
            </c:strRef>
          </c:tx>
          <c:invertIfNegative val="0"/>
          <c:cat>
            <c:strRef>
              <c:f>Prevalence!$A$4:$A$25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Prevalence!$I$4:$I$25</c:f>
              <c:numCache>
                <c:formatCode>General</c:formatCode>
                <c:ptCount val="22"/>
                <c:pt idx="0">
                  <c:v>460</c:v>
                </c:pt>
                <c:pt idx="1">
                  <c:v>380</c:v>
                </c:pt>
                <c:pt idx="2">
                  <c:v>390</c:v>
                </c:pt>
                <c:pt idx="3">
                  <c:v>270</c:v>
                </c:pt>
                <c:pt idx="4">
                  <c:v>250</c:v>
                </c:pt>
                <c:pt idx="5">
                  <c:v>300</c:v>
                </c:pt>
                <c:pt idx="6">
                  <c:v>250</c:v>
                </c:pt>
                <c:pt idx="7">
                  <c:v>210</c:v>
                </c:pt>
                <c:pt idx="8" formatCode="#,##0">
                  <c:v>760</c:v>
                </c:pt>
                <c:pt idx="9">
                  <c:v>370</c:v>
                </c:pt>
                <c:pt idx="10">
                  <c:v>680</c:v>
                </c:pt>
                <c:pt idx="11">
                  <c:v>150</c:v>
                </c:pt>
                <c:pt idx="12">
                  <c:v>300</c:v>
                </c:pt>
                <c:pt idx="13">
                  <c:v>140</c:v>
                </c:pt>
                <c:pt idx="14">
                  <c:v>330</c:v>
                </c:pt>
                <c:pt idx="15">
                  <c:v>280</c:v>
                </c:pt>
                <c:pt idx="16">
                  <c:v>270</c:v>
                </c:pt>
                <c:pt idx="17">
                  <c:v>280</c:v>
                </c:pt>
                <c:pt idx="18">
                  <c:v>400</c:v>
                </c:pt>
                <c:pt idx="19">
                  <c:v>300</c:v>
                </c:pt>
                <c:pt idx="20">
                  <c:v>270</c:v>
                </c:pt>
                <c:pt idx="21">
                  <c:v>270</c:v>
                </c:pt>
              </c:numCache>
            </c:numRef>
          </c:val>
          <c:extLst xmlns:c16r2="http://schemas.microsoft.com/office/drawing/2015/06/chart">
            <c:ext xmlns:c16="http://schemas.microsoft.com/office/drawing/2014/chart" uri="{C3380CC4-5D6E-409C-BE32-E72D297353CC}">
              <c16:uniqueId val="{00000003-024A-47BA-B906-9A1252892454}"/>
            </c:ext>
          </c:extLst>
        </c:ser>
        <c:dLbls>
          <c:showLegendKey val="0"/>
          <c:showVal val="0"/>
          <c:showCatName val="0"/>
          <c:showSerName val="0"/>
          <c:showPercent val="0"/>
          <c:showBubbleSize val="0"/>
        </c:dLbls>
        <c:gapWidth val="150"/>
        <c:axId val="39961344"/>
        <c:axId val="39962880"/>
      </c:barChart>
      <c:catAx>
        <c:axId val="39961344"/>
        <c:scaling>
          <c:orientation val="maxMin"/>
        </c:scaling>
        <c:delete val="0"/>
        <c:axPos val="l"/>
        <c:numFmt formatCode="General" sourceLinked="0"/>
        <c:majorTickMark val="out"/>
        <c:minorTickMark val="none"/>
        <c:tickLblPos val="nextTo"/>
        <c:crossAx val="39962880"/>
        <c:crosses val="autoZero"/>
        <c:auto val="1"/>
        <c:lblAlgn val="ctr"/>
        <c:lblOffset val="100"/>
        <c:noMultiLvlLbl val="0"/>
      </c:catAx>
      <c:valAx>
        <c:axId val="39962880"/>
        <c:scaling>
          <c:orientation val="minMax"/>
          <c:max val="6000"/>
        </c:scaling>
        <c:delete val="0"/>
        <c:axPos val="t"/>
        <c:majorGridlines/>
        <c:numFmt formatCode="#,##0" sourceLinked="1"/>
        <c:majorTickMark val="out"/>
        <c:minorTickMark val="none"/>
        <c:tickLblPos val="nextTo"/>
        <c:txPr>
          <a:bodyPr rot="-5400000" vert="horz"/>
          <a:lstStyle/>
          <a:p>
            <a:pPr>
              <a:defRPr/>
            </a:pPr>
            <a:endParaRPr lang="en-US"/>
          </a:p>
        </c:txPr>
        <c:crossAx val="39961344"/>
        <c:crosses val="autoZero"/>
        <c:crossBetween val="between"/>
        <c:majorUnit val="10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18716827063284"/>
          <c:y val="0.11069202344792896"/>
          <c:w val="0.45428381452318461"/>
          <c:h val="0.80310917216429023"/>
        </c:manualLayout>
      </c:layout>
      <c:barChart>
        <c:barDir val="bar"/>
        <c:grouping val="clustered"/>
        <c:varyColors val="0"/>
        <c:ser>
          <c:idx val="0"/>
          <c:order val="0"/>
          <c:tx>
            <c:strRef>
              <c:f>Burden!$B$3</c:f>
              <c:strCache>
                <c:ptCount val="1"/>
                <c:pt idx="0">
                  <c:v>Mild</c:v>
                </c:pt>
              </c:strCache>
            </c:strRef>
          </c:tx>
          <c:invertIfNegative val="0"/>
          <c:cat>
            <c:strRef>
              <c:f>Burden!$A$4:$A$25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Burden!$B$4:$B$25</c:f>
              <c:numCache>
                <c:formatCode>#,##0</c:formatCode>
                <c:ptCount val="22"/>
                <c:pt idx="0">
                  <c:v>5200</c:v>
                </c:pt>
                <c:pt idx="1">
                  <c:v>5790</c:v>
                </c:pt>
                <c:pt idx="2">
                  <c:v>5570</c:v>
                </c:pt>
                <c:pt idx="3">
                  <c:v>3690</c:v>
                </c:pt>
                <c:pt idx="4">
                  <c:v>3350</c:v>
                </c:pt>
                <c:pt idx="5">
                  <c:v>3730</c:v>
                </c:pt>
                <c:pt idx="6">
                  <c:v>6180</c:v>
                </c:pt>
                <c:pt idx="7">
                  <c:v>1750</c:v>
                </c:pt>
                <c:pt idx="8">
                  <c:v>7730</c:v>
                </c:pt>
                <c:pt idx="9">
                  <c:v>5420</c:v>
                </c:pt>
                <c:pt idx="10">
                  <c:v>5520</c:v>
                </c:pt>
                <c:pt idx="11">
                  <c:v>1850</c:v>
                </c:pt>
                <c:pt idx="12">
                  <c:v>2940</c:v>
                </c:pt>
                <c:pt idx="13">
                  <c:v>2280</c:v>
                </c:pt>
                <c:pt idx="14">
                  <c:v>3220</c:v>
                </c:pt>
                <c:pt idx="15">
                  <c:v>1560</c:v>
                </c:pt>
                <c:pt idx="16">
                  <c:v>2620</c:v>
                </c:pt>
                <c:pt idx="17">
                  <c:v>1480</c:v>
                </c:pt>
                <c:pt idx="18">
                  <c:v>4780</c:v>
                </c:pt>
                <c:pt idx="19">
                  <c:v>4470</c:v>
                </c:pt>
                <c:pt idx="20">
                  <c:v>2350</c:v>
                </c:pt>
                <c:pt idx="21">
                  <c:v>3720</c:v>
                </c:pt>
              </c:numCache>
            </c:numRef>
          </c:val>
          <c:extLst xmlns:c16r2="http://schemas.microsoft.com/office/drawing/2015/06/chart">
            <c:ext xmlns:c16="http://schemas.microsoft.com/office/drawing/2014/chart" uri="{C3380CC4-5D6E-409C-BE32-E72D297353CC}">
              <c16:uniqueId val="{00000000-E9A1-4CA2-A575-49CB42382DDA}"/>
            </c:ext>
          </c:extLst>
        </c:ser>
        <c:ser>
          <c:idx val="1"/>
          <c:order val="1"/>
          <c:tx>
            <c:strRef>
              <c:f>Burden!$C$3</c:f>
              <c:strCache>
                <c:ptCount val="1"/>
                <c:pt idx="0">
                  <c:v>Mod-erate</c:v>
                </c:pt>
              </c:strCache>
            </c:strRef>
          </c:tx>
          <c:invertIfNegative val="0"/>
          <c:cat>
            <c:strRef>
              <c:f>Burden!$A$4:$A$25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Burden!$C$4:$C$25</c:f>
              <c:numCache>
                <c:formatCode>#,##0</c:formatCode>
                <c:ptCount val="22"/>
                <c:pt idx="0">
                  <c:v>1570</c:v>
                </c:pt>
                <c:pt idx="1">
                  <c:v>2190</c:v>
                </c:pt>
                <c:pt idx="2">
                  <c:v>2630</c:v>
                </c:pt>
                <c:pt idx="3">
                  <c:v>1050</c:v>
                </c:pt>
                <c:pt idx="4">
                  <c:v>1130</c:v>
                </c:pt>
                <c:pt idx="5">
                  <c:v>920</c:v>
                </c:pt>
                <c:pt idx="6">
                  <c:v>1320</c:v>
                </c:pt>
                <c:pt idx="7">
                  <c:v>780</c:v>
                </c:pt>
                <c:pt idx="8">
                  <c:v>2510</c:v>
                </c:pt>
                <c:pt idx="9">
                  <c:v>1510</c:v>
                </c:pt>
                <c:pt idx="10">
                  <c:v>2340</c:v>
                </c:pt>
                <c:pt idx="11">
                  <c:v>820</c:v>
                </c:pt>
                <c:pt idx="12">
                  <c:v>1310</c:v>
                </c:pt>
                <c:pt idx="13">
                  <c:v>740</c:v>
                </c:pt>
                <c:pt idx="14">
                  <c:v>2130</c:v>
                </c:pt>
                <c:pt idx="15" formatCode="General">
                  <c:v>700</c:v>
                </c:pt>
                <c:pt idx="16">
                  <c:v>780</c:v>
                </c:pt>
                <c:pt idx="17">
                  <c:v>580</c:v>
                </c:pt>
                <c:pt idx="18">
                  <c:v>1310</c:v>
                </c:pt>
                <c:pt idx="19">
                  <c:v>1270</c:v>
                </c:pt>
                <c:pt idx="20">
                  <c:v>960</c:v>
                </c:pt>
                <c:pt idx="21">
                  <c:v>940</c:v>
                </c:pt>
              </c:numCache>
            </c:numRef>
          </c:val>
          <c:extLst xmlns:c16r2="http://schemas.microsoft.com/office/drawing/2015/06/chart">
            <c:ext xmlns:c16="http://schemas.microsoft.com/office/drawing/2014/chart" uri="{C3380CC4-5D6E-409C-BE32-E72D297353CC}">
              <c16:uniqueId val="{00000001-E9A1-4CA2-A575-49CB42382DDA}"/>
            </c:ext>
          </c:extLst>
        </c:ser>
        <c:ser>
          <c:idx val="2"/>
          <c:order val="2"/>
          <c:tx>
            <c:strRef>
              <c:f>Burden!$D$3</c:f>
              <c:strCache>
                <c:ptCount val="1"/>
                <c:pt idx="0">
                  <c:v>Comp. cirrhosis</c:v>
                </c:pt>
              </c:strCache>
            </c:strRef>
          </c:tx>
          <c:invertIfNegative val="0"/>
          <c:cat>
            <c:strRef>
              <c:f>Burden!$A$4:$A$25</c:f>
              <c:strCache>
                <c:ptCount val="22"/>
                <c:pt idx="0">
                  <c:v>1. North East &amp; Cumbria</c:v>
                </c:pt>
                <c:pt idx="1">
                  <c:v>2. Greater Manchester</c:v>
                </c:pt>
                <c:pt idx="2">
                  <c:v>3. Cheshire &amp; Merseyside</c:v>
                </c:pt>
                <c:pt idx="3">
                  <c:v>4. South Yorkshire</c:v>
                </c:pt>
                <c:pt idx="4">
                  <c:v>5. Humberside and N. Yorks</c:v>
                </c:pt>
                <c:pt idx="5">
                  <c:v>6. West Yorkshire</c:v>
                </c:pt>
                <c:pt idx="6">
                  <c:v>7. Lancashire and S. Cumbria</c:v>
                </c:pt>
                <c:pt idx="7">
                  <c:v>8. Leicester</c:v>
                </c:pt>
                <c:pt idx="8">
                  <c:v>9. Birmingham</c:v>
                </c:pt>
                <c:pt idx="9">
                  <c:v>10. Nottingham</c:v>
                </c:pt>
                <c:pt idx="10">
                  <c:v>11. Eastern Hep. Network</c:v>
                </c:pt>
                <c:pt idx="11">
                  <c:v>12. West London</c:v>
                </c:pt>
                <c:pt idx="12">
                  <c:v>13. N. Central London</c:v>
                </c:pt>
                <c:pt idx="13">
                  <c:v>14. Barts</c:v>
                </c:pt>
                <c:pt idx="14">
                  <c:v>15. South Thames Hep. Network</c:v>
                </c:pt>
                <c:pt idx="15">
                  <c:v>16. Surrey Hep. Services</c:v>
                </c:pt>
                <c:pt idx="16">
                  <c:v>17. Sussex Hep. Network</c:v>
                </c:pt>
                <c:pt idx="17">
                  <c:v>18. Thames Valley Hep C Net</c:v>
                </c:pt>
                <c:pt idx="18">
                  <c:v>19. Wessex Hep C ODN</c:v>
                </c:pt>
                <c:pt idx="19">
                  <c:v>20. Bristol and Severn</c:v>
                </c:pt>
                <c:pt idx="20">
                  <c:v>21. South West Peninsula</c:v>
                </c:pt>
                <c:pt idx="21">
                  <c:v>22. Kent Network via Kings</c:v>
                </c:pt>
              </c:strCache>
            </c:strRef>
          </c:cat>
          <c:val>
            <c:numRef>
              <c:f>Burden!$D$4:$D$25</c:f>
              <c:numCache>
                <c:formatCode>#,##0</c:formatCode>
                <c:ptCount val="22"/>
                <c:pt idx="0">
                  <c:v>630</c:v>
                </c:pt>
                <c:pt idx="1">
                  <c:v>940</c:v>
                </c:pt>
                <c:pt idx="2">
                  <c:v>1170</c:v>
                </c:pt>
                <c:pt idx="3">
                  <c:v>420</c:v>
                </c:pt>
                <c:pt idx="4">
                  <c:v>470</c:v>
                </c:pt>
                <c:pt idx="5">
                  <c:v>380</c:v>
                </c:pt>
                <c:pt idx="6">
                  <c:v>490</c:v>
                </c:pt>
                <c:pt idx="7">
                  <c:v>360</c:v>
                </c:pt>
                <c:pt idx="8">
                  <c:v>1080</c:v>
                </c:pt>
                <c:pt idx="9">
                  <c:v>590</c:v>
                </c:pt>
                <c:pt idx="10">
                  <c:v>1080</c:v>
                </c:pt>
                <c:pt idx="11">
                  <c:v>400</c:v>
                </c:pt>
                <c:pt idx="12">
                  <c:v>640</c:v>
                </c:pt>
                <c:pt idx="13">
                  <c:v>320</c:v>
                </c:pt>
                <c:pt idx="14">
                  <c:v>1070</c:v>
                </c:pt>
                <c:pt idx="15">
                  <c:v>330</c:v>
                </c:pt>
                <c:pt idx="16">
                  <c:v>330</c:v>
                </c:pt>
                <c:pt idx="17">
                  <c:v>270</c:v>
                </c:pt>
                <c:pt idx="18">
                  <c:v>530</c:v>
                </c:pt>
                <c:pt idx="19">
                  <c:v>510</c:v>
                </c:pt>
                <c:pt idx="20">
                  <c:v>450</c:v>
                </c:pt>
                <c:pt idx="21">
                  <c:v>360</c:v>
                </c:pt>
              </c:numCache>
            </c:numRef>
          </c:val>
          <c:extLst xmlns:c16r2="http://schemas.microsoft.com/office/drawing/2015/06/chart">
            <c:ext xmlns:c16="http://schemas.microsoft.com/office/drawing/2014/chart" uri="{C3380CC4-5D6E-409C-BE32-E72D297353CC}">
              <c16:uniqueId val="{00000002-E9A1-4CA2-A575-49CB42382DDA}"/>
            </c:ext>
          </c:extLst>
        </c:ser>
        <c:dLbls>
          <c:showLegendKey val="0"/>
          <c:showVal val="0"/>
          <c:showCatName val="0"/>
          <c:showSerName val="0"/>
          <c:showPercent val="0"/>
          <c:showBubbleSize val="0"/>
        </c:dLbls>
        <c:gapWidth val="150"/>
        <c:axId val="40121088"/>
        <c:axId val="40122624"/>
      </c:barChart>
      <c:catAx>
        <c:axId val="40121088"/>
        <c:scaling>
          <c:orientation val="maxMin"/>
        </c:scaling>
        <c:delete val="0"/>
        <c:axPos val="l"/>
        <c:numFmt formatCode="General" sourceLinked="0"/>
        <c:majorTickMark val="out"/>
        <c:minorTickMark val="none"/>
        <c:tickLblPos val="nextTo"/>
        <c:crossAx val="40122624"/>
        <c:crosses val="autoZero"/>
        <c:auto val="1"/>
        <c:lblAlgn val="ctr"/>
        <c:lblOffset val="100"/>
        <c:noMultiLvlLbl val="0"/>
      </c:catAx>
      <c:valAx>
        <c:axId val="40122624"/>
        <c:scaling>
          <c:orientation val="minMax"/>
          <c:max val="8000"/>
        </c:scaling>
        <c:delete val="0"/>
        <c:axPos val="t"/>
        <c:majorGridlines/>
        <c:numFmt formatCode="#,##0" sourceLinked="1"/>
        <c:majorTickMark val="out"/>
        <c:minorTickMark val="none"/>
        <c:tickLblPos val="nextTo"/>
        <c:txPr>
          <a:bodyPr rot="-5400000" vert="horz"/>
          <a:lstStyle/>
          <a:p>
            <a:pPr>
              <a:defRPr/>
            </a:pPr>
            <a:endParaRPr lang="en-US"/>
          </a:p>
        </c:txPr>
        <c:crossAx val="40121088"/>
        <c:crosses val="autoZero"/>
        <c:crossBetween val="between"/>
        <c:majorUnit val="20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4095750</xdr:colOff>
      <xdr:row>1</xdr:row>
      <xdr:rowOff>9525</xdr:rowOff>
    </xdr:from>
    <xdr:to>
      <xdr:col>0</xdr:col>
      <xdr:colOff>4095750</xdr:colOff>
      <xdr:row>11</xdr:row>
      <xdr:rowOff>1082488</xdr:rowOff>
    </xdr:to>
    <xdr:pic>
      <xdr:nvPicPr>
        <xdr:cNvPr id="4" name="Picture 3" descr="PH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7905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4695825</xdr:colOff>
      <xdr:row>0</xdr:row>
      <xdr:rowOff>95250</xdr:rowOff>
    </xdr:from>
    <xdr:to>
      <xdr:col>0</xdr:col>
      <xdr:colOff>4695825</xdr:colOff>
      <xdr:row>11</xdr:row>
      <xdr:rowOff>663388</xdr:rowOff>
    </xdr:to>
    <xdr:pic>
      <xdr:nvPicPr>
        <xdr:cNvPr id="5" name="Picture 4" descr="PH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685800"/>
          <a:ext cx="1600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4467225</xdr:colOff>
      <xdr:row>1</xdr:row>
      <xdr:rowOff>47625</xdr:rowOff>
    </xdr:from>
    <xdr:to>
      <xdr:col>0</xdr:col>
      <xdr:colOff>6067425</xdr:colOff>
      <xdr:row>6</xdr:row>
      <xdr:rowOff>57150</xdr:rowOff>
    </xdr:to>
    <xdr:pic>
      <xdr:nvPicPr>
        <xdr:cNvPr id="6" name="Picture 5" descr="PH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28675"/>
          <a:ext cx="1600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22412</xdr:colOff>
      <xdr:row>20</xdr:row>
      <xdr:rowOff>33618</xdr:rowOff>
    </xdr:from>
    <xdr:to>
      <xdr:col>17</xdr:col>
      <xdr:colOff>571499</xdr:colOff>
      <xdr:row>28</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11206</xdr:colOff>
      <xdr:row>31</xdr:row>
      <xdr:rowOff>22411</xdr:rowOff>
    </xdr:from>
    <xdr:to>
      <xdr:col>11</xdr:col>
      <xdr:colOff>598954</xdr:colOff>
      <xdr:row>42</xdr:row>
      <xdr:rowOff>313764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12887</xdr:colOff>
      <xdr:row>32</xdr:row>
      <xdr:rowOff>11206</xdr:rowOff>
    </xdr:from>
    <xdr:to>
      <xdr:col>18</xdr:col>
      <xdr:colOff>5043</xdr:colOff>
      <xdr:row>41</xdr:row>
      <xdr:rowOff>100853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22412</xdr:colOff>
      <xdr:row>20</xdr:row>
      <xdr:rowOff>11208</xdr:rowOff>
    </xdr:from>
    <xdr:to>
      <xdr:col>12</xdr:col>
      <xdr:colOff>0</xdr:colOff>
      <xdr:row>28</xdr:row>
      <xdr:rowOff>11206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22410</xdr:colOff>
      <xdr:row>5</xdr:row>
      <xdr:rowOff>11205</xdr:rowOff>
    </xdr:from>
    <xdr:to>
      <xdr:col>17</xdr:col>
      <xdr:colOff>504263</xdr:colOff>
      <xdr:row>17</xdr:row>
      <xdr:rowOff>179295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52</xdr:row>
      <xdr:rowOff>33619</xdr:rowOff>
    </xdr:from>
    <xdr:to>
      <xdr:col>16</xdr:col>
      <xdr:colOff>5042</xdr:colOff>
      <xdr:row>66</xdr:row>
      <xdr:rowOff>168089</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70</xdr:row>
      <xdr:rowOff>67234</xdr:rowOff>
    </xdr:from>
    <xdr:to>
      <xdr:col>15</xdr:col>
      <xdr:colOff>593911</xdr:colOff>
      <xdr:row>86</xdr:row>
      <xdr:rowOff>145675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127001</xdr:colOff>
      <xdr:row>1</xdr:row>
      <xdr:rowOff>127000</xdr:rowOff>
    </xdr:from>
    <xdr:to>
      <xdr:col>21</xdr:col>
      <xdr:colOff>285750</xdr:colOff>
      <xdr:row>27</xdr:row>
      <xdr:rowOff>74083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95251</xdr:colOff>
      <xdr:row>1</xdr:row>
      <xdr:rowOff>42333</xdr:rowOff>
    </xdr:from>
    <xdr:to>
      <xdr:col>6</xdr:col>
      <xdr:colOff>4381501</xdr:colOff>
      <xdr:row>27</xdr:row>
      <xdr:rowOff>84668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44825</xdr:colOff>
      <xdr:row>1</xdr:row>
      <xdr:rowOff>123265</xdr:rowOff>
    </xdr:from>
    <xdr:to>
      <xdr:col>17</xdr:col>
      <xdr:colOff>593912</xdr:colOff>
      <xdr:row>27</xdr:row>
      <xdr:rowOff>100852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ss.harris@ph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abSelected="1" zoomScaleNormal="100" workbookViewId="0"/>
  </sheetViews>
  <sheetFormatPr defaultRowHeight="15" x14ac:dyDescent="0.25"/>
  <cols>
    <col min="1" max="1" width="94.140625" style="2" customWidth="1"/>
    <col min="2" max="2" width="9.5703125" customWidth="1"/>
  </cols>
  <sheetData>
    <row r="1" spans="1:2" ht="46.5" x14ac:dyDescent="0.25">
      <c r="A1" s="1" t="s">
        <v>1161</v>
      </c>
      <c r="B1" s="97"/>
    </row>
    <row r="2" spans="1:2" ht="15.75" x14ac:dyDescent="0.25">
      <c r="A2" s="3" t="s">
        <v>0</v>
      </c>
    </row>
    <row r="3" spans="1:2" ht="15.75" x14ac:dyDescent="0.25">
      <c r="A3" s="107" t="s">
        <v>1</v>
      </c>
    </row>
    <row r="4" spans="1:2" ht="15.75" x14ac:dyDescent="0.25">
      <c r="A4" s="3" t="s">
        <v>2</v>
      </c>
      <c r="B4" s="97"/>
    </row>
    <row r="5" spans="1:2" ht="15.75" x14ac:dyDescent="0.25">
      <c r="A5" s="3" t="s">
        <v>3</v>
      </c>
    </row>
    <row r="6" spans="1:2" ht="15.75" x14ac:dyDescent="0.25">
      <c r="A6" s="3" t="s">
        <v>4</v>
      </c>
    </row>
    <row r="7" spans="1:2" x14ac:dyDescent="0.25">
      <c r="A7" s="114" t="s">
        <v>1144</v>
      </c>
    </row>
    <row r="9" spans="1:2" ht="37.5" x14ac:dyDescent="0.25">
      <c r="A9" s="118" t="s">
        <v>1027</v>
      </c>
    </row>
    <row r="10" spans="1:2" ht="39.75" customHeight="1" x14ac:dyDescent="0.25">
      <c r="A10" s="118" t="s">
        <v>1146</v>
      </c>
    </row>
    <row r="11" spans="1:2" ht="23.25" x14ac:dyDescent="0.25">
      <c r="A11" s="1" t="s">
        <v>5</v>
      </c>
    </row>
    <row r="12" spans="1:2" ht="90" x14ac:dyDescent="0.25">
      <c r="A12" s="2" t="s">
        <v>1017</v>
      </c>
    </row>
    <row r="13" spans="1:2" ht="82.5" customHeight="1" x14ac:dyDescent="0.25">
      <c r="A13" s="2" t="s">
        <v>7</v>
      </c>
    </row>
    <row r="14" spans="1:2" ht="79.5" customHeight="1" x14ac:dyDescent="0.25">
      <c r="A14" s="2" t="s">
        <v>1188</v>
      </c>
      <c r="B14" s="97"/>
    </row>
    <row r="15" spans="1:2" ht="23.25" x14ac:dyDescent="0.25">
      <c r="A15" s="1" t="s">
        <v>6</v>
      </c>
      <c r="B15" s="126"/>
    </row>
    <row r="16" spans="1:2" ht="93.75" customHeight="1" x14ac:dyDescent="0.25">
      <c r="A16" s="2" t="s">
        <v>1171</v>
      </c>
    </row>
    <row r="17" spans="1:2" ht="92.25" customHeight="1" x14ac:dyDescent="0.25">
      <c r="A17" s="99" t="s">
        <v>1163</v>
      </c>
      <c r="B17" s="126"/>
    </row>
    <row r="18" spans="1:2" ht="120" x14ac:dyDescent="0.25">
      <c r="A18" s="4" t="s">
        <v>1009</v>
      </c>
      <c r="B18" s="97"/>
    </row>
    <row r="19" spans="1:2" ht="150" x14ac:dyDescent="0.25">
      <c r="A19" s="99" t="s">
        <v>1018</v>
      </c>
    </row>
    <row r="20" spans="1:2" ht="150" x14ac:dyDescent="0.25">
      <c r="A20" s="4" t="s">
        <v>1010</v>
      </c>
    </row>
    <row r="21" spans="1:2" ht="121.5" customHeight="1" x14ac:dyDescent="0.25">
      <c r="A21" s="100" t="s">
        <v>1187</v>
      </c>
    </row>
    <row r="22" spans="1:2" ht="110.25" customHeight="1" x14ac:dyDescent="0.25">
      <c r="A22" s="39" t="s">
        <v>1147</v>
      </c>
      <c r="B22" s="97"/>
    </row>
    <row r="23" spans="1:2" ht="23.25" x14ac:dyDescent="0.25">
      <c r="A23" s="1" t="s">
        <v>8</v>
      </c>
    </row>
    <row r="24" spans="1:2" ht="75" x14ac:dyDescent="0.25">
      <c r="A24" s="96" t="s">
        <v>1019</v>
      </c>
    </row>
    <row r="25" spans="1:2" ht="120" x14ac:dyDescent="0.25">
      <c r="A25" s="96" t="s">
        <v>1020</v>
      </c>
    </row>
    <row r="26" spans="1:2" ht="121.5" customHeight="1" x14ac:dyDescent="0.25">
      <c r="A26" s="96" t="s">
        <v>165</v>
      </c>
    </row>
    <row r="27" spans="1:2" ht="96" customHeight="1" x14ac:dyDescent="0.25">
      <c r="A27" s="96" t="s">
        <v>1021</v>
      </c>
      <c r="B27" s="97"/>
    </row>
    <row r="28" spans="1:2" ht="120" x14ac:dyDescent="0.25">
      <c r="A28" s="96" t="s">
        <v>1022</v>
      </c>
    </row>
    <row r="29" spans="1:2" ht="30" x14ac:dyDescent="0.25">
      <c r="A29" s="96" t="s">
        <v>1162</v>
      </c>
      <c r="B29" s="97"/>
    </row>
    <row r="30" spans="1:2" ht="23.25" x14ac:dyDescent="0.25">
      <c r="A30" s="1" t="s">
        <v>1181</v>
      </c>
      <c r="B30" s="97"/>
    </row>
    <row r="31" spans="1:2" ht="96" customHeight="1" x14ac:dyDescent="0.25">
      <c r="A31" s="116" t="s">
        <v>1189</v>
      </c>
      <c r="B31" s="97"/>
    </row>
    <row r="32" spans="1:2" ht="77.25" customHeight="1" x14ac:dyDescent="0.25">
      <c r="A32" s="116" t="s">
        <v>1182</v>
      </c>
      <c r="B32" s="97"/>
    </row>
    <row r="33" spans="1:1" x14ac:dyDescent="0.25">
      <c r="A33" s="2" t="s">
        <v>1186</v>
      </c>
    </row>
    <row r="34" spans="1:1" ht="23.25" x14ac:dyDescent="0.25">
      <c r="A34" s="1" t="s">
        <v>166</v>
      </c>
    </row>
    <row r="35" spans="1:1" ht="60" x14ac:dyDescent="0.25">
      <c r="A35" s="43" t="s">
        <v>174</v>
      </c>
    </row>
    <row r="36" spans="1:1" ht="45" x14ac:dyDescent="0.25">
      <c r="A36" s="43" t="s">
        <v>167</v>
      </c>
    </row>
    <row r="37" spans="1:1" ht="45" x14ac:dyDescent="0.25">
      <c r="A37" s="43" t="s">
        <v>173</v>
      </c>
    </row>
    <row r="38" spans="1:1" ht="45" x14ac:dyDescent="0.25">
      <c r="A38" s="43" t="s">
        <v>172</v>
      </c>
    </row>
    <row r="39" spans="1:1" ht="45" x14ac:dyDescent="0.25">
      <c r="A39" s="43" t="s">
        <v>169</v>
      </c>
    </row>
    <row r="40" spans="1:1" ht="45" x14ac:dyDescent="0.25">
      <c r="A40" s="43" t="s">
        <v>168</v>
      </c>
    </row>
    <row r="41" spans="1:1" ht="33.75" customHeight="1" x14ac:dyDescent="0.25">
      <c r="A41" s="43" t="s">
        <v>171</v>
      </c>
    </row>
    <row r="42" spans="1:1" ht="35.25" customHeight="1" x14ac:dyDescent="0.25">
      <c r="A42" s="43" t="s">
        <v>170</v>
      </c>
    </row>
    <row r="43" spans="1:1" ht="45" x14ac:dyDescent="0.25">
      <c r="A43" s="96" t="s">
        <v>1023</v>
      </c>
    </row>
  </sheetData>
  <sheetProtection password="DAC1" sheet="1" objects="1" scenarios="1"/>
  <hyperlinks>
    <hyperlink ref="A7" r:id="rId1" display="ross.harris@phe.gov.uk"/>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zoomScale="70" zoomScaleNormal="70" workbookViewId="0">
      <selection activeCell="W56" sqref="W56"/>
    </sheetView>
  </sheetViews>
  <sheetFormatPr defaultColWidth="9" defaultRowHeight="15" x14ac:dyDescent="0.25"/>
  <sheetData>
    <row r="1" spans="1:31" s="32" customFormat="1" x14ac:dyDescent="0.25">
      <c r="A1" s="32" t="s">
        <v>296</v>
      </c>
      <c r="I1" s="32" t="s">
        <v>297</v>
      </c>
      <c r="M1" s="32" t="s">
        <v>298</v>
      </c>
      <c r="Z1" s="65" t="s">
        <v>299</v>
      </c>
      <c r="AC1" s="32" t="s">
        <v>300</v>
      </c>
    </row>
    <row r="2" spans="1:31" s="32" customFormat="1" x14ac:dyDescent="0.25">
      <c r="A2" s="33" t="s">
        <v>132</v>
      </c>
      <c r="B2" s="33" t="s">
        <v>129</v>
      </c>
      <c r="C2" s="33" t="s">
        <v>131</v>
      </c>
      <c r="D2" s="33" t="s">
        <v>136</v>
      </c>
      <c r="E2" s="33" t="s">
        <v>1006</v>
      </c>
      <c r="F2" s="33" t="s">
        <v>135</v>
      </c>
      <c r="G2" s="33"/>
      <c r="H2" s="33"/>
      <c r="I2" s="33"/>
      <c r="J2" s="33" t="s">
        <v>137</v>
      </c>
      <c r="K2" s="33" t="s">
        <v>138</v>
      </c>
      <c r="M2" s="33" t="s">
        <v>132</v>
      </c>
      <c r="N2" s="33" t="s">
        <v>139</v>
      </c>
      <c r="O2" s="33" t="s">
        <v>140</v>
      </c>
      <c r="P2" s="33" t="s">
        <v>141</v>
      </c>
      <c r="Q2" t="s">
        <v>1004</v>
      </c>
      <c r="R2" t="s">
        <v>111</v>
      </c>
      <c r="S2" t="s">
        <v>1005</v>
      </c>
      <c r="T2" s="33"/>
      <c r="U2" s="33"/>
      <c r="V2" s="33"/>
      <c r="W2" s="33"/>
      <c r="X2" s="33"/>
      <c r="Z2" s="33" t="s">
        <v>152</v>
      </c>
      <c r="AA2" s="33" t="s">
        <v>153</v>
      </c>
      <c r="AC2" s="33" t="s">
        <v>87</v>
      </c>
      <c r="AD2" s="33" t="s">
        <v>109</v>
      </c>
      <c r="AE2" s="33" t="s">
        <v>110</v>
      </c>
    </row>
    <row r="3" spans="1:31" s="32" customFormat="1" x14ac:dyDescent="0.25">
      <c r="A3" s="32">
        <f>VLOOKUP('ODN profiles'!$B$1,'L1'!$A$1:$B$23,2,FALSE)</f>
        <v>1</v>
      </c>
      <c r="B3" s="32">
        <v>1996</v>
      </c>
      <c r="C3" s="32">
        <f>10000*A3+B3</f>
        <v>11996</v>
      </c>
      <c r="F3" s="34">
        <f>VLOOKUP($C3,'L2'!$A$1:$G$551,4)</f>
        <v>36.27581</v>
      </c>
      <c r="G3" s="34"/>
      <c r="H3" s="34"/>
      <c r="I3" s="34"/>
      <c r="J3" s="32">
        <f>VLOOKUP($C3,'L2'!$A$1:$G$551,7)</f>
        <v>15</v>
      </c>
      <c r="K3" s="32">
        <f>VLOOKUP($C3,'L2'!$A$1:$G$551,6)</f>
        <v>9</v>
      </c>
      <c r="M3" s="32">
        <f>VLOOKUP('ODN profiles'!$B$1,'L1'!$A$1:$B$23,2,FALSE)</f>
        <v>1</v>
      </c>
      <c r="N3" s="32">
        <v>0</v>
      </c>
      <c r="O3" s="32">
        <f>10*M3+N3/10</f>
        <v>10</v>
      </c>
      <c r="P3" s="32" t="s">
        <v>148</v>
      </c>
      <c r="Q3" s="32">
        <f>VLOOKUP($O3,'L3'!$A$1:$F$199,4)</f>
        <v>1.5</v>
      </c>
      <c r="R3" s="32">
        <f>VLOOKUP($O3,'L3'!$A$1:$F$199,5)</f>
        <v>3.5</v>
      </c>
      <c r="S3" s="32">
        <f>VLOOKUP($O3,'L3'!$A$1:$F$199,6)</f>
        <v>1.500659</v>
      </c>
      <c r="Z3" s="35">
        <f>VLOOKUP($O3,'L4'!$A$1:$E$199,4)</f>
        <v>0</v>
      </c>
      <c r="AA3" s="35">
        <f>VLOOKUP($O3,'L4'!$A$1:$E$199,5)</f>
        <v>1.7269300000000001E-2</v>
      </c>
      <c r="AC3" s="36">
        <f>VLOOKUP($O3,'L5'!$A$1:$I$199,4)</f>
        <v>5</v>
      </c>
      <c r="AD3" s="36">
        <f>VLOOKUP($O3,'L5'!$A$1:$I$199,5)</f>
        <v>0</v>
      </c>
      <c r="AE3" s="36">
        <f>VLOOKUP($O3,'L5'!$A$1:$I$199,6)</f>
        <v>0</v>
      </c>
    </row>
    <row r="4" spans="1:31" s="32" customFormat="1" x14ac:dyDescent="0.25">
      <c r="A4" s="32">
        <f>A3</f>
        <v>1</v>
      </c>
      <c r="B4" s="32">
        <f>1+B3</f>
        <v>1997</v>
      </c>
      <c r="C4" s="32">
        <f t="shared" ref="C4:C27" si="0">10000*A4+B4</f>
        <v>11997</v>
      </c>
      <c r="F4" s="34">
        <f>VLOOKUP($C4,'L2'!$A$1:$G$551,4)</f>
        <v>38.830959999999997</v>
      </c>
      <c r="G4" s="34"/>
      <c r="H4" s="34"/>
      <c r="I4" s="34"/>
      <c r="J4" s="32">
        <f>VLOOKUP($C4,'L2'!$A$1:$G$551,7)</f>
        <v>39</v>
      </c>
      <c r="K4" s="32">
        <f>VLOOKUP($C4,'L2'!$A$1:$G$551,6)</f>
        <v>33.6</v>
      </c>
      <c r="M4" s="32">
        <f t="shared" ref="M4:M11" si="1">M3</f>
        <v>1</v>
      </c>
      <c r="N4" s="32">
        <v>10</v>
      </c>
      <c r="O4" s="32">
        <f t="shared" ref="O4:O11" si="2">10*M4+N4/10</f>
        <v>11</v>
      </c>
      <c r="P4" s="37" t="s">
        <v>150</v>
      </c>
      <c r="Q4" s="32">
        <f>VLOOKUP($O4,'L3'!$A$1:$F$199,4)</f>
        <v>303.75</v>
      </c>
      <c r="R4" s="32">
        <f>VLOOKUP($O4,'L3'!$A$1:$F$199,5)</f>
        <v>13</v>
      </c>
      <c r="S4" s="32">
        <f>VLOOKUP($O4,'L3'!$A$1:$F$199,6)</f>
        <v>16.519600000000001</v>
      </c>
      <c r="Z4" s="35">
        <f>VLOOKUP($O4,'L4'!$A$1:$E$199,4)</f>
        <v>0</v>
      </c>
      <c r="AA4" s="35">
        <f>VLOOKUP($O4,'L4'!$A$1:$E$199,5)</f>
        <v>9.1742999999999998E-3</v>
      </c>
      <c r="AC4" s="36">
        <f>VLOOKUP($O4,'L5'!$A$1:$I$199,4)</f>
        <v>310.75</v>
      </c>
      <c r="AD4" s="36">
        <f>VLOOKUP($O4,'L5'!$A$1:$I$199,5)</f>
        <v>7</v>
      </c>
      <c r="AE4" s="36">
        <f>VLOOKUP($O4,'L5'!$A$1:$I$199,6)</f>
        <v>0</v>
      </c>
    </row>
    <row r="5" spans="1:31" s="32" customFormat="1" x14ac:dyDescent="0.25">
      <c r="A5" s="32">
        <f t="shared" ref="A5:A27" si="3">A4</f>
        <v>1</v>
      </c>
      <c r="B5" s="32">
        <f t="shared" ref="B5:B27" si="4">1+B4</f>
        <v>1998</v>
      </c>
      <c r="C5" s="32">
        <f t="shared" si="0"/>
        <v>11998</v>
      </c>
      <c r="F5" s="34">
        <f>VLOOKUP($C5,'L2'!$A$1:$G$551,4)</f>
        <v>41.413620000000002</v>
      </c>
      <c r="G5" s="34"/>
      <c r="H5" s="34"/>
      <c r="I5" s="34"/>
      <c r="J5" s="32">
        <f>VLOOKUP($C5,'L2'!$A$1:$G$551,7)</f>
        <v>56</v>
      </c>
      <c r="K5" s="32">
        <f>VLOOKUP($C5,'L2'!$A$1:$G$551,6)</f>
        <v>44.9</v>
      </c>
      <c r="M5" s="32">
        <f t="shared" si="1"/>
        <v>1</v>
      </c>
      <c r="N5" s="32">
        <v>20</v>
      </c>
      <c r="O5" s="32">
        <f t="shared" si="2"/>
        <v>12</v>
      </c>
      <c r="P5" s="32" t="s">
        <v>149</v>
      </c>
      <c r="Q5" s="32">
        <f>VLOOKUP($O5,'L3'!$A$1:$F$199,4)</f>
        <v>1410.75</v>
      </c>
      <c r="R5" s="32">
        <f>VLOOKUP($O5,'L3'!$A$1:$F$199,5)</f>
        <v>137</v>
      </c>
      <c r="S5" s="32">
        <f>VLOOKUP($O5,'L3'!$A$1:$F$199,6)</f>
        <v>165.31200000000001</v>
      </c>
      <c r="Z5" s="35">
        <f>VLOOKUP($O5,'L4'!$A$1:$E$199,4)</f>
        <v>3.1749300000000001E-2</v>
      </c>
      <c r="AA5" s="35">
        <f>VLOOKUP($O5,'L4'!$A$1:$E$199,5)</f>
        <v>0.18402589999999999</v>
      </c>
      <c r="AC5" s="36">
        <f>VLOOKUP($O5,'L5'!$A$1:$I$199,4)</f>
        <v>1442.25</v>
      </c>
      <c r="AD5" s="36">
        <f>VLOOKUP($O5,'L5'!$A$1:$I$199,5)</f>
        <v>100.5</v>
      </c>
      <c r="AE5" s="36">
        <f>VLOOKUP($O5,'L5'!$A$1:$I$199,6)</f>
        <v>11</v>
      </c>
    </row>
    <row r="6" spans="1:31" s="32" customFormat="1" x14ac:dyDescent="0.25">
      <c r="A6" s="32">
        <f t="shared" si="3"/>
        <v>1</v>
      </c>
      <c r="B6" s="32">
        <f t="shared" si="4"/>
        <v>1999</v>
      </c>
      <c r="C6" s="32">
        <f t="shared" si="0"/>
        <v>11999</v>
      </c>
      <c r="F6" s="34">
        <f>VLOOKUP($C6,'L2'!$A$1:$G$551,4)</f>
        <v>43.9328</v>
      </c>
      <c r="G6" s="34"/>
      <c r="H6" s="34"/>
      <c r="I6" s="34"/>
      <c r="J6" s="32">
        <f>VLOOKUP($C6,'L2'!$A$1:$G$551,7)</f>
        <v>111</v>
      </c>
      <c r="K6" s="32">
        <f>VLOOKUP($C6,'L2'!$A$1:$G$551,6)</f>
        <v>89.6</v>
      </c>
      <c r="M6" s="32">
        <f t="shared" si="1"/>
        <v>1</v>
      </c>
      <c r="N6" s="32">
        <v>30</v>
      </c>
      <c r="O6" s="32">
        <f t="shared" si="2"/>
        <v>13</v>
      </c>
      <c r="P6" s="32" t="s">
        <v>142</v>
      </c>
      <c r="Q6" s="32">
        <f>VLOOKUP($O6,'L3'!$A$1:$F$199,4)</f>
        <v>1574.75</v>
      </c>
      <c r="R6" s="32">
        <f>VLOOKUP($O6,'L3'!$A$1:$F$199,5)</f>
        <v>355.75</v>
      </c>
      <c r="S6" s="32">
        <f>VLOOKUP($O6,'L3'!$A$1:$F$199,6)</f>
        <v>733.72529999999995</v>
      </c>
      <c r="Z6" s="35">
        <f>VLOOKUP($O6,'L4'!$A$1:$E$199,4)</f>
        <v>0.1521496</v>
      </c>
      <c r="AA6" s="35">
        <f>VLOOKUP($O6,'L4'!$A$1:$E$199,5)</f>
        <v>0.37830550000000002</v>
      </c>
      <c r="AC6" s="36">
        <f>VLOOKUP($O6,'L5'!$A$1:$I$199,4)</f>
        <v>1659.25</v>
      </c>
      <c r="AD6" s="36">
        <f>VLOOKUP($O6,'L5'!$A$1:$I$199,5)</f>
        <v>237.5</v>
      </c>
      <c r="AE6" s="36">
        <f>VLOOKUP($O6,'L5'!$A$1:$I$199,6)</f>
        <v>51.25</v>
      </c>
    </row>
    <row r="7" spans="1:31" s="32" customFormat="1" x14ac:dyDescent="0.25">
      <c r="A7" s="32">
        <f t="shared" si="3"/>
        <v>1</v>
      </c>
      <c r="B7" s="32">
        <f t="shared" si="4"/>
        <v>2000</v>
      </c>
      <c r="C7" s="32">
        <f t="shared" si="0"/>
        <v>12000</v>
      </c>
      <c r="F7" s="34">
        <f>VLOOKUP($C7,'L2'!$A$1:$G$551,4)</f>
        <v>46.81212</v>
      </c>
      <c r="G7" s="34"/>
      <c r="H7" s="34"/>
      <c r="I7" s="34"/>
      <c r="J7" s="32">
        <f>VLOOKUP($C7,'L2'!$A$1:$G$551,7)</f>
        <v>111</v>
      </c>
      <c r="K7" s="32">
        <f>VLOOKUP($C7,'L2'!$A$1:$G$551,6)</f>
        <v>120.5</v>
      </c>
      <c r="M7" s="32">
        <f t="shared" si="1"/>
        <v>1</v>
      </c>
      <c r="N7" s="32">
        <v>40</v>
      </c>
      <c r="O7" s="32">
        <f t="shared" si="2"/>
        <v>14</v>
      </c>
      <c r="P7" s="32" t="s">
        <v>143</v>
      </c>
      <c r="Q7" s="32">
        <f>VLOOKUP($O7,'L3'!$A$1:$F$199,4)</f>
        <v>1468.5</v>
      </c>
      <c r="R7" s="32">
        <f>VLOOKUP($O7,'L3'!$A$1:$F$199,5)</f>
        <v>280</v>
      </c>
      <c r="S7" s="32">
        <f>VLOOKUP($O7,'L3'!$A$1:$F$199,6)</f>
        <v>773.28129999999999</v>
      </c>
      <c r="Z7" s="35">
        <f>VLOOKUP($O7,'L4'!$A$1:$E$199,4)</f>
        <v>0.2869197</v>
      </c>
      <c r="AA7" s="35">
        <f>VLOOKUP($O7,'L4'!$A$1:$E$199,5)</f>
        <v>0.23745279999999999</v>
      </c>
      <c r="AC7" s="36">
        <f>VLOOKUP($O7,'L5'!$A$1:$I$199,4)</f>
        <v>1204.25</v>
      </c>
      <c r="AD7" s="36">
        <f>VLOOKUP($O7,'L5'!$A$1:$I$199,5)</f>
        <v>392.75</v>
      </c>
      <c r="AE7" s="36">
        <f>VLOOKUP($O7,'L5'!$A$1:$I$199,6)</f>
        <v>140.5</v>
      </c>
    </row>
    <row r="8" spans="1:31" s="32" customFormat="1" x14ac:dyDescent="0.25">
      <c r="A8" s="32">
        <f t="shared" si="3"/>
        <v>1</v>
      </c>
      <c r="B8" s="32">
        <f t="shared" si="4"/>
        <v>2001</v>
      </c>
      <c r="C8" s="32">
        <f t="shared" si="0"/>
        <v>12001</v>
      </c>
      <c r="F8" s="34">
        <f>VLOOKUP($C8,'L2'!$A$1:$G$551,4)</f>
        <v>49.350940000000001</v>
      </c>
      <c r="G8" s="34"/>
      <c r="H8" s="34"/>
      <c r="I8" s="34"/>
      <c r="J8" s="32">
        <f>VLOOKUP($C8,'L2'!$A$1:$G$551,7)</f>
        <v>132</v>
      </c>
      <c r="K8" s="32">
        <f>VLOOKUP($C8,'L2'!$A$1:$G$551,6)</f>
        <v>91</v>
      </c>
      <c r="M8" s="32">
        <f t="shared" si="1"/>
        <v>1</v>
      </c>
      <c r="N8" s="32">
        <v>50</v>
      </c>
      <c r="O8" s="32">
        <f t="shared" si="2"/>
        <v>15</v>
      </c>
      <c r="P8" s="32" t="s">
        <v>144</v>
      </c>
      <c r="Q8" s="32">
        <f>VLOOKUP($O8,'L3'!$A$1:$F$199,4)</f>
        <v>1053</v>
      </c>
      <c r="R8" s="32">
        <f>VLOOKUP($O8,'L3'!$A$1:$F$199,5)</f>
        <v>119</v>
      </c>
      <c r="S8" s="32">
        <f>VLOOKUP($O8,'L3'!$A$1:$F$199,6)</f>
        <v>337.916</v>
      </c>
      <c r="Z8" s="35">
        <f>VLOOKUP($O8,'L4'!$A$1:$E$199,4)</f>
        <v>0.25517040000000002</v>
      </c>
      <c r="AA8" s="35">
        <f>VLOOKUP($O8,'L4'!$A$1:$E$199,5)</f>
        <v>0.124123</v>
      </c>
      <c r="AC8" s="36">
        <f>VLOOKUP($O8,'L5'!$A$1:$I$199,4)</f>
        <v>439</v>
      </c>
      <c r="AD8" s="36">
        <f>VLOOKUP($O8,'L5'!$A$1:$I$199,5)</f>
        <v>503</v>
      </c>
      <c r="AE8" s="36">
        <f>VLOOKUP($O8,'L5'!$A$1:$I$199,6)</f>
        <v>236.25</v>
      </c>
    </row>
    <row r="9" spans="1:31" s="32" customFormat="1" x14ac:dyDescent="0.25">
      <c r="A9" s="32">
        <f t="shared" si="3"/>
        <v>1</v>
      </c>
      <c r="B9" s="32">
        <f t="shared" si="4"/>
        <v>2002</v>
      </c>
      <c r="C9" s="32">
        <f t="shared" si="0"/>
        <v>12002</v>
      </c>
      <c r="F9" s="34">
        <f>VLOOKUP($C9,'L2'!$A$1:$G$551,4)</f>
        <v>51.944609999999997</v>
      </c>
      <c r="G9" s="34"/>
      <c r="H9" s="34"/>
      <c r="I9" s="34"/>
      <c r="J9" s="32">
        <f>VLOOKUP($C9,'L2'!$A$1:$G$551,7)</f>
        <v>160</v>
      </c>
      <c r="K9" s="32">
        <f>VLOOKUP($C9,'L2'!$A$1:$G$551,6)</f>
        <v>114.6</v>
      </c>
      <c r="M9" s="32">
        <f t="shared" si="1"/>
        <v>1</v>
      </c>
      <c r="N9" s="32">
        <v>60</v>
      </c>
      <c r="O9" s="32">
        <f t="shared" si="2"/>
        <v>16</v>
      </c>
      <c r="P9" s="32" t="s">
        <v>145</v>
      </c>
      <c r="Q9" s="32">
        <f>VLOOKUP($O9,'L3'!$A$1:$F$199,4)</f>
        <v>365.25</v>
      </c>
      <c r="R9" s="32">
        <f>VLOOKUP($O9,'L3'!$A$1:$F$199,5)</f>
        <v>33.5</v>
      </c>
      <c r="S9" s="32">
        <f>VLOOKUP($O9,'L3'!$A$1:$F$199,6)</f>
        <v>88.028670000000005</v>
      </c>
      <c r="Z9" s="35">
        <f>VLOOKUP($O9,'L4'!$A$1:$E$199,4)</f>
        <v>0.18817020000000001</v>
      </c>
      <c r="AA9" s="35">
        <f>VLOOKUP($O9,'L4'!$A$1:$E$199,5)</f>
        <v>3.9395600000000003E-2</v>
      </c>
      <c r="AC9" s="36">
        <f>VLOOKUP($O9,'L5'!$A$1:$I$199,4)</f>
        <v>74.75</v>
      </c>
      <c r="AD9" s="36">
        <f>VLOOKUP($O9,'L5'!$A$1:$I$199,5)</f>
        <v>200.5</v>
      </c>
      <c r="AE9" s="36">
        <f>VLOOKUP($O9,'L5'!$A$1:$I$199,6)</f>
        <v>117.75</v>
      </c>
    </row>
    <row r="10" spans="1:31" s="32" customFormat="1" x14ac:dyDescent="0.25">
      <c r="A10" s="32">
        <f t="shared" si="3"/>
        <v>1</v>
      </c>
      <c r="B10" s="32">
        <f t="shared" si="4"/>
        <v>2003</v>
      </c>
      <c r="C10" s="32">
        <f t="shared" si="0"/>
        <v>12003</v>
      </c>
      <c r="F10" s="34">
        <f>VLOOKUP($C10,'L2'!$A$1:$G$551,4)</f>
        <v>54.559199999999997</v>
      </c>
      <c r="G10" s="34"/>
      <c r="H10" s="34"/>
      <c r="I10" s="34"/>
      <c r="J10" s="32">
        <f>VLOOKUP($C10,'L2'!$A$1:$G$551,7)</f>
        <v>273</v>
      </c>
      <c r="K10" s="32">
        <f>VLOOKUP($C10,'L2'!$A$1:$G$551,6)</f>
        <v>210.7</v>
      </c>
      <c r="M10" s="32">
        <f t="shared" si="1"/>
        <v>1</v>
      </c>
      <c r="N10" s="32">
        <v>70</v>
      </c>
      <c r="O10" s="32">
        <f t="shared" si="2"/>
        <v>17</v>
      </c>
      <c r="P10" s="32" t="s">
        <v>146</v>
      </c>
      <c r="Q10" s="32">
        <f>VLOOKUP($O10,'L3'!$A$1:$F$199,4)</f>
        <v>138</v>
      </c>
      <c r="R10" s="32">
        <f>VLOOKUP($O10,'L3'!$A$1:$F$199,5)</f>
        <v>8.5</v>
      </c>
      <c r="S10" s="32">
        <f>VLOOKUP($O10,'L3'!$A$1:$F$199,6)</f>
        <v>22.365279999999998</v>
      </c>
      <c r="Z10" s="35">
        <f>VLOOKUP($O10,'L4'!$A$1:$E$199,4)</f>
        <v>4.9387800000000003E-2</v>
      </c>
      <c r="AA10" s="35">
        <f>VLOOKUP($O10,'L4'!$A$1:$E$199,5)</f>
        <v>1.02536E-2</v>
      </c>
      <c r="AC10" s="36">
        <f>VLOOKUP($O10,'L5'!$A$1:$I$199,4)</f>
        <v>22</v>
      </c>
      <c r="AD10" s="36">
        <f>VLOOKUP($O10,'L5'!$A$1:$I$199,5)</f>
        <v>73.25</v>
      </c>
      <c r="AE10" s="36">
        <f>VLOOKUP($O10,'L5'!$A$1:$I$199,6)</f>
        <v>51.25</v>
      </c>
    </row>
    <row r="11" spans="1:31" s="32" customFormat="1" x14ac:dyDescent="0.25">
      <c r="A11" s="32">
        <f t="shared" si="3"/>
        <v>1</v>
      </c>
      <c r="B11" s="32">
        <f t="shared" si="4"/>
        <v>2004</v>
      </c>
      <c r="C11" s="32">
        <f t="shared" si="0"/>
        <v>12004</v>
      </c>
      <c r="D11" s="66"/>
      <c r="E11" s="66">
        <f>VLOOKUP($C11,'L2'!$A$1:$G$551,5)</f>
        <v>44</v>
      </c>
      <c r="F11" s="34">
        <f>VLOOKUP($C11,'L2'!$A$1:$G$551,4)</f>
        <v>57.183349999999997</v>
      </c>
      <c r="G11" s="34"/>
      <c r="H11" s="34"/>
      <c r="I11" s="34"/>
      <c r="J11" s="32">
        <f>VLOOKUP($C11,'L2'!$A$1:$G$551,7)</f>
        <v>281</v>
      </c>
      <c r="K11" s="32">
        <f>VLOOKUP($C11,'L2'!$A$1:$G$551,6)</f>
        <v>231.2</v>
      </c>
      <c r="M11" s="32">
        <f t="shared" si="1"/>
        <v>1</v>
      </c>
      <c r="N11" s="32">
        <v>80</v>
      </c>
      <c r="O11" s="32">
        <f t="shared" si="2"/>
        <v>18</v>
      </c>
      <c r="P11" s="32" t="s">
        <v>147</v>
      </c>
      <c r="Q11" s="32">
        <f>VLOOKUP($O11,'L3'!$A$1:$F$199,4)</f>
        <v>50</v>
      </c>
      <c r="R11" s="32">
        <f>VLOOKUP($O11,'L3'!$A$1:$F$199,5)</f>
        <v>3.5</v>
      </c>
      <c r="S11" s="32">
        <f>VLOOKUP($O11,'L3'!$A$1:$F$199,6)</f>
        <v>7.466647</v>
      </c>
      <c r="Z11" s="35">
        <f>VLOOKUP($O11,'L4'!$A$1:$E$199,4)</f>
        <v>3.6452900000000003E-2</v>
      </c>
      <c r="AA11" s="35">
        <f>VLOOKUP($O11,'L4'!$A$1:$E$199,5)</f>
        <v>0</v>
      </c>
      <c r="AC11" s="36">
        <f>VLOOKUP($O11,'L5'!$A$1:$I$199,4)</f>
        <v>8.5</v>
      </c>
      <c r="AD11" s="36">
        <f>VLOOKUP($O11,'L5'!$A$1:$I$199,5)</f>
        <v>24</v>
      </c>
      <c r="AE11" s="36">
        <f>VLOOKUP($O11,'L5'!$A$1:$I$199,6)</f>
        <v>19.5</v>
      </c>
    </row>
    <row r="12" spans="1:31" s="32" customFormat="1" x14ac:dyDescent="0.25">
      <c r="A12" s="32">
        <f t="shared" si="3"/>
        <v>1</v>
      </c>
      <c r="B12" s="32">
        <f t="shared" si="4"/>
        <v>2005</v>
      </c>
      <c r="C12" s="32">
        <f t="shared" si="0"/>
        <v>12005</v>
      </c>
      <c r="D12" s="66"/>
      <c r="E12" s="66">
        <f>VLOOKUP($C12,'L2'!$A$1:$G$551,5)</f>
        <v>44</v>
      </c>
      <c r="F12" s="34">
        <f>VLOOKUP($C12,'L2'!$A$1:$G$551,4)</f>
        <v>59.081659999999999</v>
      </c>
      <c r="G12" s="34"/>
      <c r="H12" s="34"/>
      <c r="I12" s="34"/>
      <c r="J12" s="32">
        <f>VLOOKUP($C12,'L2'!$A$1:$G$551,7)</f>
        <v>326</v>
      </c>
      <c r="K12" s="32">
        <f>VLOOKUP($C12,'L2'!$A$1:$G$551,6)</f>
        <v>312.7</v>
      </c>
      <c r="Q12" s="32">
        <f>SUM(Q3:Q11)</f>
        <v>6365.5</v>
      </c>
      <c r="R12" s="32">
        <f t="shared" ref="R12:S12" si="5">SUM(R3:R11)</f>
        <v>953.75</v>
      </c>
      <c r="S12" s="32">
        <f t="shared" si="5"/>
        <v>2146.115456</v>
      </c>
    </row>
    <row r="13" spans="1:31" s="32" customFormat="1" x14ac:dyDescent="0.25">
      <c r="A13" s="32">
        <f t="shared" si="3"/>
        <v>1</v>
      </c>
      <c r="B13" s="32">
        <f t="shared" si="4"/>
        <v>2006</v>
      </c>
      <c r="C13" s="32">
        <f t="shared" si="0"/>
        <v>12006</v>
      </c>
      <c r="D13" s="66"/>
      <c r="E13" s="66">
        <f>VLOOKUP($C13,'L2'!$A$1:$G$551,5)</f>
        <v>38</v>
      </c>
      <c r="F13" s="34">
        <f>VLOOKUP($C13,'L2'!$A$1:$G$551,4)</f>
        <v>61.037950000000002</v>
      </c>
      <c r="G13" s="34"/>
      <c r="H13" s="34"/>
      <c r="I13" s="34"/>
      <c r="J13" s="32">
        <f>VLOOKUP($C13,'L2'!$A$1:$G$551,7)</f>
        <v>282</v>
      </c>
      <c r="K13" s="32">
        <f>VLOOKUP($C13,'L2'!$A$1:$G$551,6)</f>
        <v>234.4</v>
      </c>
    </row>
    <row r="14" spans="1:31" s="32" customFormat="1" x14ac:dyDescent="0.25">
      <c r="A14" s="32">
        <f t="shared" si="3"/>
        <v>1</v>
      </c>
      <c r="B14" s="32">
        <f t="shared" si="4"/>
        <v>2007</v>
      </c>
      <c r="C14" s="32">
        <f t="shared" si="0"/>
        <v>12007</v>
      </c>
      <c r="D14" s="66"/>
      <c r="E14" s="66">
        <f>VLOOKUP($C14,'L2'!$A$1:$G$551,5)</f>
        <v>33</v>
      </c>
      <c r="F14" s="34">
        <f>VLOOKUP($C14,'L2'!$A$1:$G$551,4)</f>
        <v>63.073770000000003</v>
      </c>
      <c r="G14" s="34"/>
      <c r="H14" s="34"/>
      <c r="I14" s="34"/>
      <c r="J14" s="32">
        <f>VLOOKUP($C14,'L2'!$A$1:$G$551,7)</f>
        <v>168</v>
      </c>
      <c r="K14" s="32">
        <f>VLOOKUP($C14,'L2'!$A$1:$G$551,6)</f>
        <v>144.6</v>
      </c>
    </row>
    <row r="15" spans="1:31" s="32" customFormat="1" x14ac:dyDescent="0.25">
      <c r="A15" s="32">
        <f t="shared" si="3"/>
        <v>1</v>
      </c>
      <c r="B15" s="32">
        <f t="shared" si="4"/>
        <v>2008</v>
      </c>
      <c r="C15" s="32">
        <f t="shared" si="0"/>
        <v>12008</v>
      </c>
      <c r="D15" s="66"/>
      <c r="E15" s="66">
        <f>VLOOKUP($C15,'L2'!$A$1:$G$551,5)</f>
        <v>48</v>
      </c>
      <c r="F15" s="34">
        <f>VLOOKUP($C15,'L2'!$A$1:$G$551,4)</f>
        <v>65.031080000000003</v>
      </c>
      <c r="G15" s="34"/>
      <c r="H15" s="34"/>
      <c r="I15" s="34"/>
      <c r="J15" s="32">
        <f>VLOOKUP($C15,'L2'!$A$1:$G$551,7)</f>
        <v>172</v>
      </c>
      <c r="K15" s="32">
        <f>VLOOKUP($C15,'L2'!$A$1:$G$551,6)</f>
        <v>144.80000000000001</v>
      </c>
    </row>
    <row r="16" spans="1:31" s="32" customFormat="1" x14ac:dyDescent="0.25">
      <c r="A16" s="32">
        <f t="shared" si="3"/>
        <v>1</v>
      </c>
      <c r="B16" s="32">
        <f t="shared" si="4"/>
        <v>2009</v>
      </c>
      <c r="C16" s="32">
        <f t="shared" si="0"/>
        <v>12009</v>
      </c>
      <c r="D16" s="66"/>
      <c r="E16" s="66">
        <f>VLOOKUP($C16,'L2'!$A$1:$G$551,5)</f>
        <v>45</v>
      </c>
      <c r="F16" s="34">
        <f>VLOOKUP($C16,'L2'!$A$1:$G$551,4)</f>
        <v>66.90531</v>
      </c>
      <c r="G16" s="34"/>
      <c r="H16" s="34"/>
      <c r="I16" s="34"/>
      <c r="J16" s="32">
        <f>VLOOKUP($C16,'L2'!$A$1:$G$551,7)</f>
        <v>293</v>
      </c>
      <c r="K16" s="32">
        <f>VLOOKUP($C16,'L2'!$A$1:$G$551,6)</f>
        <v>242.4</v>
      </c>
    </row>
    <row r="17" spans="1:11" s="32" customFormat="1" x14ac:dyDescent="0.25">
      <c r="A17" s="32">
        <f t="shared" si="3"/>
        <v>1</v>
      </c>
      <c r="B17" s="32">
        <f t="shared" si="4"/>
        <v>2010</v>
      </c>
      <c r="C17" s="32">
        <f t="shared" si="0"/>
        <v>12010</v>
      </c>
      <c r="D17" s="66"/>
      <c r="E17" s="66">
        <f>VLOOKUP($C17,'L2'!$A$1:$G$551,5)</f>
        <v>48</v>
      </c>
      <c r="F17" s="34">
        <f>VLOOKUP($C17,'L2'!$A$1:$G$551,4)</f>
        <v>67.843689999999995</v>
      </c>
      <c r="G17" s="34"/>
      <c r="H17" s="34"/>
      <c r="I17" s="34"/>
      <c r="J17" s="32">
        <f>VLOOKUP($C17,'L2'!$A$1:$G$551,7)</f>
        <v>318</v>
      </c>
      <c r="K17" s="32">
        <f>VLOOKUP($C17,'L2'!$A$1:$G$551,6)</f>
        <v>285.89999999999998</v>
      </c>
    </row>
    <row r="18" spans="1:11" s="32" customFormat="1" x14ac:dyDescent="0.25">
      <c r="A18" s="32">
        <f t="shared" si="3"/>
        <v>1</v>
      </c>
      <c r="B18" s="32">
        <f t="shared" si="4"/>
        <v>2011</v>
      </c>
      <c r="C18" s="32">
        <f t="shared" si="0"/>
        <v>12011</v>
      </c>
      <c r="D18" s="32">
        <f>VLOOKUP($C18,'L2'!$A$1:$G$551,5)</f>
        <v>62</v>
      </c>
      <c r="E18" s="66">
        <f>VLOOKUP($C18,'L2'!$A$1:$G$551,5)</f>
        <v>62</v>
      </c>
      <c r="F18" s="34">
        <f>VLOOKUP($C18,'L2'!$A$1:$G$551,4)</f>
        <v>69.275239999999997</v>
      </c>
      <c r="G18" s="34"/>
      <c r="H18" s="34"/>
      <c r="I18" s="34"/>
      <c r="J18" s="32">
        <f>VLOOKUP($C18,'L2'!$A$1:$G$551,7)</f>
        <v>341</v>
      </c>
      <c r="K18" s="32">
        <f>VLOOKUP($C18,'L2'!$A$1:$G$551,6)</f>
        <v>267.7</v>
      </c>
    </row>
    <row r="19" spans="1:11" s="32" customFormat="1" x14ac:dyDescent="0.25">
      <c r="A19" s="32">
        <f t="shared" si="3"/>
        <v>1</v>
      </c>
      <c r="B19" s="32">
        <f t="shared" si="4"/>
        <v>2012</v>
      </c>
      <c r="C19" s="32">
        <f t="shared" si="0"/>
        <v>12012</v>
      </c>
      <c r="D19" s="32">
        <f>VLOOKUP($C19,'L2'!$A$1:$G$551,5)</f>
        <v>58</v>
      </c>
      <c r="F19" s="34">
        <f>VLOOKUP($C19,'L2'!$A$1:$G$551,4)</f>
        <v>70.71754</v>
      </c>
      <c r="G19" s="34"/>
      <c r="H19" s="34"/>
      <c r="I19" s="34"/>
      <c r="J19" s="32">
        <f>VLOOKUP($C19,'L2'!$A$1:$G$551,7)</f>
        <v>324</v>
      </c>
      <c r="K19" s="32">
        <f>VLOOKUP($C19,'L2'!$A$1:$G$551,6)</f>
        <v>246.5</v>
      </c>
    </row>
    <row r="20" spans="1:11" s="32" customFormat="1" x14ac:dyDescent="0.25">
      <c r="A20" s="32">
        <f t="shared" si="3"/>
        <v>1</v>
      </c>
      <c r="B20" s="32">
        <f t="shared" si="4"/>
        <v>2013</v>
      </c>
      <c r="C20" s="32">
        <f t="shared" si="0"/>
        <v>12013</v>
      </c>
      <c r="D20" s="32">
        <f>VLOOKUP($C20,'L2'!$A$1:$G$551,5)</f>
        <v>67</v>
      </c>
      <c r="F20" s="34">
        <f>VLOOKUP($C20,'L2'!$A$1:$G$551,4)</f>
        <v>72.150490000000005</v>
      </c>
      <c r="G20" s="34"/>
      <c r="H20" s="34"/>
      <c r="I20" s="34"/>
      <c r="J20" s="32">
        <f>VLOOKUP($C20,'L2'!$A$1:$G$551,7)</f>
        <v>398</v>
      </c>
      <c r="K20" s="32">
        <f>VLOOKUP($C20,'L2'!$A$1:$G$551,6)</f>
        <v>317.39999999999998</v>
      </c>
    </row>
    <row r="21" spans="1:11" s="32" customFormat="1" x14ac:dyDescent="0.25">
      <c r="A21" s="32">
        <f t="shared" si="3"/>
        <v>1</v>
      </c>
      <c r="B21" s="32">
        <f t="shared" si="4"/>
        <v>2014</v>
      </c>
      <c r="C21" s="32">
        <f t="shared" si="0"/>
        <v>12014</v>
      </c>
      <c r="D21" s="32">
        <f>VLOOKUP($C21,'L2'!$A$1:$G$551,5)</f>
        <v>57</v>
      </c>
      <c r="F21" s="34">
        <f>VLOOKUP($C21,'L2'!$A$1:$G$551,4)</f>
        <v>73.400580000000005</v>
      </c>
      <c r="G21" s="34"/>
      <c r="H21" s="34"/>
      <c r="I21" s="34"/>
      <c r="J21" s="32">
        <f>VLOOKUP($C21,'L2'!$A$1:$G$551,7)</f>
        <v>290</v>
      </c>
      <c r="K21" s="32">
        <f>VLOOKUP($C21,'L2'!$A$1:$G$551,6)</f>
        <v>275.89999999999998</v>
      </c>
    </row>
    <row r="22" spans="1:11" s="32" customFormat="1" x14ac:dyDescent="0.25">
      <c r="A22" s="32">
        <f t="shared" si="3"/>
        <v>1</v>
      </c>
      <c r="B22" s="32">
        <f t="shared" si="4"/>
        <v>2015</v>
      </c>
      <c r="C22" s="32">
        <f t="shared" si="0"/>
        <v>12015</v>
      </c>
      <c r="D22" s="32">
        <f>VLOOKUP($C22,'L2'!$A$1:$G$551,5)</f>
        <v>91</v>
      </c>
      <c r="F22" s="34">
        <f>VLOOKUP($C22,'L2'!$A$1:$G$551,4)</f>
        <v>73.088369999999998</v>
      </c>
      <c r="G22" s="34"/>
      <c r="H22" s="34"/>
      <c r="I22" s="34"/>
      <c r="J22" s="32">
        <f>VLOOKUP($C22,'L2'!$A$1:$G$551,7)</f>
        <v>272</v>
      </c>
      <c r="K22" s="32">
        <f>VLOOKUP($C22,'L2'!$A$1:$G$551,6)</f>
        <v>240.3</v>
      </c>
    </row>
    <row r="23" spans="1:11" s="32" customFormat="1" x14ac:dyDescent="0.25">
      <c r="A23" s="32">
        <f t="shared" si="3"/>
        <v>1</v>
      </c>
      <c r="B23" s="32">
        <f t="shared" si="4"/>
        <v>2016</v>
      </c>
      <c r="C23" s="32">
        <f t="shared" si="0"/>
        <v>12016</v>
      </c>
      <c r="D23" s="32">
        <f>VLOOKUP($C23,'L2'!$A$1:$G$551,5)</f>
        <v>93</v>
      </c>
      <c r="F23" s="34">
        <f>VLOOKUP($C23,'L2'!$A$1:$G$551,4)</f>
        <v>72.805750000000003</v>
      </c>
      <c r="G23" s="34"/>
      <c r="H23" s="34"/>
      <c r="I23" s="34"/>
      <c r="J23" s="32">
        <f>VLOOKUP($C23,'L2'!$A$1:$G$551,7)</f>
        <v>232</v>
      </c>
      <c r="K23" s="32">
        <f>VLOOKUP($C23,'L2'!$A$1:$G$551,6)</f>
        <v>237.9</v>
      </c>
    </row>
    <row r="24" spans="1:11" s="32" customFormat="1" x14ac:dyDescent="0.25">
      <c r="A24" s="32">
        <f t="shared" si="3"/>
        <v>1</v>
      </c>
      <c r="B24" s="32">
        <f t="shared" si="4"/>
        <v>2017</v>
      </c>
      <c r="C24" s="32">
        <f t="shared" si="0"/>
        <v>12017</v>
      </c>
      <c r="F24" s="34">
        <f>VLOOKUP($C24,'L2'!$A$1:$G$551,4)</f>
        <v>72.632459999999995</v>
      </c>
      <c r="G24" s="34"/>
      <c r="H24" s="34"/>
      <c r="I24" s="34"/>
      <c r="K24" s="32">
        <f>VLOOKUP($C24,'L2'!$A$1:$G$551,6)</f>
        <v>0</v>
      </c>
    </row>
    <row r="25" spans="1:11" s="32" customFormat="1" x14ac:dyDescent="0.25">
      <c r="A25" s="32">
        <f t="shared" si="3"/>
        <v>1</v>
      </c>
      <c r="B25" s="32">
        <f t="shared" si="4"/>
        <v>2018</v>
      </c>
      <c r="C25" s="32">
        <f t="shared" si="0"/>
        <v>12018</v>
      </c>
      <c r="F25" s="34">
        <f>VLOOKUP($C25,'L2'!$A$1:$G$551,4)</f>
        <v>72.412450000000007</v>
      </c>
      <c r="G25" s="34"/>
      <c r="H25" s="34"/>
      <c r="I25" s="34"/>
      <c r="K25" s="32">
        <f>VLOOKUP($C25,'L2'!$A$1:$G$551,6)</f>
        <v>0</v>
      </c>
    </row>
    <row r="26" spans="1:11" s="32" customFormat="1" x14ac:dyDescent="0.25">
      <c r="A26" s="32">
        <f t="shared" si="3"/>
        <v>1</v>
      </c>
      <c r="B26" s="32">
        <f t="shared" si="4"/>
        <v>2019</v>
      </c>
      <c r="C26" s="32">
        <f t="shared" si="0"/>
        <v>12019</v>
      </c>
      <c r="F26" s="34">
        <f>VLOOKUP($C26,'L2'!$A$1:$G$551,4)</f>
        <v>71.928650000000005</v>
      </c>
      <c r="G26" s="34"/>
      <c r="H26" s="34"/>
      <c r="I26" s="34"/>
      <c r="K26" s="32">
        <f>VLOOKUP($C26,'L2'!$A$1:$G$551,6)</f>
        <v>0</v>
      </c>
    </row>
    <row r="27" spans="1:11" s="32" customFormat="1" x14ac:dyDescent="0.25">
      <c r="A27" s="32">
        <f t="shared" si="3"/>
        <v>1</v>
      </c>
      <c r="B27" s="32">
        <f t="shared" si="4"/>
        <v>2020</v>
      </c>
      <c r="C27" s="32">
        <f t="shared" si="0"/>
        <v>12020</v>
      </c>
      <c r="F27" s="34">
        <f>VLOOKUP($C27,'L2'!$A$1:$G$551,4)</f>
        <v>71.620410000000007</v>
      </c>
      <c r="G27" s="34"/>
      <c r="H27" s="34"/>
      <c r="I27" s="34"/>
      <c r="K27" s="32">
        <f>VLOOKUP($C27,'L2'!$A$1:$G$551,6)</f>
        <v>0</v>
      </c>
    </row>
    <row r="28" spans="1:11" s="32" customFormat="1" x14ac:dyDescent="0.25"/>
    <row r="29" spans="1:11" s="32" customFormat="1" x14ac:dyDescent="0.25"/>
    <row r="30" spans="1:11" s="32" customFormat="1" x14ac:dyDescent="0.25"/>
    <row r="31" spans="1:11" s="32" customFormat="1" x14ac:dyDescent="0.25"/>
    <row r="32" spans="1:11" s="32" customFormat="1" x14ac:dyDescent="0.25"/>
    <row r="33" s="32" customFormat="1" x14ac:dyDescent="0.25"/>
    <row r="34" s="32" customFormat="1" x14ac:dyDescent="0.25"/>
    <row r="35" s="32" customFormat="1" x14ac:dyDescent="0.25"/>
    <row r="36" s="32" customFormat="1" x14ac:dyDescent="0.25"/>
    <row r="37" s="32" customFormat="1" x14ac:dyDescent="0.25"/>
    <row r="38" s="32" customFormat="1" x14ac:dyDescent="0.25"/>
    <row r="39" s="32" customFormat="1" x14ac:dyDescent="0.25"/>
    <row r="40" s="32" customFormat="1" x14ac:dyDescent="0.25"/>
    <row r="41" s="32" customFormat="1" x14ac:dyDescent="0.25"/>
    <row r="42" s="32" customFormat="1" x14ac:dyDescent="0.25"/>
    <row r="43" s="32" customFormat="1" x14ac:dyDescent="0.25"/>
    <row r="44" s="32" customFormat="1" x14ac:dyDescent="0.25"/>
    <row r="45" s="32" customFormat="1" x14ac:dyDescent="0.25"/>
    <row r="46" s="32" customFormat="1" x14ac:dyDescent="0.25"/>
    <row r="47" s="32" customFormat="1" x14ac:dyDescent="0.25"/>
    <row r="48" s="32" customFormat="1" x14ac:dyDescent="0.25"/>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row r="57" s="32" customFormat="1" x14ac:dyDescent="0.25"/>
    <row r="58" s="32" customFormat="1" x14ac:dyDescent="0.25"/>
    <row r="59" s="32" customFormat="1" x14ac:dyDescent="0.25"/>
    <row r="60" s="32" customFormat="1" x14ac:dyDescent="0.25"/>
    <row r="61" s="32" customFormat="1" x14ac:dyDescent="0.25"/>
    <row r="62" s="32" customFormat="1" x14ac:dyDescent="0.25"/>
    <row r="63" s="32" customFormat="1" x14ac:dyDescent="0.25"/>
    <row r="64" s="32" customFormat="1"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47"/>
  <sheetViews>
    <sheetView zoomScale="85" zoomScaleNormal="85" workbookViewId="0">
      <pane xSplit="1" ySplit="1" topLeftCell="B8" activePane="bottomRight" state="frozen"/>
      <selection activeCell="W56" sqref="W56"/>
      <selection pane="topRight" activeCell="W56" sqref="W56"/>
      <selection pane="bottomLeft" activeCell="W56" sqref="W56"/>
      <selection pane="bottomRight" activeCell="C25" sqref="C25:Q50"/>
    </sheetView>
  </sheetViews>
  <sheetFormatPr defaultRowHeight="15" x14ac:dyDescent="0.25"/>
  <cols>
    <col min="1" max="1" width="31.42578125" customWidth="1"/>
  </cols>
  <sheetData>
    <row r="1" spans="1:15" x14ac:dyDescent="0.25">
      <c r="A1" s="6" t="s">
        <v>9</v>
      </c>
      <c r="B1" t="s">
        <v>130</v>
      </c>
      <c r="C1" t="s">
        <v>1028</v>
      </c>
      <c r="D1" t="s">
        <v>1029</v>
      </c>
      <c r="E1" t="s">
        <v>1030</v>
      </c>
      <c r="F1" t="s">
        <v>1031</v>
      </c>
      <c r="G1" t="s">
        <v>1032</v>
      </c>
      <c r="H1" t="s">
        <v>1033</v>
      </c>
      <c r="I1" t="s">
        <v>1034</v>
      </c>
      <c r="J1" t="s">
        <v>1035</v>
      </c>
      <c r="K1" t="s">
        <v>1070</v>
      </c>
      <c r="L1" t="s">
        <v>1071</v>
      </c>
      <c r="M1" t="s">
        <v>1080</v>
      </c>
      <c r="N1" t="s">
        <v>1081</v>
      </c>
      <c r="O1" t="s">
        <v>1082</v>
      </c>
    </row>
    <row r="2" spans="1:15" x14ac:dyDescent="0.25">
      <c r="A2" s="10" t="s">
        <v>15</v>
      </c>
      <c r="B2">
        <v>1</v>
      </c>
      <c r="C2" t="s">
        <v>1040</v>
      </c>
      <c r="D2" t="s">
        <v>1085</v>
      </c>
      <c r="E2" t="s">
        <v>1041</v>
      </c>
      <c r="F2" t="s">
        <v>1042</v>
      </c>
      <c r="G2" t="s">
        <v>1043</v>
      </c>
      <c r="H2" t="s">
        <v>1036</v>
      </c>
      <c r="I2" t="s">
        <v>1105</v>
      </c>
      <c r="J2" t="s">
        <v>1119</v>
      </c>
      <c r="K2" t="s">
        <v>1072</v>
      </c>
      <c r="L2" t="s">
        <v>1160</v>
      </c>
      <c r="M2" t="s">
        <v>1086</v>
      </c>
    </row>
    <row r="3" spans="1:15" x14ac:dyDescent="0.25">
      <c r="A3" s="10" t="s">
        <v>118</v>
      </c>
      <c r="B3">
        <v>2</v>
      </c>
      <c r="C3" t="s">
        <v>1040</v>
      </c>
      <c r="D3" t="s">
        <v>1087</v>
      </c>
      <c r="E3" t="s">
        <v>1044</v>
      </c>
      <c r="F3" t="s">
        <v>1045</v>
      </c>
      <c r="G3" t="s">
        <v>1037</v>
      </c>
      <c r="H3" t="s">
        <v>1106</v>
      </c>
      <c r="I3" t="s">
        <v>1120</v>
      </c>
      <c r="J3" t="s">
        <v>1148</v>
      </c>
      <c r="K3" t="s">
        <v>1088</v>
      </c>
    </row>
    <row r="4" spans="1:15" x14ac:dyDescent="0.25">
      <c r="A4" s="10" t="s">
        <v>16</v>
      </c>
      <c r="B4">
        <v>3</v>
      </c>
      <c r="C4" t="s">
        <v>1046</v>
      </c>
      <c r="D4" t="s">
        <v>1087</v>
      </c>
      <c r="E4" t="s">
        <v>1047</v>
      </c>
      <c r="F4" t="s">
        <v>1045</v>
      </c>
      <c r="G4" t="s">
        <v>1037</v>
      </c>
      <c r="H4" t="s">
        <v>1083</v>
      </c>
      <c r="I4" t="s">
        <v>1107</v>
      </c>
      <c r="J4" t="s">
        <v>1121</v>
      </c>
      <c r="K4" t="s">
        <v>1073</v>
      </c>
      <c r="L4" t="s">
        <v>1089</v>
      </c>
    </row>
    <row r="5" spans="1:15" x14ac:dyDescent="0.25">
      <c r="A5" s="10" t="s">
        <v>17</v>
      </c>
      <c r="B5">
        <v>4</v>
      </c>
      <c r="C5" t="s">
        <v>1046</v>
      </c>
      <c r="D5" t="s">
        <v>1085</v>
      </c>
      <c r="E5" t="s">
        <v>1048</v>
      </c>
      <c r="F5" t="s">
        <v>1049</v>
      </c>
      <c r="G5" t="s">
        <v>1050</v>
      </c>
      <c r="H5" t="s">
        <v>1038</v>
      </c>
      <c r="I5" t="s">
        <v>1108</v>
      </c>
      <c r="J5" t="s">
        <v>1122</v>
      </c>
      <c r="K5" t="s">
        <v>1072</v>
      </c>
      <c r="L5" t="s">
        <v>1149</v>
      </c>
      <c r="M5" t="s">
        <v>1090</v>
      </c>
    </row>
    <row r="6" spans="1:15" x14ac:dyDescent="0.25">
      <c r="A6" s="10" t="s">
        <v>119</v>
      </c>
      <c r="B6">
        <v>5</v>
      </c>
      <c r="C6" t="s">
        <v>1051</v>
      </c>
      <c r="D6" t="s">
        <v>1085</v>
      </c>
      <c r="E6" t="s">
        <v>1052</v>
      </c>
      <c r="F6" t="s">
        <v>1045</v>
      </c>
      <c r="G6" t="s">
        <v>1039</v>
      </c>
      <c r="H6" t="s">
        <v>1109</v>
      </c>
      <c r="I6" t="s">
        <v>1123</v>
      </c>
      <c r="J6" t="s">
        <v>1155</v>
      </c>
      <c r="K6" s="119" t="s">
        <v>1091</v>
      </c>
    </row>
    <row r="7" spans="1:15" x14ac:dyDescent="0.25">
      <c r="A7" s="10" t="s">
        <v>18</v>
      </c>
      <c r="B7">
        <v>6</v>
      </c>
      <c r="C7" t="s">
        <v>1046</v>
      </c>
      <c r="D7" t="s">
        <v>1053</v>
      </c>
      <c r="E7" t="s">
        <v>1085</v>
      </c>
      <c r="F7" t="s">
        <v>1054</v>
      </c>
      <c r="G7" t="s">
        <v>1074</v>
      </c>
      <c r="H7" t="s">
        <v>1050</v>
      </c>
      <c r="I7" t="s">
        <v>1038</v>
      </c>
      <c r="J7" t="s">
        <v>1110</v>
      </c>
      <c r="K7" t="s">
        <v>1124</v>
      </c>
      <c r="L7" t="s">
        <v>1072</v>
      </c>
      <c r="M7" t="s">
        <v>1155</v>
      </c>
      <c r="N7" t="s">
        <v>1092</v>
      </c>
    </row>
    <row r="8" spans="1:15" x14ac:dyDescent="0.25">
      <c r="A8" s="10" t="s">
        <v>120</v>
      </c>
      <c r="B8">
        <v>7</v>
      </c>
      <c r="C8" t="s">
        <v>1055</v>
      </c>
      <c r="D8" t="s">
        <v>1087</v>
      </c>
      <c r="E8" t="s">
        <v>1052</v>
      </c>
      <c r="F8" t="s">
        <v>1056</v>
      </c>
      <c r="G8" t="s">
        <v>1043</v>
      </c>
      <c r="H8" t="s">
        <v>1036</v>
      </c>
      <c r="I8" t="s">
        <v>1083</v>
      </c>
      <c r="J8" t="s">
        <v>1111</v>
      </c>
      <c r="K8" s="119" t="s">
        <v>1125</v>
      </c>
      <c r="L8" t="s">
        <v>1072</v>
      </c>
      <c r="M8" t="s">
        <v>1093</v>
      </c>
    </row>
    <row r="9" spans="1:15" x14ac:dyDescent="0.25">
      <c r="A9" s="10" t="s">
        <v>19</v>
      </c>
      <c r="B9">
        <v>8</v>
      </c>
      <c r="C9" t="s">
        <v>1055</v>
      </c>
      <c r="D9" t="s">
        <v>1053</v>
      </c>
      <c r="E9" t="s">
        <v>1094</v>
      </c>
      <c r="F9" t="s">
        <v>1150</v>
      </c>
      <c r="G9" t="s">
        <v>1151</v>
      </c>
      <c r="H9" t="s">
        <v>1050</v>
      </c>
      <c r="I9" t="s">
        <v>1038</v>
      </c>
      <c r="J9" t="s">
        <v>1152</v>
      </c>
      <c r="K9" t="s">
        <v>1153</v>
      </c>
      <c r="L9" s="119" t="s">
        <v>1073</v>
      </c>
      <c r="M9" t="s">
        <v>1155</v>
      </c>
      <c r="N9" t="s">
        <v>1154</v>
      </c>
    </row>
    <row r="10" spans="1:15" x14ac:dyDescent="0.25">
      <c r="A10" s="10" t="s">
        <v>20</v>
      </c>
      <c r="B10">
        <v>9</v>
      </c>
      <c r="C10" t="s">
        <v>1057</v>
      </c>
      <c r="D10" t="s">
        <v>1053</v>
      </c>
      <c r="E10" t="s">
        <v>1095</v>
      </c>
      <c r="F10" t="s">
        <v>1058</v>
      </c>
      <c r="G10" t="s">
        <v>1075</v>
      </c>
      <c r="H10" t="s">
        <v>1050</v>
      </c>
      <c r="I10" t="s">
        <v>1038</v>
      </c>
      <c r="J10" t="s">
        <v>1110</v>
      </c>
      <c r="K10" t="s">
        <v>1126</v>
      </c>
      <c r="L10" t="s">
        <v>1155</v>
      </c>
      <c r="M10" t="s">
        <v>1086</v>
      </c>
    </row>
    <row r="11" spans="1:15" x14ac:dyDescent="0.25">
      <c r="A11" s="10" t="s">
        <v>21</v>
      </c>
      <c r="B11">
        <v>10</v>
      </c>
      <c r="C11" t="s">
        <v>1046</v>
      </c>
      <c r="D11" t="s">
        <v>1087</v>
      </c>
      <c r="E11" t="s">
        <v>1048</v>
      </c>
      <c r="F11" t="s">
        <v>1042</v>
      </c>
      <c r="G11" t="s">
        <v>1045</v>
      </c>
      <c r="H11" t="s">
        <v>1039</v>
      </c>
      <c r="I11" t="s">
        <v>1108</v>
      </c>
      <c r="J11" t="s">
        <v>1127</v>
      </c>
      <c r="K11" t="s">
        <v>1072</v>
      </c>
      <c r="L11" t="s">
        <v>1156</v>
      </c>
      <c r="M11" t="s">
        <v>1096</v>
      </c>
    </row>
    <row r="12" spans="1:15" x14ac:dyDescent="0.25">
      <c r="A12" s="10" t="s">
        <v>121</v>
      </c>
      <c r="B12">
        <v>11</v>
      </c>
      <c r="C12" t="s">
        <v>1040</v>
      </c>
      <c r="D12" t="s">
        <v>1087</v>
      </c>
      <c r="E12" t="s">
        <v>1059</v>
      </c>
      <c r="F12" t="s">
        <v>1045</v>
      </c>
      <c r="G12" t="s">
        <v>1037</v>
      </c>
      <c r="H12" t="s">
        <v>1113</v>
      </c>
      <c r="I12" t="s">
        <v>1128</v>
      </c>
      <c r="J12" t="s">
        <v>1073</v>
      </c>
      <c r="K12" s="119" t="s">
        <v>1157</v>
      </c>
      <c r="L12" t="s">
        <v>1097</v>
      </c>
    </row>
    <row r="13" spans="1:15" x14ac:dyDescent="0.25">
      <c r="A13" s="10" t="s">
        <v>22</v>
      </c>
      <c r="B13">
        <v>12</v>
      </c>
      <c r="C13" t="s">
        <v>1046</v>
      </c>
      <c r="D13" t="s">
        <v>1053</v>
      </c>
      <c r="E13" t="s">
        <v>1094</v>
      </c>
      <c r="F13" t="s">
        <v>1060</v>
      </c>
      <c r="G13" t="s">
        <v>1076</v>
      </c>
      <c r="H13" t="s">
        <v>1050</v>
      </c>
      <c r="I13" t="s">
        <v>1038</v>
      </c>
      <c r="J13" t="s">
        <v>1083</v>
      </c>
      <c r="K13" t="s">
        <v>1114</v>
      </c>
      <c r="L13" t="s">
        <v>1129</v>
      </c>
      <c r="M13" t="s">
        <v>1073</v>
      </c>
      <c r="N13" t="s">
        <v>1158</v>
      </c>
      <c r="O13" t="s">
        <v>1098</v>
      </c>
    </row>
    <row r="14" spans="1:15" x14ac:dyDescent="0.25">
      <c r="A14" s="10" t="s">
        <v>122</v>
      </c>
      <c r="B14">
        <v>13</v>
      </c>
      <c r="C14" t="s">
        <v>1040</v>
      </c>
      <c r="D14" t="s">
        <v>1085</v>
      </c>
      <c r="E14" t="s">
        <v>1061</v>
      </c>
      <c r="F14" t="s">
        <v>1050</v>
      </c>
      <c r="G14" t="s">
        <v>1038</v>
      </c>
      <c r="H14" t="s">
        <v>1105</v>
      </c>
      <c r="I14" t="s">
        <v>1129</v>
      </c>
      <c r="J14" t="s">
        <v>1073</v>
      </c>
      <c r="K14" t="s">
        <v>1158</v>
      </c>
      <c r="L14" t="s">
        <v>1099</v>
      </c>
      <c r="O14" s="119"/>
    </row>
    <row r="15" spans="1:15" x14ac:dyDescent="0.25">
      <c r="A15" s="10" t="s">
        <v>23</v>
      </c>
      <c r="B15">
        <v>14</v>
      </c>
      <c r="C15" t="s">
        <v>1055</v>
      </c>
      <c r="D15" t="s">
        <v>1062</v>
      </c>
      <c r="E15" t="s">
        <v>1094</v>
      </c>
      <c r="F15" t="s">
        <v>1063</v>
      </c>
      <c r="G15" t="s">
        <v>1077</v>
      </c>
      <c r="H15" t="s">
        <v>1050</v>
      </c>
      <c r="I15" t="s">
        <v>1038</v>
      </c>
      <c r="J15" t="s">
        <v>1115</v>
      </c>
      <c r="K15" t="s">
        <v>1126</v>
      </c>
      <c r="L15" t="s">
        <v>1158</v>
      </c>
      <c r="M15" t="s">
        <v>1100</v>
      </c>
    </row>
    <row r="16" spans="1:15" x14ac:dyDescent="0.25">
      <c r="A16" s="10" t="s">
        <v>123</v>
      </c>
      <c r="B16">
        <v>15</v>
      </c>
      <c r="C16" t="s">
        <v>1040</v>
      </c>
      <c r="D16" t="s">
        <v>1085</v>
      </c>
      <c r="E16" t="s">
        <v>1064</v>
      </c>
      <c r="F16" t="s">
        <v>1045</v>
      </c>
      <c r="G16" t="s">
        <v>1037</v>
      </c>
      <c r="H16" t="s">
        <v>1113</v>
      </c>
      <c r="I16" t="s">
        <v>1078</v>
      </c>
      <c r="J16" t="s">
        <v>1101</v>
      </c>
      <c r="K16" t="s">
        <v>1159</v>
      </c>
      <c r="L16" t="s">
        <v>1102</v>
      </c>
    </row>
    <row r="17" spans="1:149" x14ac:dyDescent="0.25">
      <c r="A17" s="10" t="s">
        <v>124</v>
      </c>
      <c r="B17">
        <v>16</v>
      </c>
      <c r="C17" t="s">
        <v>1046</v>
      </c>
      <c r="D17" t="s">
        <v>1094</v>
      </c>
      <c r="E17" t="s">
        <v>1058</v>
      </c>
      <c r="F17" t="s">
        <v>1045</v>
      </c>
      <c r="G17" t="s">
        <v>1039</v>
      </c>
      <c r="H17" t="s">
        <v>1112</v>
      </c>
      <c r="I17" t="s">
        <v>1130</v>
      </c>
      <c r="J17" t="s">
        <v>1073</v>
      </c>
      <c r="K17" t="s">
        <v>1160</v>
      </c>
      <c r="L17" t="s">
        <v>1103</v>
      </c>
    </row>
    <row r="18" spans="1:149" x14ac:dyDescent="0.25">
      <c r="A18" s="10" t="s">
        <v>125</v>
      </c>
      <c r="B18">
        <v>17</v>
      </c>
      <c r="C18" t="s">
        <v>1055</v>
      </c>
      <c r="D18" t="s">
        <v>1094</v>
      </c>
      <c r="E18" t="s">
        <v>1041</v>
      </c>
      <c r="F18" t="s">
        <v>1065</v>
      </c>
      <c r="G18" t="s">
        <v>1050</v>
      </c>
      <c r="H18" t="s">
        <v>1038</v>
      </c>
      <c r="I18" t="s">
        <v>1111</v>
      </c>
      <c r="J18" t="s">
        <v>1131</v>
      </c>
      <c r="K18" t="s">
        <v>1072</v>
      </c>
      <c r="L18" t="s">
        <v>1155</v>
      </c>
      <c r="M18" t="s">
        <v>1091</v>
      </c>
    </row>
    <row r="19" spans="1:149" x14ac:dyDescent="0.25">
      <c r="A19" s="10" t="s">
        <v>180</v>
      </c>
      <c r="B19">
        <v>18</v>
      </c>
      <c r="C19" t="s">
        <v>1046</v>
      </c>
      <c r="D19" t="s">
        <v>1104</v>
      </c>
      <c r="E19" t="s">
        <v>1060</v>
      </c>
      <c r="F19" t="s">
        <v>1079</v>
      </c>
      <c r="G19" t="s">
        <v>1045</v>
      </c>
      <c r="H19" t="s">
        <v>1037</v>
      </c>
      <c r="I19" t="s">
        <v>1112</v>
      </c>
      <c r="J19" t="s">
        <v>1132</v>
      </c>
      <c r="K19" t="s">
        <v>1155</v>
      </c>
      <c r="L19" t="s">
        <v>1092</v>
      </c>
    </row>
    <row r="20" spans="1:149" x14ac:dyDescent="0.25">
      <c r="A20" s="10" t="s">
        <v>24</v>
      </c>
      <c r="B20">
        <v>19</v>
      </c>
      <c r="C20" t="s">
        <v>1046</v>
      </c>
      <c r="D20" t="s">
        <v>1085</v>
      </c>
      <c r="E20" t="s">
        <v>1048</v>
      </c>
      <c r="F20" t="s">
        <v>1066</v>
      </c>
      <c r="G20" t="s">
        <v>1050</v>
      </c>
      <c r="H20" t="s">
        <v>1038</v>
      </c>
      <c r="I20" t="s">
        <v>1083</v>
      </c>
      <c r="J20" t="s">
        <v>1116</v>
      </c>
      <c r="K20" t="s">
        <v>1122</v>
      </c>
      <c r="L20" t="s">
        <v>1072</v>
      </c>
      <c r="M20" t="s">
        <v>1091</v>
      </c>
    </row>
    <row r="21" spans="1:149" x14ac:dyDescent="0.25">
      <c r="A21" s="10" t="s">
        <v>127</v>
      </c>
      <c r="B21">
        <v>20</v>
      </c>
      <c r="C21" t="s">
        <v>1046</v>
      </c>
      <c r="D21" t="s">
        <v>1085</v>
      </c>
      <c r="E21" t="s">
        <v>1067</v>
      </c>
      <c r="F21" t="s">
        <v>1068</v>
      </c>
      <c r="G21" t="s">
        <v>1045</v>
      </c>
      <c r="H21" t="s">
        <v>1037</v>
      </c>
      <c r="I21" t="s">
        <v>1111</v>
      </c>
      <c r="J21" t="s">
        <v>1133</v>
      </c>
      <c r="K21" t="s">
        <v>1072</v>
      </c>
      <c r="L21" t="s">
        <v>1149</v>
      </c>
      <c r="M21" t="s">
        <v>1091</v>
      </c>
    </row>
    <row r="22" spans="1:149" x14ac:dyDescent="0.25">
      <c r="A22" s="10" t="s">
        <v>128</v>
      </c>
      <c r="B22">
        <v>21</v>
      </c>
      <c r="C22" t="s">
        <v>1046</v>
      </c>
      <c r="D22" t="s">
        <v>1085</v>
      </c>
      <c r="E22" t="s">
        <v>1041</v>
      </c>
      <c r="F22" t="s">
        <v>1050</v>
      </c>
      <c r="G22" t="s">
        <v>1038</v>
      </c>
      <c r="H22" t="s">
        <v>1117</v>
      </c>
      <c r="I22" t="s">
        <v>1134</v>
      </c>
      <c r="J22" t="s">
        <v>1073</v>
      </c>
      <c r="K22" t="s">
        <v>1156</v>
      </c>
      <c r="L22" t="s">
        <v>1090</v>
      </c>
    </row>
    <row r="23" spans="1:149" x14ac:dyDescent="0.25">
      <c r="A23" s="10" t="s">
        <v>25</v>
      </c>
      <c r="B23">
        <v>22</v>
      </c>
      <c r="C23" t="s">
        <v>1055</v>
      </c>
      <c r="D23" t="s">
        <v>1085</v>
      </c>
      <c r="E23" t="s">
        <v>1052</v>
      </c>
      <c r="F23" t="s">
        <v>1069</v>
      </c>
      <c r="G23" t="s">
        <v>1045</v>
      </c>
      <c r="H23" t="s">
        <v>1039</v>
      </c>
      <c r="I23" t="s">
        <v>1083</v>
      </c>
      <c r="J23" t="s">
        <v>1118</v>
      </c>
      <c r="K23" t="s">
        <v>1135</v>
      </c>
      <c r="L23" t="s">
        <v>1072</v>
      </c>
      <c r="M23" t="s">
        <v>1149</v>
      </c>
      <c r="N23" t="s">
        <v>1093</v>
      </c>
    </row>
    <row r="26" spans="1:149" x14ac:dyDescent="0.25">
      <c r="Y26" s="119"/>
      <c r="AN26" s="119"/>
      <c r="CE26" s="119"/>
      <c r="CS26" s="15"/>
      <c r="DK26" s="119"/>
      <c r="EF26" s="119"/>
    </row>
    <row r="27" spans="1:149" x14ac:dyDescent="0.25">
      <c r="X27" s="119"/>
      <c r="BJ27" s="119"/>
      <c r="BW27" s="15"/>
      <c r="BY27" s="119"/>
      <c r="CT27" s="119"/>
    </row>
    <row r="28" spans="1:149" x14ac:dyDescent="0.25">
      <c r="X28" s="119"/>
      <c r="BV28" s="119"/>
      <c r="CJ28" s="15"/>
      <c r="DA28" s="119"/>
      <c r="DV28" s="119"/>
    </row>
    <row r="29" spans="1:149" x14ac:dyDescent="0.25">
      <c r="V29" s="119"/>
      <c r="AK29" s="119"/>
      <c r="BY29" s="119"/>
      <c r="CM29" s="15"/>
      <c r="DE29" s="119"/>
      <c r="DZ29" s="119"/>
    </row>
    <row r="30" spans="1:149" x14ac:dyDescent="0.25">
      <c r="Z30" s="119"/>
      <c r="BP30" s="119"/>
      <c r="CC30" s="15"/>
      <c r="CE30" s="119"/>
      <c r="CZ30" s="119"/>
    </row>
    <row r="31" spans="1:149" x14ac:dyDescent="0.25">
      <c r="L31" s="119"/>
      <c r="AF31" s="119"/>
      <c r="AP31" s="15"/>
      <c r="CK31" s="119"/>
      <c r="CY31" s="15"/>
      <c r="DQ31" s="119"/>
      <c r="EL31" s="119"/>
    </row>
    <row r="32" spans="1:149" x14ac:dyDescent="0.25">
      <c r="Z32" s="119"/>
      <c r="AO32" s="119"/>
      <c r="CR32" s="119"/>
      <c r="DF32" s="15"/>
      <c r="DX32" s="119"/>
      <c r="ES32" s="119"/>
    </row>
    <row r="33" spans="12:154" x14ac:dyDescent="0.25">
      <c r="L33" s="119"/>
      <c r="AG33" s="119"/>
      <c r="AQ33" s="15"/>
      <c r="CL33" s="119"/>
      <c r="CZ33" s="15"/>
      <c r="DQ33" s="119"/>
      <c r="EL33" s="119"/>
    </row>
    <row r="34" spans="12:154" x14ac:dyDescent="0.25">
      <c r="M34" s="119"/>
      <c r="AG34" s="119"/>
      <c r="AQ34" s="15"/>
      <c r="CL34" s="119"/>
      <c r="CY34" s="15"/>
      <c r="DA34" s="119"/>
      <c r="DV34" s="119"/>
    </row>
    <row r="35" spans="12:154" x14ac:dyDescent="0.25">
      <c r="V35" s="119"/>
      <c r="AK35" s="119"/>
      <c r="BY35" s="119"/>
      <c r="CM35" s="15"/>
      <c r="DE35" s="119"/>
      <c r="DZ35" s="119"/>
    </row>
    <row r="36" spans="12:154" x14ac:dyDescent="0.25">
      <c r="Y36" s="119"/>
      <c r="BK36" s="119"/>
      <c r="BY36" s="15"/>
      <c r="CP36" s="119"/>
      <c r="DK36" s="119"/>
    </row>
    <row r="37" spans="12:154" x14ac:dyDescent="0.25">
      <c r="L37" s="119"/>
      <c r="AG37" s="119"/>
      <c r="AQ37" s="15"/>
      <c r="CX37" s="119"/>
      <c r="DL37" s="15"/>
      <c r="EC37" s="119"/>
      <c r="EX37" s="119"/>
    </row>
    <row r="38" spans="12:154" x14ac:dyDescent="0.25">
      <c r="X38" s="119"/>
      <c r="BN38" s="119"/>
      <c r="CB38" s="15"/>
      <c r="CS38" s="119"/>
      <c r="DN38" s="119"/>
    </row>
    <row r="39" spans="12:154" x14ac:dyDescent="0.25">
      <c r="P39" s="119"/>
      <c r="AE39" s="119"/>
      <c r="AO39" s="15"/>
      <c r="CI39" s="119"/>
      <c r="CV39" s="15"/>
      <c r="CX39" s="119"/>
      <c r="DS39" s="119"/>
    </row>
    <row r="40" spans="12:154" x14ac:dyDescent="0.25">
      <c r="Y40" s="119"/>
      <c r="BK40" s="119"/>
      <c r="BY40" s="15"/>
      <c r="CL40" s="119"/>
      <c r="DG40" s="119"/>
    </row>
    <row r="41" spans="12:154" x14ac:dyDescent="0.25">
      <c r="X41" s="119"/>
      <c r="BN41" s="119"/>
      <c r="CB41" s="15"/>
      <c r="CS41" s="119"/>
      <c r="DN41" s="119"/>
    </row>
    <row r="42" spans="12:154" x14ac:dyDescent="0.25">
      <c r="Y42" s="119"/>
      <c r="AN42" s="119"/>
      <c r="CC42" s="119"/>
      <c r="CQ42" s="15"/>
      <c r="DI42" s="119"/>
      <c r="ED42" s="119"/>
    </row>
    <row r="43" spans="12:154" x14ac:dyDescent="0.25">
      <c r="W43" s="119"/>
      <c r="AG43" s="15"/>
      <c r="BY43" s="119"/>
      <c r="CL43" s="15"/>
      <c r="CN43" s="119"/>
      <c r="DI43" s="119"/>
    </row>
    <row r="44" spans="12:154" x14ac:dyDescent="0.25">
      <c r="X44" s="119"/>
      <c r="AM44" s="119"/>
      <c r="CM44" s="119"/>
      <c r="DA44" s="15"/>
      <c r="DS44" s="119"/>
      <c r="EN44" s="119"/>
    </row>
    <row r="45" spans="12:154" x14ac:dyDescent="0.25">
      <c r="W45" s="119"/>
      <c r="AL45" s="119"/>
      <c r="BX45" s="119"/>
      <c r="CL45" s="15"/>
      <c r="DD45" s="119"/>
      <c r="DY45" s="119"/>
    </row>
    <row r="46" spans="12:154" x14ac:dyDescent="0.25">
      <c r="W46" s="119"/>
      <c r="BM46" s="119"/>
      <c r="CA46" s="15"/>
      <c r="CR46" s="119"/>
      <c r="DM46" s="119"/>
    </row>
    <row r="47" spans="12:154" x14ac:dyDescent="0.25">
      <c r="Y47" s="119"/>
      <c r="AN47" s="119"/>
      <c r="CO47" s="119"/>
      <c r="DC47" s="15"/>
      <c r="DU47" s="119"/>
      <c r="EP47" s="1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1"/>
  <sheetViews>
    <sheetView workbookViewId="0">
      <pane ySplit="1" topLeftCell="A2" activePane="bottomLeft" state="frozen"/>
      <selection activeCell="W56" sqref="W56"/>
      <selection pane="bottomLeft" activeCell="W56" sqref="W56"/>
    </sheetView>
  </sheetViews>
  <sheetFormatPr defaultRowHeight="15" x14ac:dyDescent="0.25"/>
  <sheetData>
    <row r="1" spans="1:7" x14ac:dyDescent="0.25">
      <c r="A1" t="s">
        <v>113</v>
      </c>
      <c r="B1" t="s">
        <v>114</v>
      </c>
      <c r="C1" t="s">
        <v>115</v>
      </c>
      <c r="D1" t="s">
        <v>133</v>
      </c>
      <c r="E1" t="s">
        <v>134</v>
      </c>
      <c r="F1" t="s">
        <v>116</v>
      </c>
      <c r="G1" t="s">
        <v>117</v>
      </c>
    </row>
    <row r="2" spans="1:7" x14ac:dyDescent="0.25">
      <c r="A2">
        <v>11996</v>
      </c>
      <c r="B2" t="s">
        <v>15</v>
      </c>
      <c r="C2">
        <v>1996</v>
      </c>
      <c r="D2">
        <v>36.27581</v>
      </c>
      <c r="F2">
        <v>9</v>
      </c>
      <c r="G2">
        <v>15</v>
      </c>
    </row>
    <row r="3" spans="1:7" x14ac:dyDescent="0.25">
      <c r="A3">
        <v>11997</v>
      </c>
      <c r="B3" t="s">
        <v>15</v>
      </c>
      <c r="C3">
        <v>1997</v>
      </c>
      <c r="D3">
        <v>38.830959999999997</v>
      </c>
      <c r="F3">
        <v>33.6</v>
      </c>
      <c r="G3">
        <v>39</v>
      </c>
    </row>
    <row r="4" spans="1:7" x14ac:dyDescent="0.25">
      <c r="A4">
        <v>11998</v>
      </c>
      <c r="B4" t="s">
        <v>15</v>
      </c>
      <c r="C4">
        <v>1998</v>
      </c>
      <c r="D4">
        <v>41.413620000000002</v>
      </c>
      <c r="F4">
        <v>44.9</v>
      </c>
      <c r="G4">
        <v>56</v>
      </c>
    </row>
    <row r="5" spans="1:7" x14ac:dyDescent="0.25">
      <c r="A5">
        <v>11999</v>
      </c>
      <c r="B5" t="s">
        <v>15</v>
      </c>
      <c r="C5">
        <v>1999</v>
      </c>
      <c r="D5">
        <v>43.9328</v>
      </c>
      <c r="F5">
        <v>89.6</v>
      </c>
      <c r="G5">
        <v>111</v>
      </c>
    </row>
    <row r="6" spans="1:7" x14ac:dyDescent="0.25">
      <c r="A6">
        <v>12000</v>
      </c>
      <c r="B6" t="s">
        <v>15</v>
      </c>
      <c r="C6">
        <v>2000</v>
      </c>
      <c r="D6">
        <v>46.81212</v>
      </c>
      <c r="F6">
        <v>120.5</v>
      </c>
      <c r="G6">
        <v>111</v>
      </c>
    </row>
    <row r="7" spans="1:7" x14ac:dyDescent="0.25">
      <c r="A7">
        <v>12001</v>
      </c>
      <c r="B7" t="s">
        <v>15</v>
      </c>
      <c r="C7">
        <v>2001</v>
      </c>
      <c r="D7">
        <v>49.350940000000001</v>
      </c>
      <c r="F7">
        <v>91</v>
      </c>
      <c r="G7">
        <v>132</v>
      </c>
    </row>
    <row r="8" spans="1:7" x14ac:dyDescent="0.25">
      <c r="A8">
        <v>12002</v>
      </c>
      <c r="B8" t="s">
        <v>15</v>
      </c>
      <c r="C8">
        <v>2002</v>
      </c>
      <c r="D8">
        <v>51.944609999999997</v>
      </c>
      <c r="F8">
        <v>114.6</v>
      </c>
      <c r="G8">
        <v>160</v>
      </c>
    </row>
    <row r="9" spans="1:7" x14ac:dyDescent="0.25">
      <c r="A9">
        <v>12003</v>
      </c>
      <c r="B9" t="s">
        <v>15</v>
      </c>
      <c r="C9">
        <v>2003</v>
      </c>
      <c r="D9">
        <v>54.559199999999997</v>
      </c>
      <c r="F9">
        <v>210.7</v>
      </c>
      <c r="G9">
        <v>273</v>
      </c>
    </row>
    <row r="10" spans="1:7" x14ac:dyDescent="0.25">
      <c r="A10">
        <v>12004</v>
      </c>
      <c r="B10" t="s">
        <v>15</v>
      </c>
      <c r="C10">
        <v>2004</v>
      </c>
      <c r="D10">
        <v>57.183349999999997</v>
      </c>
      <c r="E10">
        <v>44</v>
      </c>
      <c r="F10">
        <v>231.2</v>
      </c>
      <c r="G10">
        <v>281</v>
      </c>
    </row>
    <row r="11" spans="1:7" x14ac:dyDescent="0.25">
      <c r="A11">
        <v>12005</v>
      </c>
      <c r="B11" t="s">
        <v>15</v>
      </c>
      <c r="C11">
        <v>2005</v>
      </c>
      <c r="D11">
        <v>59.081659999999999</v>
      </c>
      <c r="E11">
        <v>44</v>
      </c>
      <c r="F11">
        <v>312.7</v>
      </c>
      <c r="G11">
        <v>326</v>
      </c>
    </row>
    <row r="12" spans="1:7" x14ac:dyDescent="0.25">
      <c r="A12">
        <v>12006</v>
      </c>
      <c r="B12" t="s">
        <v>15</v>
      </c>
      <c r="C12">
        <v>2006</v>
      </c>
      <c r="D12">
        <v>61.037950000000002</v>
      </c>
      <c r="E12">
        <v>38</v>
      </c>
      <c r="F12">
        <v>234.4</v>
      </c>
      <c r="G12">
        <v>282</v>
      </c>
    </row>
    <row r="13" spans="1:7" x14ac:dyDescent="0.25">
      <c r="A13">
        <v>12007</v>
      </c>
      <c r="B13" t="s">
        <v>15</v>
      </c>
      <c r="C13">
        <v>2007</v>
      </c>
      <c r="D13">
        <v>63.073770000000003</v>
      </c>
      <c r="E13">
        <v>33</v>
      </c>
      <c r="F13">
        <v>144.6</v>
      </c>
      <c r="G13">
        <v>168</v>
      </c>
    </row>
    <row r="14" spans="1:7" x14ac:dyDescent="0.25">
      <c r="A14">
        <v>12008</v>
      </c>
      <c r="B14" t="s">
        <v>15</v>
      </c>
      <c r="C14">
        <v>2008</v>
      </c>
      <c r="D14">
        <v>65.031080000000003</v>
      </c>
      <c r="E14">
        <v>48</v>
      </c>
      <c r="F14">
        <v>144.80000000000001</v>
      </c>
      <c r="G14">
        <v>172</v>
      </c>
    </row>
    <row r="15" spans="1:7" x14ac:dyDescent="0.25">
      <c r="A15">
        <v>12009</v>
      </c>
      <c r="B15" t="s">
        <v>15</v>
      </c>
      <c r="C15">
        <v>2009</v>
      </c>
      <c r="D15">
        <v>66.90531</v>
      </c>
      <c r="E15">
        <v>45</v>
      </c>
      <c r="F15">
        <v>242.4</v>
      </c>
      <c r="G15">
        <v>293</v>
      </c>
    </row>
    <row r="16" spans="1:7" x14ac:dyDescent="0.25">
      <c r="A16">
        <v>12010</v>
      </c>
      <c r="B16" t="s">
        <v>15</v>
      </c>
      <c r="C16">
        <v>2010</v>
      </c>
      <c r="D16">
        <v>67.843689999999995</v>
      </c>
      <c r="E16">
        <v>48</v>
      </c>
      <c r="F16">
        <v>285.89999999999998</v>
      </c>
      <c r="G16">
        <v>318</v>
      </c>
    </row>
    <row r="17" spans="1:7" x14ac:dyDescent="0.25">
      <c r="A17">
        <v>12011</v>
      </c>
      <c r="B17" t="s">
        <v>15</v>
      </c>
      <c r="C17">
        <v>2011</v>
      </c>
      <c r="D17">
        <v>69.275239999999997</v>
      </c>
      <c r="E17">
        <v>62</v>
      </c>
      <c r="F17">
        <v>267.7</v>
      </c>
      <c r="G17">
        <v>341</v>
      </c>
    </row>
    <row r="18" spans="1:7" x14ac:dyDescent="0.25">
      <c r="A18">
        <v>12012</v>
      </c>
      <c r="B18" t="s">
        <v>15</v>
      </c>
      <c r="C18">
        <v>2012</v>
      </c>
      <c r="D18">
        <v>70.71754</v>
      </c>
      <c r="E18">
        <v>58</v>
      </c>
      <c r="F18">
        <v>246.5</v>
      </c>
      <c r="G18">
        <v>324</v>
      </c>
    </row>
    <row r="19" spans="1:7" x14ac:dyDescent="0.25">
      <c r="A19">
        <v>12013</v>
      </c>
      <c r="B19" t="s">
        <v>15</v>
      </c>
      <c r="C19">
        <v>2013</v>
      </c>
      <c r="D19">
        <v>72.150490000000005</v>
      </c>
      <c r="E19">
        <v>67</v>
      </c>
      <c r="F19">
        <v>317.39999999999998</v>
      </c>
      <c r="G19">
        <v>398</v>
      </c>
    </row>
    <row r="20" spans="1:7" x14ac:dyDescent="0.25">
      <c r="A20">
        <v>12014</v>
      </c>
      <c r="B20" t="s">
        <v>15</v>
      </c>
      <c r="C20">
        <v>2014</v>
      </c>
      <c r="D20">
        <v>73.400580000000005</v>
      </c>
      <c r="E20">
        <v>57</v>
      </c>
      <c r="F20">
        <v>275.89999999999998</v>
      </c>
      <c r="G20">
        <v>290</v>
      </c>
    </row>
    <row r="21" spans="1:7" x14ac:dyDescent="0.25">
      <c r="A21">
        <v>12015</v>
      </c>
      <c r="B21" t="s">
        <v>15</v>
      </c>
      <c r="C21">
        <v>2015</v>
      </c>
      <c r="D21">
        <v>73.088369999999998</v>
      </c>
      <c r="E21">
        <v>91</v>
      </c>
      <c r="F21">
        <v>240.3</v>
      </c>
      <c r="G21">
        <v>272</v>
      </c>
    </row>
    <row r="22" spans="1:7" x14ac:dyDescent="0.25">
      <c r="A22">
        <v>12016</v>
      </c>
      <c r="B22" t="s">
        <v>15</v>
      </c>
      <c r="C22">
        <v>2016</v>
      </c>
      <c r="D22">
        <v>72.805750000000003</v>
      </c>
      <c r="E22">
        <v>93</v>
      </c>
      <c r="F22">
        <v>237.9</v>
      </c>
      <c r="G22">
        <v>232</v>
      </c>
    </row>
    <row r="23" spans="1:7" x14ac:dyDescent="0.25">
      <c r="A23">
        <v>12017</v>
      </c>
      <c r="B23" t="s">
        <v>15</v>
      </c>
      <c r="C23">
        <v>2017</v>
      </c>
      <c r="D23">
        <v>72.632459999999995</v>
      </c>
    </row>
    <row r="24" spans="1:7" x14ac:dyDescent="0.25">
      <c r="A24">
        <v>12018</v>
      </c>
      <c r="B24" t="s">
        <v>15</v>
      </c>
      <c r="C24">
        <v>2018</v>
      </c>
      <c r="D24">
        <v>72.412450000000007</v>
      </c>
    </row>
    <row r="25" spans="1:7" x14ac:dyDescent="0.25">
      <c r="A25">
        <v>12019</v>
      </c>
      <c r="B25" t="s">
        <v>15</v>
      </c>
      <c r="C25">
        <v>2019</v>
      </c>
      <c r="D25">
        <v>71.928650000000005</v>
      </c>
    </row>
    <row r="26" spans="1:7" x14ac:dyDescent="0.25">
      <c r="A26">
        <v>12020</v>
      </c>
      <c r="B26" t="s">
        <v>15</v>
      </c>
      <c r="C26">
        <v>2020</v>
      </c>
      <c r="D26">
        <v>71.620410000000007</v>
      </c>
    </row>
    <row r="27" spans="1:7" x14ac:dyDescent="0.25">
      <c r="A27">
        <v>21996</v>
      </c>
      <c r="B27" t="s">
        <v>118</v>
      </c>
      <c r="C27">
        <v>1996</v>
      </c>
      <c r="D27">
        <v>69.528800000000004</v>
      </c>
      <c r="F27">
        <v>7.1</v>
      </c>
      <c r="G27">
        <v>8</v>
      </c>
    </row>
    <row r="28" spans="1:7" x14ac:dyDescent="0.25">
      <c r="A28">
        <v>21997</v>
      </c>
      <c r="B28" t="s">
        <v>118</v>
      </c>
      <c r="C28">
        <v>1997</v>
      </c>
      <c r="D28">
        <v>75.415430000000001</v>
      </c>
      <c r="F28">
        <v>32.6</v>
      </c>
      <c r="G28">
        <v>38</v>
      </c>
    </row>
    <row r="29" spans="1:7" x14ac:dyDescent="0.25">
      <c r="A29">
        <v>21998</v>
      </c>
      <c r="B29" t="s">
        <v>118</v>
      </c>
      <c r="C29">
        <v>1998</v>
      </c>
      <c r="D29">
        <v>81.255110000000002</v>
      </c>
      <c r="F29">
        <v>166.3</v>
      </c>
      <c r="G29">
        <v>239</v>
      </c>
    </row>
    <row r="30" spans="1:7" x14ac:dyDescent="0.25">
      <c r="A30">
        <v>21999</v>
      </c>
      <c r="B30" t="s">
        <v>118</v>
      </c>
      <c r="C30">
        <v>1999</v>
      </c>
      <c r="D30">
        <v>86.99812</v>
      </c>
      <c r="F30">
        <v>298.60000000000002</v>
      </c>
      <c r="G30">
        <v>418</v>
      </c>
    </row>
    <row r="31" spans="1:7" x14ac:dyDescent="0.25">
      <c r="A31">
        <v>22000</v>
      </c>
      <c r="B31" t="s">
        <v>118</v>
      </c>
      <c r="C31">
        <v>2000</v>
      </c>
      <c r="D31">
        <v>92.789659999999998</v>
      </c>
      <c r="F31">
        <v>263.10000000000002</v>
      </c>
      <c r="G31">
        <v>333</v>
      </c>
    </row>
    <row r="32" spans="1:7" x14ac:dyDescent="0.25">
      <c r="A32">
        <v>22001</v>
      </c>
      <c r="B32" t="s">
        <v>118</v>
      </c>
      <c r="C32">
        <v>2001</v>
      </c>
      <c r="D32">
        <v>98.327269999999999</v>
      </c>
      <c r="F32">
        <v>241.2</v>
      </c>
      <c r="G32">
        <v>370</v>
      </c>
    </row>
    <row r="33" spans="1:7" x14ac:dyDescent="0.25">
      <c r="A33">
        <v>22002</v>
      </c>
      <c r="B33" t="s">
        <v>118</v>
      </c>
      <c r="C33">
        <v>2002</v>
      </c>
      <c r="D33">
        <v>104.0515</v>
      </c>
      <c r="F33">
        <v>341.4</v>
      </c>
      <c r="G33">
        <v>560</v>
      </c>
    </row>
    <row r="34" spans="1:7" x14ac:dyDescent="0.25">
      <c r="A34">
        <v>22003</v>
      </c>
      <c r="B34" t="s">
        <v>118</v>
      </c>
      <c r="C34">
        <v>2003</v>
      </c>
      <c r="D34">
        <v>109.9059</v>
      </c>
      <c r="F34">
        <v>617.1</v>
      </c>
      <c r="G34">
        <v>1023</v>
      </c>
    </row>
    <row r="35" spans="1:7" x14ac:dyDescent="0.25">
      <c r="A35">
        <v>22004</v>
      </c>
      <c r="B35" t="s">
        <v>118</v>
      </c>
      <c r="C35">
        <v>2004</v>
      </c>
      <c r="D35">
        <v>115.0929</v>
      </c>
      <c r="E35">
        <v>76</v>
      </c>
      <c r="F35">
        <v>524.4</v>
      </c>
      <c r="G35">
        <v>1052</v>
      </c>
    </row>
    <row r="36" spans="1:7" x14ac:dyDescent="0.25">
      <c r="A36">
        <v>22005</v>
      </c>
      <c r="B36" t="s">
        <v>118</v>
      </c>
      <c r="C36">
        <v>2005</v>
      </c>
      <c r="D36">
        <v>118.2491</v>
      </c>
      <c r="E36">
        <v>80</v>
      </c>
      <c r="F36">
        <v>388.4</v>
      </c>
      <c r="G36">
        <v>676</v>
      </c>
    </row>
    <row r="37" spans="1:7" x14ac:dyDescent="0.25">
      <c r="A37">
        <v>22006</v>
      </c>
      <c r="B37" t="s">
        <v>118</v>
      </c>
      <c r="C37">
        <v>2006</v>
      </c>
      <c r="D37">
        <v>121.7287</v>
      </c>
      <c r="E37">
        <v>79</v>
      </c>
      <c r="F37">
        <v>365.1</v>
      </c>
      <c r="G37">
        <v>560</v>
      </c>
    </row>
    <row r="38" spans="1:7" x14ac:dyDescent="0.25">
      <c r="A38">
        <v>22007</v>
      </c>
      <c r="B38" t="s">
        <v>118</v>
      </c>
      <c r="C38">
        <v>2007</v>
      </c>
      <c r="D38">
        <v>126.06740000000001</v>
      </c>
      <c r="E38">
        <v>89</v>
      </c>
      <c r="F38">
        <v>628</v>
      </c>
      <c r="G38">
        <v>902</v>
      </c>
    </row>
    <row r="39" spans="1:7" x14ac:dyDescent="0.25">
      <c r="A39">
        <v>22008</v>
      </c>
      <c r="B39" t="s">
        <v>118</v>
      </c>
      <c r="C39">
        <v>2008</v>
      </c>
      <c r="D39">
        <v>130.34549999999999</v>
      </c>
      <c r="E39">
        <v>99</v>
      </c>
      <c r="F39">
        <v>647.6</v>
      </c>
      <c r="G39">
        <v>905</v>
      </c>
    </row>
    <row r="40" spans="1:7" x14ac:dyDescent="0.25">
      <c r="A40">
        <v>22009</v>
      </c>
      <c r="B40" t="s">
        <v>118</v>
      </c>
      <c r="C40">
        <v>2009</v>
      </c>
      <c r="D40">
        <v>132.04740000000001</v>
      </c>
      <c r="E40">
        <v>100</v>
      </c>
      <c r="F40">
        <v>881</v>
      </c>
      <c r="G40">
        <v>1171</v>
      </c>
    </row>
    <row r="41" spans="1:7" x14ac:dyDescent="0.25">
      <c r="A41">
        <v>22010</v>
      </c>
      <c r="B41" t="s">
        <v>118</v>
      </c>
      <c r="C41">
        <v>2010</v>
      </c>
      <c r="D41">
        <v>132.08959999999999</v>
      </c>
      <c r="E41">
        <v>116</v>
      </c>
      <c r="F41">
        <v>801.2</v>
      </c>
      <c r="G41">
        <v>1002</v>
      </c>
    </row>
    <row r="42" spans="1:7" x14ac:dyDescent="0.25">
      <c r="A42">
        <v>22011</v>
      </c>
      <c r="B42" t="s">
        <v>118</v>
      </c>
      <c r="C42">
        <v>2011</v>
      </c>
      <c r="D42">
        <v>130.92240000000001</v>
      </c>
      <c r="E42">
        <v>111</v>
      </c>
      <c r="F42">
        <v>566.70000000000005</v>
      </c>
      <c r="G42">
        <v>792</v>
      </c>
    </row>
    <row r="43" spans="1:7" x14ac:dyDescent="0.25">
      <c r="A43">
        <v>22012</v>
      </c>
      <c r="B43" t="s">
        <v>118</v>
      </c>
      <c r="C43">
        <v>2012</v>
      </c>
      <c r="D43">
        <v>131.01130000000001</v>
      </c>
      <c r="E43">
        <v>160</v>
      </c>
      <c r="F43">
        <v>748.5</v>
      </c>
      <c r="G43">
        <v>1097</v>
      </c>
    </row>
    <row r="44" spans="1:7" x14ac:dyDescent="0.25">
      <c r="A44">
        <v>22013</v>
      </c>
      <c r="B44" t="s">
        <v>118</v>
      </c>
      <c r="C44">
        <v>2013</v>
      </c>
      <c r="D44">
        <v>131.4896</v>
      </c>
      <c r="E44">
        <v>152</v>
      </c>
      <c r="F44">
        <v>818.1</v>
      </c>
      <c r="G44">
        <v>1134</v>
      </c>
    </row>
    <row r="45" spans="1:7" x14ac:dyDescent="0.25">
      <c r="A45">
        <v>22014</v>
      </c>
      <c r="B45" t="s">
        <v>118</v>
      </c>
      <c r="C45">
        <v>2014</v>
      </c>
      <c r="D45">
        <v>129.33000000000001</v>
      </c>
      <c r="E45">
        <v>150</v>
      </c>
      <c r="F45">
        <v>617</v>
      </c>
      <c r="G45">
        <v>777</v>
      </c>
    </row>
    <row r="46" spans="1:7" x14ac:dyDescent="0.25">
      <c r="A46">
        <v>22015</v>
      </c>
      <c r="B46" t="s">
        <v>118</v>
      </c>
      <c r="C46">
        <v>2015</v>
      </c>
      <c r="D46">
        <v>125.19459999999999</v>
      </c>
      <c r="E46">
        <v>109</v>
      </c>
      <c r="F46">
        <v>665.4</v>
      </c>
      <c r="G46">
        <v>750</v>
      </c>
    </row>
    <row r="47" spans="1:7" x14ac:dyDescent="0.25">
      <c r="A47">
        <v>22016</v>
      </c>
      <c r="B47" t="s">
        <v>118</v>
      </c>
      <c r="C47">
        <v>2016</v>
      </c>
      <c r="D47">
        <v>119.8879</v>
      </c>
      <c r="E47">
        <v>118</v>
      </c>
      <c r="F47">
        <v>605.79999999999995</v>
      </c>
      <c r="G47">
        <v>678</v>
      </c>
    </row>
    <row r="48" spans="1:7" x14ac:dyDescent="0.25">
      <c r="A48">
        <v>22017</v>
      </c>
      <c r="B48" t="s">
        <v>118</v>
      </c>
      <c r="C48">
        <v>2017</v>
      </c>
      <c r="D48">
        <v>114.167</v>
      </c>
    </row>
    <row r="49" spans="1:7" x14ac:dyDescent="0.25">
      <c r="A49">
        <v>22018</v>
      </c>
      <c r="B49" t="s">
        <v>118</v>
      </c>
      <c r="C49">
        <v>2018</v>
      </c>
      <c r="D49">
        <v>108.1771</v>
      </c>
    </row>
    <row r="50" spans="1:7" x14ac:dyDescent="0.25">
      <c r="A50">
        <v>22019</v>
      </c>
      <c r="B50" t="s">
        <v>118</v>
      </c>
      <c r="C50">
        <v>2019</v>
      </c>
      <c r="D50">
        <v>100.9815</v>
      </c>
    </row>
    <row r="51" spans="1:7" x14ac:dyDescent="0.25">
      <c r="A51">
        <v>22020</v>
      </c>
      <c r="B51" t="s">
        <v>118</v>
      </c>
      <c r="C51">
        <v>2020</v>
      </c>
      <c r="D51">
        <v>94.664029999999997</v>
      </c>
    </row>
    <row r="52" spans="1:7" x14ac:dyDescent="0.25">
      <c r="A52">
        <v>31996</v>
      </c>
      <c r="B52" t="s">
        <v>16</v>
      </c>
      <c r="C52">
        <v>1996</v>
      </c>
      <c r="D52">
        <v>43.984189999999998</v>
      </c>
      <c r="F52">
        <v>24.6</v>
      </c>
      <c r="G52">
        <v>29</v>
      </c>
    </row>
    <row r="53" spans="1:7" x14ac:dyDescent="0.25">
      <c r="A53">
        <v>31997</v>
      </c>
      <c r="B53" t="s">
        <v>16</v>
      </c>
      <c r="C53">
        <v>1997</v>
      </c>
      <c r="D53">
        <v>48.823770000000003</v>
      </c>
      <c r="F53">
        <v>7</v>
      </c>
      <c r="G53">
        <v>13</v>
      </c>
    </row>
    <row r="54" spans="1:7" x14ac:dyDescent="0.25">
      <c r="A54">
        <v>31998</v>
      </c>
      <c r="B54" t="s">
        <v>16</v>
      </c>
      <c r="C54">
        <v>1998</v>
      </c>
      <c r="D54">
        <v>53.94699</v>
      </c>
      <c r="F54">
        <v>150.5</v>
      </c>
      <c r="G54">
        <v>189</v>
      </c>
    </row>
    <row r="55" spans="1:7" x14ac:dyDescent="0.25">
      <c r="A55">
        <v>31999</v>
      </c>
      <c r="B55" t="s">
        <v>16</v>
      </c>
      <c r="C55">
        <v>1999</v>
      </c>
      <c r="D55">
        <v>59.105840000000001</v>
      </c>
      <c r="F55">
        <v>243.3</v>
      </c>
      <c r="G55">
        <v>337</v>
      </c>
    </row>
    <row r="56" spans="1:7" x14ac:dyDescent="0.25">
      <c r="A56">
        <v>32000</v>
      </c>
      <c r="B56" t="s">
        <v>16</v>
      </c>
      <c r="C56">
        <v>2000</v>
      </c>
      <c r="D56">
        <v>63.829979999999999</v>
      </c>
      <c r="F56">
        <v>291.39999999999998</v>
      </c>
      <c r="G56">
        <v>318</v>
      </c>
    </row>
    <row r="57" spans="1:7" x14ac:dyDescent="0.25">
      <c r="A57">
        <v>32001</v>
      </c>
      <c r="B57" t="s">
        <v>16</v>
      </c>
      <c r="C57">
        <v>2001</v>
      </c>
      <c r="D57">
        <v>69.345050000000001</v>
      </c>
      <c r="F57">
        <v>370.2</v>
      </c>
      <c r="G57">
        <v>414</v>
      </c>
    </row>
    <row r="58" spans="1:7" x14ac:dyDescent="0.25">
      <c r="A58">
        <v>32002</v>
      </c>
      <c r="B58" t="s">
        <v>16</v>
      </c>
      <c r="C58">
        <v>2002</v>
      </c>
      <c r="D58">
        <v>74.920879999999997</v>
      </c>
      <c r="F58">
        <v>330</v>
      </c>
      <c r="G58">
        <v>484</v>
      </c>
    </row>
    <row r="59" spans="1:7" x14ac:dyDescent="0.25">
      <c r="A59">
        <v>32003</v>
      </c>
      <c r="B59" t="s">
        <v>16</v>
      </c>
      <c r="C59">
        <v>2003</v>
      </c>
      <c r="D59">
        <v>80.068020000000004</v>
      </c>
      <c r="F59">
        <v>310</v>
      </c>
      <c r="G59">
        <v>662</v>
      </c>
    </row>
    <row r="60" spans="1:7" x14ac:dyDescent="0.25">
      <c r="A60">
        <v>32004</v>
      </c>
      <c r="B60" t="s">
        <v>16</v>
      </c>
      <c r="C60">
        <v>2004</v>
      </c>
      <c r="D60">
        <v>84.871200000000002</v>
      </c>
      <c r="E60">
        <v>45</v>
      </c>
      <c r="F60">
        <v>323</v>
      </c>
      <c r="G60">
        <v>672</v>
      </c>
    </row>
    <row r="61" spans="1:7" x14ac:dyDescent="0.25">
      <c r="A61">
        <v>32005</v>
      </c>
      <c r="B61" t="s">
        <v>16</v>
      </c>
      <c r="C61">
        <v>2005</v>
      </c>
      <c r="D61">
        <v>88.157340000000005</v>
      </c>
      <c r="E61">
        <v>55</v>
      </c>
      <c r="F61">
        <v>327.60000000000002</v>
      </c>
      <c r="G61">
        <v>465</v>
      </c>
    </row>
    <row r="62" spans="1:7" x14ac:dyDescent="0.25">
      <c r="A62">
        <v>32006</v>
      </c>
      <c r="B62" t="s">
        <v>16</v>
      </c>
      <c r="C62">
        <v>2006</v>
      </c>
      <c r="D62">
        <v>93.083770000000001</v>
      </c>
      <c r="E62">
        <v>66</v>
      </c>
      <c r="F62">
        <v>302.5</v>
      </c>
      <c r="G62">
        <v>453</v>
      </c>
    </row>
    <row r="63" spans="1:7" x14ac:dyDescent="0.25">
      <c r="A63">
        <v>32007</v>
      </c>
      <c r="B63" t="s">
        <v>16</v>
      </c>
      <c r="C63">
        <v>2007</v>
      </c>
      <c r="D63">
        <v>98.364109999999997</v>
      </c>
      <c r="E63">
        <v>91</v>
      </c>
      <c r="F63">
        <v>266.39999999999998</v>
      </c>
      <c r="G63">
        <v>399</v>
      </c>
    </row>
    <row r="64" spans="1:7" x14ac:dyDescent="0.25">
      <c r="A64">
        <v>32008</v>
      </c>
      <c r="B64" t="s">
        <v>16</v>
      </c>
      <c r="C64">
        <v>2008</v>
      </c>
      <c r="D64">
        <v>103.2846</v>
      </c>
      <c r="E64">
        <v>94</v>
      </c>
      <c r="F64">
        <v>211.5</v>
      </c>
      <c r="G64">
        <v>287</v>
      </c>
    </row>
    <row r="65" spans="1:7" x14ac:dyDescent="0.25">
      <c r="A65">
        <v>32009</v>
      </c>
      <c r="B65" t="s">
        <v>16</v>
      </c>
      <c r="C65">
        <v>2009</v>
      </c>
      <c r="D65">
        <v>107.6861</v>
      </c>
      <c r="E65">
        <v>80</v>
      </c>
      <c r="F65">
        <v>241.2</v>
      </c>
      <c r="G65">
        <v>323</v>
      </c>
    </row>
    <row r="66" spans="1:7" x14ac:dyDescent="0.25">
      <c r="A66">
        <v>32010</v>
      </c>
      <c r="B66" t="s">
        <v>16</v>
      </c>
      <c r="C66">
        <v>2010</v>
      </c>
      <c r="D66">
        <v>109.83369999999999</v>
      </c>
      <c r="E66">
        <v>100</v>
      </c>
      <c r="F66">
        <v>213.4</v>
      </c>
      <c r="G66">
        <v>257</v>
      </c>
    </row>
    <row r="67" spans="1:7" x14ac:dyDescent="0.25">
      <c r="A67">
        <v>32011</v>
      </c>
      <c r="B67" t="s">
        <v>16</v>
      </c>
      <c r="C67">
        <v>2011</v>
      </c>
      <c r="D67">
        <v>113.7576</v>
      </c>
      <c r="E67">
        <v>150</v>
      </c>
      <c r="F67">
        <v>172</v>
      </c>
      <c r="G67">
        <v>218</v>
      </c>
    </row>
    <row r="68" spans="1:7" x14ac:dyDescent="0.25">
      <c r="A68">
        <v>32012</v>
      </c>
      <c r="B68" t="s">
        <v>16</v>
      </c>
      <c r="C68">
        <v>2012</v>
      </c>
      <c r="D68">
        <v>118.1314</v>
      </c>
      <c r="E68">
        <v>133</v>
      </c>
      <c r="F68">
        <v>179.5</v>
      </c>
      <c r="G68">
        <v>238</v>
      </c>
    </row>
    <row r="69" spans="1:7" x14ac:dyDescent="0.25">
      <c r="A69">
        <v>32013</v>
      </c>
      <c r="B69" t="s">
        <v>16</v>
      </c>
      <c r="C69">
        <v>2013</v>
      </c>
      <c r="D69">
        <v>122.215</v>
      </c>
      <c r="E69">
        <v>100</v>
      </c>
      <c r="F69">
        <v>324</v>
      </c>
      <c r="G69">
        <v>401</v>
      </c>
    </row>
    <row r="70" spans="1:7" x14ac:dyDescent="0.25">
      <c r="A70">
        <v>32014</v>
      </c>
      <c r="B70" t="s">
        <v>16</v>
      </c>
      <c r="C70">
        <v>2014</v>
      </c>
      <c r="D70">
        <v>125.85899999999999</v>
      </c>
      <c r="E70">
        <v>136</v>
      </c>
      <c r="F70">
        <v>201.7</v>
      </c>
      <c r="G70">
        <v>277</v>
      </c>
    </row>
    <row r="71" spans="1:7" x14ac:dyDescent="0.25">
      <c r="A71">
        <v>32015</v>
      </c>
      <c r="B71" t="s">
        <v>16</v>
      </c>
      <c r="C71">
        <v>2015</v>
      </c>
      <c r="D71">
        <v>126.9676</v>
      </c>
      <c r="E71">
        <v>125</v>
      </c>
      <c r="F71">
        <v>149.19999999999999</v>
      </c>
      <c r="G71">
        <v>178</v>
      </c>
    </row>
    <row r="72" spans="1:7" x14ac:dyDescent="0.25">
      <c r="A72">
        <v>32016</v>
      </c>
      <c r="B72" t="s">
        <v>16</v>
      </c>
      <c r="C72">
        <v>2016</v>
      </c>
      <c r="D72">
        <v>128.19210000000001</v>
      </c>
      <c r="E72">
        <v>122</v>
      </c>
      <c r="F72">
        <v>145.30000000000001</v>
      </c>
      <c r="G72">
        <v>115</v>
      </c>
    </row>
    <row r="73" spans="1:7" x14ac:dyDescent="0.25">
      <c r="A73">
        <v>32017</v>
      </c>
      <c r="B73" t="s">
        <v>16</v>
      </c>
      <c r="C73">
        <v>2017</v>
      </c>
      <c r="D73">
        <v>129.41050000000001</v>
      </c>
    </row>
    <row r="74" spans="1:7" x14ac:dyDescent="0.25">
      <c r="A74">
        <v>32018</v>
      </c>
      <c r="B74" t="s">
        <v>16</v>
      </c>
      <c r="C74">
        <v>2018</v>
      </c>
      <c r="D74">
        <v>130.559</v>
      </c>
    </row>
    <row r="75" spans="1:7" x14ac:dyDescent="0.25">
      <c r="A75">
        <v>32019</v>
      </c>
      <c r="B75" t="s">
        <v>16</v>
      </c>
      <c r="C75">
        <v>2019</v>
      </c>
      <c r="D75">
        <v>131.01499999999999</v>
      </c>
    </row>
    <row r="76" spans="1:7" x14ac:dyDescent="0.25">
      <c r="A76">
        <v>32020</v>
      </c>
      <c r="B76" t="s">
        <v>16</v>
      </c>
      <c r="C76">
        <v>2020</v>
      </c>
      <c r="D76">
        <v>132.99359999999999</v>
      </c>
    </row>
    <row r="77" spans="1:7" x14ac:dyDescent="0.25">
      <c r="A77">
        <v>41996</v>
      </c>
      <c r="B77" t="s">
        <v>17</v>
      </c>
      <c r="C77">
        <v>1996</v>
      </c>
      <c r="D77">
        <v>22.279720000000001</v>
      </c>
      <c r="F77">
        <v>34.4</v>
      </c>
      <c r="G77">
        <v>46</v>
      </c>
    </row>
    <row r="78" spans="1:7" x14ac:dyDescent="0.25">
      <c r="A78">
        <v>41997</v>
      </c>
      <c r="B78" t="s">
        <v>17</v>
      </c>
      <c r="C78">
        <v>1997</v>
      </c>
      <c r="D78">
        <v>24.168949999999999</v>
      </c>
      <c r="F78">
        <v>38.4</v>
      </c>
      <c r="G78">
        <v>47</v>
      </c>
    </row>
    <row r="79" spans="1:7" x14ac:dyDescent="0.25">
      <c r="A79">
        <v>41998</v>
      </c>
      <c r="B79" t="s">
        <v>17</v>
      </c>
      <c r="C79">
        <v>1998</v>
      </c>
      <c r="D79">
        <v>26.092559999999999</v>
      </c>
      <c r="F79">
        <v>68.400000000000006</v>
      </c>
      <c r="G79">
        <v>102</v>
      </c>
    </row>
    <row r="80" spans="1:7" x14ac:dyDescent="0.25">
      <c r="A80">
        <v>41999</v>
      </c>
      <c r="B80" t="s">
        <v>17</v>
      </c>
      <c r="C80">
        <v>1999</v>
      </c>
      <c r="D80">
        <v>28.04072</v>
      </c>
      <c r="F80">
        <v>94.6</v>
      </c>
      <c r="G80">
        <v>131</v>
      </c>
    </row>
    <row r="81" spans="1:7" x14ac:dyDescent="0.25">
      <c r="A81">
        <v>42000</v>
      </c>
      <c r="B81" t="s">
        <v>17</v>
      </c>
      <c r="C81">
        <v>2000</v>
      </c>
      <c r="D81">
        <v>30.1068</v>
      </c>
      <c r="F81">
        <v>85.4</v>
      </c>
      <c r="G81">
        <v>99</v>
      </c>
    </row>
    <row r="82" spans="1:7" x14ac:dyDescent="0.25">
      <c r="A82">
        <v>42001</v>
      </c>
      <c r="B82" t="s">
        <v>17</v>
      </c>
      <c r="C82">
        <v>2001</v>
      </c>
      <c r="D82">
        <v>32.263089999999998</v>
      </c>
      <c r="F82">
        <v>83.8</v>
      </c>
      <c r="G82">
        <v>110</v>
      </c>
    </row>
    <row r="83" spans="1:7" x14ac:dyDescent="0.25">
      <c r="A83">
        <v>42002</v>
      </c>
      <c r="B83" t="s">
        <v>17</v>
      </c>
      <c r="C83">
        <v>2002</v>
      </c>
      <c r="D83">
        <v>34.43103</v>
      </c>
      <c r="F83">
        <v>168.6</v>
      </c>
      <c r="G83">
        <v>235</v>
      </c>
    </row>
    <row r="84" spans="1:7" x14ac:dyDescent="0.25">
      <c r="A84">
        <v>42003</v>
      </c>
      <c r="B84" t="s">
        <v>17</v>
      </c>
      <c r="C84">
        <v>2003</v>
      </c>
      <c r="D84">
        <v>36.593910000000001</v>
      </c>
      <c r="F84">
        <v>199.3</v>
      </c>
      <c r="G84">
        <v>264</v>
      </c>
    </row>
    <row r="85" spans="1:7" x14ac:dyDescent="0.25">
      <c r="A85">
        <v>42004</v>
      </c>
      <c r="B85" t="s">
        <v>17</v>
      </c>
      <c r="C85">
        <v>2004</v>
      </c>
      <c r="D85">
        <v>38.578189999999999</v>
      </c>
      <c r="E85">
        <v>25</v>
      </c>
      <c r="F85">
        <v>181.1</v>
      </c>
      <c r="G85">
        <v>263</v>
      </c>
    </row>
    <row r="86" spans="1:7" x14ac:dyDescent="0.25">
      <c r="A86">
        <v>42005</v>
      </c>
      <c r="B86" t="s">
        <v>17</v>
      </c>
      <c r="C86">
        <v>2005</v>
      </c>
      <c r="D86">
        <v>40.135530000000003</v>
      </c>
      <c r="E86">
        <v>20</v>
      </c>
      <c r="F86">
        <v>228.1</v>
      </c>
      <c r="G86">
        <v>306</v>
      </c>
    </row>
    <row r="87" spans="1:7" x14ac:dyDescent="0.25">
      <c r="A87">
        <v>42006</v>
      </c>
      <c r="B87" t="s">
        <v>17</v>
      </c>
      <c r="C87">
        <v>2006</v>
      </c>
      <c r="D87">
        <v>42.108980000000003</v>
      </c>
      <c r="E87">
        <v>16</v>
      </c>
      <c r="F87">
        <v>200.6</v>
      </c>
      <c r="G87">
        <v>315</v>
      </c>
    </row>
    <row r="88" spans="1:7" x14ac:dyDescent="0.25">
      <c r="A88">
        <v>42007</v>
      </c>
      <c r="B88" t="s">
        <v>17</v>
      </c>
      <c r="C88">
        <v>2007</v>
      </c>
      <c r="D88">
        <v>44.143700000000003</v>
      </c>
      <c r="E88">
        <v>33</v>
      </c>
      <c r="F88">
        <v>267.3</v>
      </c>
      <c r="G88">
        <v>376</v>
      </c>
    </row>
    <row r="89" spans="1:7" x14ac:dyDescent="0.25">
      <c r="A89">
        <v>42008</v>
      </c>
      <c r="B89" t="s">
        <v>17</v>
      </c>
      <c r="C89">
        <v>2008</v>
      </c>
      <c r="D89">
        <v>46.064010000000003</v>
      </c>
      <c r="E89">
        <v>31</v>
      </c>
      <c r="F89">
        <v>185.8</v>
      </c>
      <c r="G89">
        <v>276</v>
      </c>
    </row>
    <row r="90" spans="1:7" x14ac:dyDescent="0.25">
      <c r="A90">
        <v>42009</v>
      </c>
      <c r="B90" t="s">
        <v>17</v>
      </c>
      <c r="C90">
        <v>2009</v>
      </c>
      <c r="D90">
        <v>47.353380000000001</v>
      </c>
      <c r="E90">
        <v>42</v>
      </c>
      <c r="F90">
        <v>197.1</v>
      </c>
      <c r="G90">
        <v>239</v>
      </c>
    </row>
    <row r="91" spans="1:7" x14ac:dyDescent="0.25">
      <c r="A91">
        <v>42010</v>
      </c>
      <c r="B91" t="s">
        <v>17</v>
      </c>
      <c r="C91">
        <v>2010</v>
      </c>
      <c r="D91">
        <v>47.826000000000001</v>
      </c>
      <c r="E91">
        <v>38</v>
      </c>
      <c r="F91">
        <v>215.9</v>
      </c>
      <c r="G91">
        <v>272</v>
      </c>
    </row>
    <row r="92" spans="1:7" x14ac:dyDescent="0.25">
      <c r="A92">
        <v>42011</v>
      </c>
      <c r="B92" t="s">
        <v>17</v>
      </c>
      <c r="C92">
        <v>2011</v>
      </c>
      <c r="D92">
        <v>49.086460000000002</v>
      </c>
      <c r="E92">
        <v>48</v>
      </c>
      <c r="F92">
        <v>373.2</v>
      </c>
      <c r="G92">
        <v>494</v>
      </c>
    </row>
    <row r="93" spans="1:7" x14ac:dyDescent="0.25">
      <c r="A93">
        <v>42012</v>
      </c>
      <c r="B93" t="s">
        <v>17</v>
      </c>
      <c r="C93">
        <v>2012</v>
      </c>
      <c r="D93">
        <v>50.381120000000003</v>
      </c>
      <c r="E93">
        <v>72</v>
      </c>
      <c r="F93">
        <v>277.5</v>
      </c>
      <c r="G93">
        <v>426</v>
      </c>
    </row>
    <row r="94" spans="1:7" x14ac:dyDescent="0.25">
      <c r="A94">
        <v>42013</v>
      </c>
      <c r="B94" t="s">
        <v>17</v>
      </c>
      <c r="C94">
        <v>2013</v>
      </c>
      <c r="D94">
        <v>50.89499</v>
      </c>
      <c r="E94">
        <v>51</v>
      </c>
      <c r="F94">
        <v>314.89999999999998</v>
      </c>
      <c r="G94">
        <v>409</v>
      </c>
    </row>
    <row r="95" spans="1:7" x14ac:dyDescent="0.25">
      <c r="A95">
        <v>42014</v>
      </c>
      <c r="B95" t="s">
        <v>17</v>
      </c>
      <c r="C95">
        <v>2014</v>
      </c>
      <c r="D95">
        <v>51.102580000000003</v>
      </c>
      <c r="E95">
        <v>31</v>
      </c>
      <c r="F95">
        <v>254.9</v>
      </c>
      <c r="G95">
        <v>346</v>
      </c>
    </row>
    <row r="96" spans="1:7" x14ac:dyDescent="0.25">
      <c r="A96">
        <v>42015</v>
      </c>
      <c r="B96" t="s">
        <v>17</v>
      </c>
      <c r="C96">
        <v>2015</v>
      </c>
      <c r="D96">
        <v>50.319569999999999</v>
      </c>
      <c r="E96">
        <v>57</v>
      </c>
      <c r="F96">
        <v>278.2</v>
      </c>
      <c r="G96">
        <v>306</v>
      </c>
    </row>
    <row r="97" spans="1:7" x14ac:dyDescent="0.25">
      <c r="A97">
        <v>42016</v>
      </c>
      <c r="B97" t="s">
        <v>17</v>
      </c>
      <c r="C97">
        <v>2016</v>
      </c>
      <c r="D97">
        <v>49.907409999999999</v>
      </c>
      <c r="E97">
        <v>46</v>
      </c>
      <c r="F97">
        <v>264.10000000000002</v>
      </c>
      <c r="G97">
        <v>333</v>
      </c>
    </row>
    <row r="98" spans="1:7" x14ac:dyDescent="0.25">
      <c r="A98">
        <v>42017</v>
      </c>
      <c r="B98" t="s">
        <v>17</v>
      </c>
      <c r="C98">
        <v>2017</v>
      </c>
      <c r="D98">
        <v>48.906770000000002</v>
      </c>
    </row>
    <row r="99" spans="1:7" x14ac:dyDescent="0.25">
      <c r="A99">
        <v>42018</v>
      </c>
      <c r="B99" t="s">
        <v>17</v>
      </c>
      <c r="C99">
        <v>2018</v>
      </c>
      <c r="D99">
        <v>48.067920000000001</v>
      </c>
    </row>
    <row r="100" spans="1:7" x14ac:dyDescent="0.25">
      <c r="A100">
        <v>42019</v>
      </c>
      <c r="B100" t="s">
        <v>17</v>
      </c>
      <c r="C100">
        <v>2019</v>
      </c>
      <c r="D100">
        <v>46.8626</v>
      </c>
    </row>
    <row r="101" spans="1:7" x14ac:dyDescent="0.25">
      <c r="A101">
        <v>42020</v>
      </c>
      <c r="B101" t="s">
        <v>17</v>
      </c>
      <c r="C101">
        <v>2020</v>
      </c>
      <c r="D101">
        <v>45.136420000000001</v>
      </c>
    </row>
    <row r="102" spans="1:7" x14ac:dyDescent="0.25">
      <c r="A102">
        <v>51996</v>
      </c>
      <c r="B102" t="s">
        <v>119</v>
      </c>
      <c r="C102">
        <v>1996</v>
      </c>
      <c r="D102">
        <v>18.85491</v>
      </c>
      <c r="F102">
        <v>19.3</v>
      </c>
      <c r="G102">
        <v>21</v>
      </c>
    </row>
    <row r="103" spans="1:7" x14ac:dyDescent="0.25">
      <c r="A103">
        <v>51997</v>
      </c>
      <c r="B103" t="s">
        <v>119</v>
      </c>
      <c r="C103">
        <v>1997</v>
      </c>
      <c r="D103">
        <v>20.696390000000001</v>
      </c>
      <c r="F103">
        <v>69.5</v>
      </c>
      <c r="G103">
        <v>83</v>
      </c>
    </row>
    <row r="104" spans="1:7" x14ac:dyDescent="0.25">
      <c r="A104">
        <v>51998</v>
      </c>
      <c r="B104" t="s">
        <v>119</v>
      </c>
      <c r="C104">
        <v>1998</v>
      </c>
      <c r="D104">
        <v>22.66377</v>
      </c>
      <c r="F104">
        <v>19.399999999999999</v>
      </c>
      <c r="G104">
        <v>26</v>
      </c>
    </row>
    <row r="105" spans="1:7" x14ac:dyDescent="0.25">
      <c r="A105">
        <v>51999</v>
      </c>
      <c r="B105" t="s">
        <v>119</v>
      </c>
      <c r="C105">
        <v>1999</v>
      </c>
      <c r="D105">
        <v>24.63476</v>
      </c>
      <c r="F105">
        <v>67.599999999999994</v>
      </c>
      <c r="G105">
        <v>97</v>
      </c>
    </row>
    <row r="106" spans="1:7" x14ac:dyDescent="0.25">
      <c r="A106">
        <v>52000</v>
      </c>
      <c r="B106" t="s">
        <v>119</v>
      </c>
      <c r="C106">
        <v>2000</v>
      </c>
      <c r="D106">
        <v>26.81532</v>
      </c>
      <c r="F106">
        <v>181.8</v>
      </c>
      <c r="G106">
        <v>213</v>
      </c>
    </row>
    <row r="107" spans="1:7" x14ac:dyDescent="0.25">
      <c r="A107">
        <v>52001</v>
      </c>
      <c r="B107" t="s">
        <v>119</v>
      </c>
      <c r="C107">
        <v>2001</v>
      </c>
      <c r="D107">
        <v>29.105740000000001</v>
      </c>
      <c r="F107">
        <v>64.2</v>
      </c>
      <c r="G107">
        <v>79</v>
      </c>
    </row>
    <row r="108" spans="1:7" x14ac:dyDescent="0.25">
      <c r="A108">
        <v>52002</v>
      </c>
      <c r="B108" t="s">
        <v>119</v>
      </c>
      <c r="C108">
        <v>2002</v>
      </c>
      <c r="D108">
        <v>31.414470000000001</v>
      </c>
      <c r="F108">
        <v>23.3</v>
      </c>
      <c r="G108">
        <v>27</v>
      </c>
    </row>
    <row r="109" spans="1:7" x14ac:dyDescent="0.25">
      <c r="A109">
        <v>52003</v>
      </c>
      <c r="B109" t="s">
        <v>119</v>
      </c>
      <c r="C109">
        <v>2003</v>
      </c>
      <c r="D109">
        <v>33.792499999999997</v>
      </c>
      <c r="F109">
        <v>117.2</v>
      </c>
      <c r="G109">
        <v>176</v>
      </c>
    </row>
    <row r="110" spans="1:7" x14ac:dyDescent="0.25">
      <c r="A110">
        <v>52004</v>
      </c>
      <c r="B110" t="s">
        <v>119</v>
      </c>
      <c r="C110">
        <v>2004</v>
      </c>
      <c r="D110">
        <v>36.261060000000001</v>
      </c>
      <c r="E110">
        <v>12</v>
      </c>
      <c r="F110">
        <v>210.9</v>
      </c>
      <c r="G110">
        <v>283</v>
      </c>
    </row>
    <row r="111" spans="1:7" x14ac:dyDescent="0.25">
      <c r="A111">
        <v>52005</v>
      </c>
      <c r="B111" t="s">
        <v>119</v>
      </c>
      <c r="C111">
        <v>2005</v>
      </c>
      <c r="D111">
        <v>38.138350000000003</v>
      </c>
      <c r="E111">
        <v>20</v>
      </c>
      <c r="F111">
        <v>269.60000000000002</v>
      </c>
      <c r="G111">
        <v>322</v>
      </c>
    </row>
    <row r="112" spans="1:7" x14ac:dyDescent="0.25">
      <c r="A112">
        <v>52006</v>
      </c>
      <c r="B112" t="s">
        <v>119</v>
      </c>
      <c r="C112">
        <v>2006</v>
      </c>
      <c r="D112">
        <v>40.276879999999998</v>
      </c>
      <c r="E112">
        <v>23</v>
      </c>
      <c r="F112">
        <v>318.39999999999998</v>
      </c>
      <c r="G112">
        <v>423</v>
      </c>
    </row>
    <row r="113" spans="1:7" x14ac:dyDescent="0.25">
      <c r="A113">
        <v>52007</v>
      </c>
      <c r="B113" t="s">
        <v>119</v>
      </c>
      <c r="C113">
        <v>2007</v>
      </c>
      <c r="D113">
        <v>42.46801</v>
      </c>
      <c r="E113">
        <v>19</v>
      </c>
      <c r="F113">
        <v>228.6</v>
      </c>
      <c r="G113">
        <v>297</v>
      </c>
    </row>
    <row r="114" spans="1:7" x14ac:dyDescent="0.25">
      <c r="A114">
        <v>52008</v>
      </c>
      <c r="B114" t="s">
        <v>119</v>
      </c>
      <c r="C114">
        <v>2008</v>
      </c>
      <c r="D114">
        <v>44.077500000000001</v>
      </c>
      <c r="E114">
        <v>20</v>
      </c>
      <c r="F114">
        <v>247.9</v>
      </c>
      <c r="G114">
        <v>325</v>
      </c>
    </row>
    <row r="115" spans="1:7" x14ac:dyDescent="0.25">
      <c r="A115">
        <v>52009</v>
      </c>
      <c r="B115" t="s">
        <v>119</v>
      </c>
      <c r="C115">
        <v>2009</v>
      </c>
      <c r="D115">
        <v>45.676850000000002</v>
      </c>
      <c r="E115">
        <v>35</v>
      </c>
      <c r="F115">
        <v>164.6</v>
      </c>
      <c r="G115">
        <v>203</v>
      </c>
    </row>
    <row r="116" spans="1:7" x14ac:dyDescent="0.25">
      <c r="A116">
        <v>52010</v>
      </c>
      <c r="B116" t="s">
        <v>119</v>
      </c>
      <c r="C116">
        <v>2010</v>
      </c>
      <c r="D116">
        <v>46.349629999999998</v>
      </c>
      <c r="E116">
        <v>39</v>
      </c>
      <c r="F116">
        <v>104.7</v>
      </c>
      <c r="G116">
        <v>117</v>
      </c>
    </row>
    <row r="117" spans="1:7" x14ac:dyDescent="0.25">
      <c r="A117">
        <v>52011</v>
      </c>
      <c r="B117" t="s">
        <v>119</v>
      </c>
      <c r="C117">
        <v>2011</v>
      </c>
      <c r="D117">
        <v>47.964120000000001</v>
      </c>
      <c r="E117">
        <v>44</v>
      </c>
      <c r="F117">
        <v>118.8</v>
      </c>
      <c r="G117">
        <v>144</v>
      </c>
    </row>
    <row r="118" spans="1:7" x14ac:dyDescent="0.25">
      <c r="A118">
        <v>52012</v>
      </c>
      <c r="B118" t="s">
        <v>119</v>
      </c>
      <c r="C118">
        <v>2012</v>
      </c>
      <c r="D118">
        <v>49.930779999999999</v>
      </c>
      <c r="E118">
        <v>48</v>
      </c>
      <c r="F118">
        <v>117.6</v>
      </c>
      <c r="G118">
        <v>157</v>
      </c>
    </row>
    <row r="119" spans="1:7" x14ac:dyDescent="0.25">
      <c r="A119">
        <v>52013</v>
      </c>
      <c r="B119" t="s">
        <v>119</v>
      </c>
      <c r="C119">
        <v>2013</v>
      </c>
      <c r="D119">
        <v>51.554780000000001</v>
      </c>
      <c r="E119">
        <v>58</v>
      </c>
      <c r="F119">
        <v>213.4</v>
      </c>
      <c r="G119">
        <v>283</v>
      </c>
    </row>
    <row r="120" spans="1:7" x14ac:dyDescent="0.25">
      <c r="A120">
        <v>52014</v>
      </c>
      <c r="B120" t="s">
        <v>119</v>
      </c>
      <c r="C120">
        <v>2014</v>
      </c>
      <c r="D120">
        <v>53.008760000000002</v>
      </c>
      <c r="E120">
        <v>54</v>
      </c>
      <c r="F120">
        <v>225.3</v>
      </c>
      <c r="G120">
        <v>289</v>
      </c>
    </row>
    <row r="121" spans="1:7" x14ac:dyDescent="0.25">
      <c r="A121">
        <v>52015</v>
      </c>
      <c r="B121" t="s">
        <v>119</v>
      </c>
      <c r="C121">
        <v>2015</v>
      </c>
      <c r="D121">
        <v>53.380119999999998</v>
      </c>
      <c r="E121">
        <v>60</v>
      </c>
      <c r="F121">
        <v>136.80000000000001</v>
      </c>
      <c r="G121">
        <v>218</v>
      </c>
    </row>
    <row r="122" spans="1:7" x14ac:dyDescent="0.25">
      <c r="A122">
        <v>52016</v>
      </c>
      <c r="B122" t="s">
        <v>119</v>
      </c>
      <c r="C122">
        <v>2016</v>
      </c>
      <c r="D122">
        <v>53.66151</v>
      </c>
      <c r="E122">
        <v>37</v>
      </c>
      <c r="F122">
        <v>133.5</v>
      </c>
      <c r="G122">
        <v>200</v>
      </c>
    </row>
    <row r="123" spans="1:7" x14ac:dyDescent="0.25">
      <c r="A123">
        <v>52017</v>
      </c>
      <c r="B123" t="s">
        <v>119</v>
      </c>
      <c r="C123">
        <v>2017</v>
      </c>
      <c r="D123">
        <v>53.571040000000004</v>
      </c>
    </row>
    <row r="124" spans="1:7" x14ac:dyDescent="0.25">
      <c r="A124">
        <v>52018</v>
      </c>
      <c r="B124" t="s">
        <v>119</v>
      </c>
      <c r="C124">
        <v>2018</v>
      </c>
      <c r="D124">
        <v>53.126150000000003</v>
      </c>
    </row>
    <row r="125" spans="1:7" x14ac:dyDescent="0.25">
      <c r="A125">
        <v>52019</v>
      </c>
      <c r="B125" t="s">
        <v>119</v>
      </c>
      <c r="C125">
        <v>2019</v>
      </c>
      <c r="D125">
        <v>52.163440000000001</v>
      </c>
    </row>
    <row r="126" spans="1:7" x14ac:dyDescent="0.25">
      <c r="A126">
        <v>52020</v>
      </c>
      <c r="B126" t="s">
        <v>119</v>
      </c>
      <c r="C126">
        <v>2020</v>
      </c>
      <c r="D126">
        <v>51.085830000000001</v>
      </c>
    </row>
    <row r="127" spans="1:7" x14ac:dyDescent="0.25">
      <c r="A127">
        <v>61996</v>
      </c>
      <c r="B127" t="s">
        <v>18</v>
      </c>
      <c r="C127">
        <v>1996</v>
      </c>
      <c r="D127">
        <v>40.82873</v>
      </c>
      <c r="F127">
        <v>13.1</v>
      </c>
      <c r="G127">
        <v>12</v>
      </c>
    </row>
    <row r="128" spans="1:7" x14ac:dyDescent="0.25">
      <c r="A128">
        <v>61997</v>
      </c>
      <c r="B128" t="s">
        <v>18</v>
      </c>
      <c r="C128">
        <v>1997</v>
      </c>
      <c r="D128">
        <v>43.302439999999997</v>
      </c>
      <c r="F128">
        <v>17.3</v>
      </c>
      <c r="G128">
        <v>20</v>
      </c>
    </row>
    <row r="129" spans="1:7" x14ac:dyDescent="0.25">
      <c r="A129">
        <v>61998</v>
      </c>
      <c r="B129" t="s">
        <v>18</v>
      </c>
      <c r="C129">
        <v>1998</v>
      </c>
      <c r="D129">
        <v>45.821199999999997</v>
      </c>
      <c r="F129">
        <v>23.4</v>
      </c>
      <c r="G129">
        <v>26</v>
      </c>
    </row>
    <row r="130" spans="1:7" x14ac:dyDescent="0.25">
      <c r="A130">
        <v>61999</v>
      </c>
      <c r="B130" t="s">
        <v>18</v>
      </c>
      <c r="C130">
        <v>1999</v>
      </c>
      <c r="D130">
        <v>48.247149999999998</v>
      </c>
      <c r="F130">
        <v>24.3</v>
      </c>
      <c r="G130">
        <v>32</v>
      </c>
    </row>
    <row r="131" spans="1:7" x14ac:dyDescent="0.25">
      <c r="A131">
        <v>62000</v>
      </c>
      <c r="B131" t="s">
        <v>18</v>
      </c>
      <c r="C131">
        <v>2000</v>
      </c>
      <c r="D131">
        <v>51.084960000000002</v>
      </c>
      <c r="F131">
        <v>88.5</v>
      </c>
      <c r="G131">
        <v>101</v>
      </c>
    </row>
    <row r="132" spans="1:7" x14ac:dyDescent="0.25">
      <c r="A132">
        <v>62001</v>
      </c>
      <c r="B132" t="s">
        <v>18</v>
      </c>
      <c r="C132">
        <v>2001</v>
      </c>
      <c r="D132">
        <v>53.741700000000002</v>
      </c>
      <c r="F132">
        <v>50.3</v>
      </c>
      <c r="G132">
        <v>64</v>
      </c>
    </row>
    <row r="133" spans="1:7" x14ac:dyDescent="0.25">
      <c r="A133">
        <v>62002</v>
      </c>
      <c r="B133" t="s">
        <v>18</v>
      </c>
      <c r="C133">
        <v>2002</v>
      </c>
      <c r="D133">
        <v>56.409829999999999</v>
      </c>
      <c r="F133">
        <v>77</v>
      </c>
      <c r="G133">
        <v>95</v>
      </c>
    </row>
    <row r="134" spans="1:7" x14ac:dyDescent="0.25">
      <c r="A134">
        <v>62003</v>
      </c>
      <c r="B134" t="s">
        <v>18</v>
      </c>
      <c r="C134">
        <v>2003</v>
      </c>
      <c r="D134">
        <v>59.073689999999999</v>
      </c>
      <c r="F134">
        <v>75.099999999999994</v>
      </c>
      <c r="G134">
        <v>105</v>
      </c>
    </row>
    <row r="135" spans="1:7" x14ac:dyDescent="0.25">
      <c r="A135">
        <v>62004</v>
      </c>
      <c r="B135" t="s">
        <v>18</v>
      </c>
      <c r="C135">
        <v>2004</v>
      </c>
      <c r="D135">
        <v>61.533470000000001</v>
      </c>
      <c r="E135">
        <v>17</v>
      </c>
      <c r="F135">
        <v>77.900000000000006</v>
      </c>
      <c r="G135">
        <v>100</v>
      </c>
    </row>
    <row r="136" spans="1:7" x14ac:dyDescent="0.25">
      <c r="A136">
        <v>62005</v>
      </c>
      <c r="B136" t="s">
        <v>18</v>
      </c>
      <c r="C136">
        <v>2005</v>
      </c>
      <c r="D136">
        <v>64.125410000000002</v>
      </c>
      <c r="E136">
        <v>21</v>
      </c>
      <c r="F136">
        <v>411.1</v>
      </c>
      <c r="G136">
        <v>480</v>
      </c>
    </row>
    <row r="137" spans="1:7" x14ac:dyDescent="0.25">
      <c r="A137">
        <v>62006</v>
      </c>
      <c r="B137" t="s">
        <v>18</v>
      </c>
      <c r="C137">
        <v>2006</v>
      </c>
      <c r="D137">
        <v>66.653149999999997</v>
      </c>
      <c r="E137">
        <v>28</v>
      </c>
      <c r="F137">
        <v>597.9</v>
      </c>
      <c r="G137">
        <v>793</v>
      </c>
    </row>
    <row r="138" spans="1:7" x14ac:dyDescent="0.25">
      <c r="A138">
        <v>62007</v>
      </c>
      <c r="B138" t="s">
        <v>18</v>
      </c>
      <c r="C138">
        <v>2007</v>
      </c>
      <c r="D138">
        <v>68.522189999999995</v>
      </c>
      <c r="E138">
        <v>29</v>
      </c>
      <c r="F138">
        <v>599.4</v>
      </c>
      <c r="G138">
        <v>779</v>
      </c>
    </row>
    <row r="139" spans="1:7" x14ac:dyDescent="0.25">
      <c r="A139">
        <v>62008</v>
      </c>
      <c r="B139" t="s">
        <v>18</v>
      </c>
      <c r="C139">
        <v>2008</v>
      </c>
      <c r="D139">
        <v>69.170990000000003</v>
      </c>
      <c r="E139">
        <v>48</v>
      </c>
      <c r="F139">
        <v>613.70000000000005</v>
      </c>
      <c r="G139">
        <v>794</v>
      </c>
    </row>
    <row r="140" spans="1:7" x14ac:dyDescent="0.25">
      <c r="A140">
        <v>62009</v>
      </c>
      <c r="B140" t="s">
        <v>18</v>
      </c>
      <c r="C140">
        <v>2009</v>
      </c>
      <c r="D140">
        <v>68.725710000000007</v>
      </c>
      <c r="E140">
        <v>54</v>
      </c>
      <c r="F140">
        <v>516</v>
      </c>
      <c r="G140">
        <v>649</v>
      </c>
    </row>
    <row r="141" spans="1:7" x14ac:dyDescent="0.25">
      <c r="A141">
        <v>62010</v>
      </c>
      <c r="B141" t="s">
        <v>18</v>
      </c>
      <c r="C141">
        <v>2010</v>
      </c>
      <c r="D141">
        <v>67.44847</v>
      </c>
      <c r="E141">
        <v>60</v>
      </c>
      <c r="F141">
        <v>500.8</v>
      </c>
      <c r="G141">
        <v>598</v>
      </c>
    </row>
    <row r="142" spans="1:7" x14ac:dyDescent="0.25">
      <c r="A142">
        <v>62011</v>
      </c>
      <c r="B142" t="s">
        <v>18</v>
      </c>
      <c r="C142">
        <v>2011</v>
      </c>
      <c r="D142">
        <v>66.354510000000005</v>
      </c>
      <c r="E142">
        <v>54</v>
      </c>
      <c r="F142">
        <v>678.8</v>
      </c>
      <c r="G142">
        <v>866</v>
      </c>
    </row>
    <row r="143" spans="1:7" x14ac:dyDescent="0.25">
      <c r="A143">
        <v>62012</v>
      </c>
      <c r="B143" t="s">
        <v>18</v>
      </c>
      <c r="C143">
        <v>2012</v>
      </c>
      <c r="D143">
        <v>65.823359999999994</v>
      </c>
      <c r="E143">
        <v>66</v>
      </c>
      <c r="F143">
        <v>623</v>
      </c>
      <c r="G143">
        <v>794</v>
      </c>
    </row>
    <row r="144" spans="1:7" x14ac:dyDescent="0.25">
      <c r="A144">
        <v>62013</v>
      </c>
      <c r="B144" t="s">
        <v>18</v>
      </c>
      <c r="C144">
        <v>2013</v>
      </c>
      <c r="D144">
        <v>63.916690000000003</v>
      </c>
      <c r="E144">
        <v>82</v>
      </c>
      <c r="F144">
        <v>625.6</v>
      </c>
      <c r="G144">
        <v>800</v>
      </c>
    </row>
    <row r="145" spans="1:7" x14ac:dyDescent="0.25">
      <c r="A145">
        <v>62014</v>
      </c>
      <c r="B145" t="s">
        <v>18</v>
      </c>
      <c r="C145">
        <v>2014</v>
      </c>
      <c r="D145">
        <v>61.343029999999999</v>
      </c>
      <c r="E145">
        <v>58</v>
      </c>
      <c r="F145">
        <v>715.8</v>
      </c>
      <c r="G145">
        <v>739</v>
      </c>
    </row>
    <row r="146" spans="1:7" x14ac:dyDescent="0.25">
      <c r="A146">
        <v>62015</v>
      </c>
      <c r="B146" t="s">
        <v>18</v>
      </c>
      <c r="C146">
        <v>2015</v>
      </c>
      <c r="D146">
        <v>58.340009999999999</v>
      </c>
      <c r="E146">
        <v>71</v>
      </c>
      <c r="F146">
        <v>571.70000000000005</v>
      </c>
      <c r="G146">
        <v>597</v>
      </c>
    </row>
    <row r="147" spans="1:7" x14ac:dyDescent="0.25">
      <c r="A147">
        <v>62016</v>
      </c>
      <c r="B147" t="s">
        <v>18</v>
      </c>
      <c r="C147">
        <v>2016</v>
      </c>
      <c r="D147">
        <v>53.577910000000003</v>
      </c>
      <c r="E147">
        <v>56</v>
      </c>
      <c r="F147">
        <v>424.5</v>
      </c>
      <c r="G147">
        <v>452</v>
      </c>
    </row>
    <row r="148" spans="1:7" x14ac:dyDescent="0.25">
      <c r="A148">
        <v>62017</v>
      </c>
      <c r="B148" t="s">
        <v>18</v>
      </c>
      <c r="C148">
        <v>2017</v>
      </c>
      <c r="D148">
        <v>48.87162</v>
      </c>
    </row>
    <row r="149" spans="1:7" x14ac:dyDescent="0.25">
      <c r="A149">
        <v>62018</v>
      </c>
      <c r="B149" t="s">
        <v>18</v>
      </c>
      <c r="C149">
        <v>2018</v>
      </c>
      <c r="D149">
        <v>44.437100000000001</v>
      </c>
    </row>
    <row r="150" spans="1:7" x14ac:dyDescent="0.25">
      <c r="A150">
        <v>62019</v>
      </c>
      <c r="B150" t="s">
        <v>18</v>
      </c>
      <c r="C150">
        <v>2019</v>
      </c>
      <c r="D150">
        <v>39.826189999999997</v>
      </c>
    </row>
    <row r="151" spans="1:7" x14ac:dyDescent="0.25">
      <c r="A151">
        <v>62020</v>
      </c>
      <c r="B151" t="s">
        <v>18</v>
      </c>
      <c r="C151">
        <v>2020</v>
      </c>
      <c r="D151">
        <v>35.659590000000001</v>
      </c>
    </row>
    <row r="152" spans="1:7" x14ac:dyDescent="0.25">
      <c r="A152">
        <v>71996</v>
      </c>
      <c r="B152" t="s">
        <v>120</v>
      </c>
      <c r="C152">
        <v>1996</v>
      </c>
      <c r="D152">
        <v>33.930010000000003</v>
      </c>
      <c r="F152">
        <v>94.5</v>
      </c>
      <c r="G152">
        <v>89</v>
      </c>
    </row>
    <row r="153" spans="1:7" x14ac:dyDescent="0.25">
      <c r="A153">
        <v>71997</v>
      </c>
      <c r="B153" t="s">
        <v>120</v>
      </c>
      <c r="C153">
        <v>1997</v>
      </c>
      <c r="D153">
        <v>37.036720000000003</v>
      </c>
      <c r="F153">
        <v>61.7</v>
      </c>
      <c r="G153">
        <v>52</v>
      </c>
    </row>
    <row r="154" spans="1:7" x14ac:dyDescent="0.25">
      <c r="A154">
        <v>71998</v>
      </c>
      <c r="B154" t="s">
        <v>120</v>
      </c>
      <c r="C154">
        <v>1998</v>
      </c>
      <c r="D154">
        <v>40.088009999999997</v>
      </c>
      <c r="F154">
        <v>185.1</v>
      </c>
      <c r="G154">
        <v>207</v>
      </c>
    </row>
    <row r="155" spans="1:7" x14ac:dyDescent="0.25">
      <c r="A155">
        <v>71999</v>
      </c>
      <c r="B155" t="s">
        <v>120</v>
      </c>
      <c r="C155">
        <v>1999</v>
      </c>
      <c r="D155">
        <v>43.110979999999998</v>
      </c>
      <c r="F155">
        <v>262.7</v>
      </c>
      <c r="G155">
        <v>304</v>
      </c>
    </row>
    <row r="156" spans="1:7" x14ac:dyDescent="0.25">
      <c r="A156">
        <v>72000</v>
      </c>
      <c r="B156" t="s">
        <v>120</v>
      </c>
      <c r="C156">
        <v>2000</v>
      </c>
      <c r="D156">
        <v>45.892330000000001</v>
      </c>
      <c r="F156">
        <v>273.5</v>
      </c>
      <c r="G156">
        <v>248</v>
      </c>
    </row>
    <row r="157" spans="1:7" x14ac:dyDescent="0.25">
      <c r="A157">
        <v>72001</v>
      </c>
      <c r="B157" t="s">
        <v>120</v>
      </c>
      <c r="C157">
        <v>2001</v>
      </c>
      <c r="D157">
        <v>48.600349999999999</v>
      </c>
      <c r="F157">
        <v>231.6</v>
      </c>
      <c r="G157">
        <v>284</v>
      </c>
    </row>
    <row r="158" spans="1:7" x14ac:dyDescent="0.25">
      <c r="A158">
        <v>72002</v>
      </c>
      <c r="B158" t="s">
        <v>120</v>
      </c>
      <c r="C158">
        <v>2002</v>
      </c>
      <c r="D158">
        <v>51.44314</v>
      </c>
      <c r="F158">
        <v>310.39999999999998</v>
      </c>
      <c r="G158">
        <v>376</v>
      </c>
    </row>
    <row r="159" spans="1:7" x14ac:dyDescent="0.25">
      <c r="A159">
        <v>72003</v>
      </c>
      <c r="B159" t="s">
        <v>120</v>
      </c>
      <c r="C159">
        <v>2003</v>
      </c>
      <c r="D159">
        <v>54.134590000000003</v>
      </c>
      <c r="F159">
        <v>294.60000000000002</v>
      </c>
      <c r="G159">
        <v>442</v>
      </c>
    </row>
    <row r="160" spans="1:7" x14ac:dyDescent="0.25">
      <c r="A160">
        <v>72004</v>
      </c>
      <c r="B160" t="s">
        <v>120</v>
      </c>
      <c r="C160">
        <v>2004</v>
      </c>
      <c r="D160">
        <v>56.261110000000002</v>
      </c>
      <c r="E160">
        <v>30</v>
      </c>
      <c r="F160">
        <v>215</v>
      </c>
      <c r="G160">
        <v>365</v>
      </c>
    </row>
    <row r="161" spans="1:7" x14ac:dyDescent="0.25">
      <c r="A161">
        <v>72005</v>
      </c>
      <c r="B161" t="s">
        <v>120</v>
      </c>
      <c r="C161">
        <v>2005</v>
      </c>
      <c r="D161">
        <v>57.623980000000003</v>
      </c>
      <c r="E161">
        <v>24</v>
      </c>
      <c r="F161">
        <v>333.1</v>
      </c>
      <c r="G161">
        <v>433</v>
      </c>
    </row>
    <row r="162" spans="1:7" x14ac:dyDescent="0.25">
      <c r="A162">
        <v>72006</v>
      </c>
      <c r="B162" t="s">
        <v>120</v>
      </c>
      <c r="C162">
        <v>2006</v>
      </c>
      <c r="D162">
        <v>59.555079999999997</v>
      </c>
      <c r="E162">
        <v>44</v>
      </c>
      <c r="F162">
        <v>272</v>
      </c>
      <c r="G162">
        <v>412</v>
      </c>
    </row>
    <row r="163" spans="1:7" x14ac:dyDescent="0.25">
      <c r="A163">
        <v>72007</v>
      </c>
      <c r="B163" t="s">
        <v>120</v>
      </c>
      <c r="C163">
        <v>2007</v>
      </c>
      <c r="D163">
        <v>61.44265</v>
      </c>
      <c r="E163">
        <v>54</v>
      </c>
      <c r="F163">
        <v>367.6</v>
      </c>
      <c r="G163">
        <v>498</v>
      </c>
    </row>
    <row r="164" spans="1:7" x14ac:dyDescent="0.25">
      <c r="A164">
        <v>72008</v>
      </c>
      <c r="B164" t="s">
        <v>120</v>
      </c>
      <c r="C164">
        <v>2008</v>
      </c>
      <c r="D164">
        <v>63.020449999999997</v>
      </c>
      <c r="E164">
        <v>73</v>
      </c>
      <c r="F164">
        <v>375</v>
      </c>
      <c r="G164">
        <v>488</v>
      </c>
    </row>
    <row r="165" spans="1:7" x14ac:dyDescent="0.25">
      <c r="A165">
        <v>72009</v>
      </c>
      <c r="B165" t="s">
        <v>120</v>
      </c>
      <c r="C165">
        <v>2009</v>
      </c>
      <c r="D165">
        <v>63.69115</v>
      </c>
      <c r="E165">
        <v>62</v>
      </c>
      <c r="F165">
        <v>472.6</v>
      </c>
      <c r="G165">
        <v>607</v>
      </c>
    </row>
    <row r="166" spans="1:7" x14ac:dyDescent="0.25">
      <c r="A166">
        <v>72010</v>
      </c>
      <c r="B166" t="s">
        <v>120</v>
      </c>
      <c r="C166">
        <v>2010</v>
      </c>
      <c r="D166">
        <v>62.994570000000003</v>
      </c>
      <c r="E166">
        <v>56</v>
      </c>
      <c r="F166">
        <v>439.3</v>
      </c>
      <c r="G166">
        <v>559</v>
      </c>
    </row>
    <row r="167" spans="1:7" x14ac:dyDescent="0.25">
      <c r="A167">
        <v>72011</v>
      </c>
      <c r="B167" t="s">
        <v>120</v>
      </c>
      <c r="C167">
        <v>2011</v>
      </c>
      <c r="D167">
        <v>62.167279999999998</v>
      </c>
      <c r="E167">
        <v>73</v>
      </c>
      <c r="F167">
        <v>361.7</v>
      </c>
      <c r="G167">
        <v>484</v>
      </c>
    </row>
    <row r="168" spans="1:7" x14ac:dyDescent="0.25">
      <c r="A168">
        <v>72012</v>
      </c>
      <c r="B168" t="s">
        <v>120</v>
      </c>
      <c r="C168">
        <v>2012</v>
      </c>
      <c r="D168">
        <v>61.82179</v>
      </c>
      <c r="E168">
        <v>56</v>
      </c>
      <c r="F168">
        <v>388.9</v>
      </c>
      <c r="G168">
        <v>523</v>
      </c>
    </row>
    <row r="169" spans="1:7" x14ac:dyDescent="0.25">
      <c r="A169">
        <v>72013</v>
      </c>
      <c r="B169" t="s">
        <v>120</v>
      </c>
      <c r="C169">
        <v>2013</v>
      </c>
      <c r="D169">
        <v>61.600630000000002</v>
      </c>
      <c r="E169">
        <v>62</v>
      </c>
      <c r="F169">
        <v>340.6</v>
      </c>
      <c r="G169">
        <v>478</v>
      </c>
    </row>
    <row r="170" spans="1:7" x14ac:dyDescent="0.25">
      <c r="A170">
        <v>72014</v>
      </c>
      <c r="B170" t="s">
        <v>120</v>
      </c>
      <c r="C170">
        <v>2014</v>
      </c>
      <c r="D170">
        <v>60.865220000000001</v>
      </c>
      <c r="E170">
        <v>49</v>
      </c>
      <c r="F170">
        <v>277.5</v>
      </c>
      <c r="G170">
        <v>372</v>
      </c>
    </row>
    <row r="171" spans="1:7" x14ac:dyDescent="0.25">
      <c r="A171">
        <v>72015</v>
      </c>
      <c r="B171" t="s">
        <v>120</v>
      </c>
      <c r="C171">
        <v>2015</v>
      </c>
      <c r="D171">
        <v>59.650799999999997</v>
      </c>
      <c r="E171">
        <v>42</v>
      </c>
      <c r="F171">
        <v>261.39999999999998</v>
      </c>
      <c r="G171">
        <v>335</v>
      </c>
    </row>
    <row r="172" spans="1:7" x14ac:dyDescent="0.25">
      <c r="A172">
        <v>72016</v>
      </c>
      <c r="B172" t="s">
        <v>120</v>
      </c>
      <c r="C172">
        <v>2016</v>
      </c>
      <c r="D172">
        <v>58.317070000000001</v>
      </c>
      <c r="E172">
        <v>75</v>
      </c>
      <c r="F172">
        <v>250.3</v>
      </c>
      <c r="G172">
        <v>110</v>
      </c>
    </row>
    <row r="173" spans="1:7" x14ac:dyDescent="0.25">
      <c r="A173">
        <v>72017</v>
      </c>
      <c r="B173" t="s">
        <v>120</v>
      </c>
      <c r="C173">
        <v>2017</v>
      </c>
      <c r="D173">
        <v>57.199570000000001</v>
      </c>
    </row>
    <row r="174" spans="1:7" x14ac:dyDescent="0.25">
      <c r="A174">
        <v>72018</v>
      </c>
      <c r="B174" t="s">
        <v>120</v>
      </c>
      <c r="C174">
        <v>2018</v>
      </c>
      <c r="D174">
        <v>55.990099999999998</v>
      </c>
    </row>
    <row r="175" spans="1:7" x14ac:dyDescent="0.25">
      <c r="A175">
        <v>72019</v>
      </c>
      <c r="B175" t="s">
        <v>120</v>
      </c>
      <c r="C175">
        <v>2019</v>
      </c>
      <c r="D175">
        <v>54.36345</v>
      </c>
    </row>
    <row r="176" spans="1:7" x14ac:dyDescent="0.25">
      <c r="A176">
        <v>72020</v>
      </c>
      <c r="B176" t="s">
        <v>120</v>
      </c>
      <c r="C176">
        <v>2020</v>
      </c>
      <c r="D176">
        <v>53.018140000000002</v>
      </c>
    </row>
    <row r="177" spans="1:7" x14ac:dyDescent="0.25">
      <c r="A177">
        <v>81996</v>
      </c>
      <c r="B177" t="s">
        <v>19</v>
      </c>
      <c r="C177">
        <v>1996</v>
      </c>
      <c r="D177">
        <v>27.550650000000001</v>
      </c>
      <c r="F177">
        <v>5.0999999999999996</v>
      </c>
      <c r="G177">
        <v>32</v>
      </c>
    </row>
    <row r="178" spans="1:7" x14ac:dyDescent="0.25">
      <c r="A178">
        <v>81997</v>
      </c>
      <c r="B178" t="s">
        <v>19</v>
      </c>
      <c r="C178">
        <v>1997</v>
      </c>
      <c r="D178">
        <v>29.316610000000001</v>
      </c>
      <c r="F178">
        <v>23</v>
      </c>
      <c r="G178">
        <v>62</v>
      </c>
    </row>
    <row r="179" spans="1:7" x14ac:dyDescent="0.25">
      <c r="A179">
        <v>81998</v>
      </c>
      <c r="B179" t="s">
        <v>19</v>
      </c>
      <c r="C179">
        <v>1998</v>
      </c>
      <c r="D179">
        <v>31.09751</v>
      </c>
      <c r="F179">
        <v>68.099999999999994</v>
      </c>
      <c r="G179">
        <v>124</v>
      </c>
    </row>
    <row r="180" spans="1:7" x14ac:dyDescent="0.25">
      <c r="A180">
        <v>81999</v>
      </c>
      <c r="B180" t="s">
        <v>19</v>
      </c>
      <c r="C180">
        <v>1999</v>
      </c>
      <c r="D180">
        <v>32.716859999999997</v>
      </c>
      <c r="F180">
        <v>70.3</v>
      </c>
      <c r="G180">
        <v>113</v>
      </c>
    </row>
    <row r="181" spans="1:7" x14ac:dyDescent="0.25">
      <c r="A181">
        <v>82000</v>
      </c>
      <c r="B181" t="s">
        <v>19</v>
      </c>
      <c r="C181">
        <v>2000</v>
      </c>
      <c r="D181">
        <v>34.367269999999998</v>
      </c>
      <c r="F181">
        <v>90.6</v>
      </c>
      <c r="G181">
        <v>119</v>
      </c>
    </row>
    <row r="182" spans="1:7" x14ac:dyDescent="0.25">
      <c r="A182">
        <v>82001</v>
      </c>
      <c r="B182" t="s">
        <v>19</v>
      </c>
      <c r="C182">
        <v>2001</v>
      </c>
      <c r="D182">
        <v>35.928190000000001</v>
      </c>
      <c r="F182">
        <v>69</v>
      </c>
      <c r="G182">
        <v>96</v>
      </c>
    </row>
    <row r="183" spans="1:7" x14ac:dyDescent="0.25">
      <c r="A183">
        <v>82002</v>
      </c>
      <c r="B183" t="s">
        <v>19</v>
      </c>
      <c r="C183">
        <v>2002</v>
      </c>
      <c r="D183">
        <v>37.51088</v>
      </c>
      <c r="F183">
        <v>86.3</v>
      </c>
      <c r="G183">
        <v>128</v>
      </c>
    </row>
    <row r="184" spans="1:7" x14ac:dyDescent="0.25">
      <c r="A184">
        <v>82003</v>
      </c>
      <c r="B184" t="s">
        <v>19</v>
      </c>
      <c r="C184">
        <v>2003</v>
      </c>
      <c r="D184">
        <v>39.023040000000002</v>
      </c>
      <c r="F184">
        <v>131.69999999999999</v>
      </c>
      <c r="G184">
        <v>184</v>
      </c>
    </row>
    <row r="185" spans="1:7" x14ac:dyDescent="0.25">
      <c r="A185">
        <v>82004</v>
      </c>
      <c r="B185" t="s">
        <v>19</v>
      </c>
      <c r="C185">
        <v>2004</v>
      </c>
      <c r="D185">
        <v>40.400559999999999</v>
      </c>
      <c r="E185">
        <v>12</v>
      </c>
      <c r="F185">
        <v>120.2</v>
      </c>
      <c r="G185">
        <v>170</v>
      </c>
    </row>
    <row r="186" spans="1:7" x14ac:dyDescent="0.25">
      <c r="A186">
        <v>82005</v>
      </c>
      <c r="B186" t="s">
        <v>19</v>
      </c>
      <c r="C186">
        <v>2005</v>
      </c>
      <c r="D186">
        <v>41.378169999999997</v>
      </c>
      <c r="E186">
        <v>18</v>
      </c>
      <c r="F186">
        <v>149</v>
      </c>
      <c r="G186">
        <v>169</v>
      </c>
    </row>
    <row r="187" spans="1:7" x14ac:dyDescent="0.25">
      <c r="A187">
        <v>82006</v>
      </c>
      <c r="B187" t="s">
        <v>19</v>
      </c>
      <c r="C187">
        <v>2006</v>
      </c>
      <c r="D187">
        <v>42.319679999999998</v>
      </c>
      <c r="E187">
        <v>24</v>
      </c>
      <c r="F187">
        <v>109.8</v>
      </c>
      <c r="G187">
        <v>142</v>
      </c>
    </row>
    <row r="188" spans="1:7" x14ac:dyDescent="0.25">
      <c r="A188">
        <v>82007</v>
      </c>
      <c r="B188" t="s">
        <v>19</v>
      </c>
      <c r="C188">
        <v>2007</v>
      </c>
      <c r="D188">
        <v>43.324199999999998</v>
      </c>
      <c r="E188">
        <v>18</v>
      </c>
      <c r="F188">
        <v>100.9</v>
      </c>
      <c r="G188">
        <v>126</v>
      </c>
    </row>
    <row r="189" spans="1:7" x14ac:dyDescent="0.25">
      <c r="A189">
        <v>82008</v>
      </c>
      <c r="B189" t="s">
        <v>19</v>
      </c>
      <c r="C189">
        <v>2008</v>
      </c>
      <c r="D189">
        <v>44.152050000000003</v>
      </c>
      <c r="E189">
        <v>22</v>
      </c>
      <c r="F189">
        <v>129.69999999999999</v>
      </c>
      <c r="G189">
        <v>169</v>
      </c>
    </row>
    <row r="190" spans="1:7" x14ac:dyDescent="0.25">
      <c r="A190">
        <v>82009</v>
      </c>
      <c r="B190" t="s">
        <v>19</v>
      </c>
      <c r="C190">
        <v>2009</v>
      </c>
      <c r="D190">
        <v>44.758240000000001</v>
      </c>
      <c r="E190">
        <v>17</v>
      </c>
      <c r="F190">
        <v>136.4</v>
      </c>
      <c r="G190">
        <v>174</v>
      </c>
    </row>
    <row r="191" spans="1:7" x14ac:dyDescent="0.25">
      <c r="A191">
        <v>82010</v>
      </c>
      <c r="B191" t="s">
        <v>19</v>
      </c>
      <c r="C191">
        <v>2010</v>
      </c>
      <c r="D191">
        <v>44.729230000000001</v>
      </c>
      <c r="E191">
        <v>24</v>
      </c>
      <c r="F191">
        <v>113.6</v>
      </c>
      <c r="G191">
        <v>133</v>
      </c>
    </row>
    <row r="192" spans="1:7" x14ac:dyDescent="0.25">
      <c r="A192">
        <v>82011</v>
      </c>
      <c r="B192" t="s">
        <v>19</v>
      </c>
      <c r="C192">
        <v>2011</v>
      </c>
      <c r="D192">
        <v>44.801650000000002</v>
      </c>
      <c r="E192">
        <v>50</v>
      </c>
      <c r="F192">
        <v>138</v>
      </c>
      <c r="G192">
        <v>189</v>
      </c>
    </row>
    <row r="193" spans="1:7" x14ac:dyDescent="0.25">
      <c r="A193">
        <v>82012</v>
      </c>
      <c r="B193" t="s">
        <v>19</v>
      </c>
      <c r="C193">
        <v>2012</v>
      </c>
      <c r="D193">
        <v>45.129559999999998</v>
      </c>
      <c r="E193">
        <v>60</v>
      </c>
      <c r="F193">
        <v>156.80000000000001</v>
      </c>
      <c r="G193">
        <v>229</v>
      </c>
    </row>
    <row r="194" spans="1:7" x14ac:dyDescent="0.25">
      <c r="A194">
        <v>82013</v>
      </c>
      <c r="B194" t="s">
        <v>19</v>
      </c>
      <c r="C194">
        <v>2013</v>
      </c>
      <c r="D194">
        <v>45.184469999999997</v>
      </c>
      <c r="E194">
        <v>43</v>
      </c>
      <c r="F194">
        <v>110.8</v>
      </c>
      <c r="G194">
        <v>152</v>
      </c>
    </row>
    <row r="195" spans="1:7" x14ac:dyDescent="0.25">
      <c r="A195">
        <v>82014</v>
      </c>
      <c r="B195" t="s">
        <v>19</v>
      </c>
      <c r="C195">
        <v>2014</v>
      </c>
      <c r="D195">
        <v>44.88203</v>
      </c>
      <c r="E195">
        <v>30</v>
      </c>
      <c r="F195">
        <v>127.7</v>
      </c>
      <c r="G195">
        <v>164</v>
      </c>
    </row>
    <row r="196" spans="1:7" x14ac:dyDescent="0.25">
      <c r="A196">
        <v>82015</v>
      </c>
      <c r="B196" t="s">
        <v>19</v>
      </c>
      <c r="C196">
        <v>2015</v>
      </c>
      <c r="D196">
        <v>44.523650000000004</v>
      </c>
      <c r="E196">
        <v>47</v>
      </c>
      <c r="F196">
        <v>40.6</v>
      </c>
      <c r="G196">
        <v>57</v>
      </c>
    </row>
    <row r="197" spans="1:7" x14ac:dyDescent="0.25">
      <c r="A197">
        <v>82016</v>
      </c>
      <c r="B197" t="s">
        <v>19</v>
      </c>
      <c r="C197">
        <v>2016</v>
      </c>
      <c r="D197">
        <v>43.681629999999998</v>
      </c>
      <c r="E197">
        <v>39</v>
      </c>
      <c r="F197">
        <v>40.299999999999997</v>
      </c>
      <c r="G197">
        <v>185</v>
      </c>
    </row>
    <row r="198" spans="1:7" x14ac:dyDescent="0.25">
      <c r="A198">
        <v>82017</v>
      </c>
      <c r="B198" t="s">
        <v>19</v>
      </c>
      <c r="C198">
        <v>2017</v>
      </c>
      <c r="D198">
        <v>42.511389999999999</v>
      </c>
    </row>
    <row r="199" spans="1:7" x14ac:dyDescent="0.25">
      <c r="A199">
        <v>82018</v>
      </c>
      <c r="B199" t="s">
        <v>19</v>
      </c>
      <c r="C199">
        <v>2018</v>
      </c>
      <c r="D199">
        <v>41.42483</v>
      </c>
    </row>
    <row r="200" spans="1:7" x14ac:dyDescent="0.25">
      <c r="A200">
        <v>82019</v>
      </c>
      <c r="B200" t="s">
        <v>19</v>
      </c>
      <c r="C200">
        <v>2019</v>
      </c>
      <c r="D200">
        <v>40.827379999999998</v>
      </c>
    </row>
    <row r="201" spans="1:7" x14ac:dyDescent="0.25">
      <c r="A201">
        <v>82020</v>
      </c>
      <c r="B201" t="s">
        <v>19</v>
      </c>
      <c r="C201">
        <v>2020</v>
      </c>
      <c r="D201">
        <v>41.292740000000002</v>
      </c>
    </row>
    <row r="202" spans="1:7" x14ac:dyDescent="0.25">
      <c r="A202">
        <v>91996</v>
      </c>
      <c r="B202" t="s">
        <v>20</v>
      </c>
      <c r="C202">
        <v>1996</v>
      </c>
      <c r="D202">
        <v>98.902519999999996</v>
      </c>
      <c r="F202">
        <v>102.2</v>
      </c>
      <c r="G202">
        <v>146</v>
      </c>
    </row>
    <row r="203" spans="1:7" x14ac:dyDescent="0.25">
      <c r="A203">
        <v>91997</v>
      </c>
      <c r="B203" t="s">
        <v>20</v>
      </c>
      <c r="C203">
        <v>1997</v>
      </c>
      <c r="D203">
        <v>104.63079999999999</v>
      </c>
      <c r="F203">
        <v>159</v>
      </c>
      <c r="G203">
        <v>215</v>
      </c>
    </row>
    <row r="204" spans="1:7" x14ac:dyDescent="0.25">
      <c r="A204">
        <v>91998</v>
      </c>
      <c r="B204" t="s">
        <v>20</v>
      </c>
      <c r="C204">
        <v>1998</v>
      </c>
      <c r="D204">
        <v>109.83750000000001</v>
      </c>
      <c r="F204">
        <v>389.3</v>
      </c>
      <c r="G204">
        <v>553</v>
      </c>
    </row>
    <row r="205" spans="1:7" x14ac:dyDescent="0.25">
      <c r="A205">
        <v>91999</v>
      </c>
      <c r="B205" t="s">
        <v>20</v>
      </c>
      <c r="C205">
        <v>1999</v>
      </c>
      <c r="D205">
        <v>114.505</v>
      </c>
      <c r="F205">
        <v>405.3</v>
      </c>
      <c r="G205">
        <v>617</v>
      </c>
    </row>
    <row r="206" spans="1:7" x14ac:dyDescent="0.25">
      <c r="A206">
        <v>92000</v>
      </c>
      <c r="B206" t="s">
        <v>20</v>
      </c>
      <c r="C206">
        <v>2000</v>
      </c>
      <c r="D206">
        <v>118.9969</v>
      </c>
      <c r="F206">
        <v>447.8</v>
      </c>
      <c r="G206">
        <v>584</v>
      </c>
    </row>
    <row r="207" spans="1:7" x14ac:dyDescent="0.25">
      <c r="A207">
        <v>92001</v>
      </c>
      <c r="B207" t="s">
        <v>20</v>
      </c>
      <c r="C207">
        <v>2001</v>
      </c>
      <c r="D207">
        <v>122.161</v>
      </c>
      <c r="F207">
        <v>379.2</v>
      </c>
      <c r="G207">
        <v>526</v>
      </c>
    </row>
    <row r="208" spans="1:7" x14ac:dyDescent="0.25">
      <c r="A208">
        <v>92002</v>
      </c>
      <c r="B208" t="s">
        <v>20</v>
      </c>
      <c r="C208">
        <v>2002</v>
      </c>
      <c r="D208">
        <v>125.9171</v>
      </c>
      <c r="F208">
        <v>470.2</v>
      </c>
      <c r="G208">
        <v>659</v>
      </c>
    </row>
    <row r="209" spans="1:7" x14ac:dyDescent="0.25">
      <c r="A209">
        <v>92003</v>
      </c>
      <c r="B209" t="s">
        <v>20</v>
      </c>
      <c r="C209">
        <v>2003</v>
      </c>
      <c r="D209">
        <v>129.58279999999999</v>
      </c>
      <c r="F209">
        <v>369.4</v>
      </c>
      <c r="G209">
        <v>503</v>
      </c>
    </row>
    <row r="210" spans="1:7" x14ac:dyDescent="0.25">
      <c r="A210">
        <v>92004</v>
      </c>
      <c r="B210" t="s">
        <v>20</v>
      </c>
      <c r="C210">
        <v>2004</v>
      </c>
      <c r="D210">
        <v>132.17509999999999</v>
      </c>
      <c r="E210">
        <v>69</v>
      </c>
      <c r="F210">
        <v>388.4</v>
      </c>
      <c r="G210">
        <v>559</v>
      </c>
    </row>
    <row r="211" spans="1:7" x14ac:dyDescent="0.25">
      <c r="A211">
        <v>92005</v>
      </c>
      <c r="B211" t="s">
        <v>20</v>
      </c>
      <c r="C211">
        <v>2005</v>
      </c>
      <c r="D211">
        <v>135.34280000000001</v>
      </c>
      <c r="E211">
        <v>66</v>
      </c>
      <c r="F211">
        <v>465.2</v>
      </c>
      <c r="G211">
        <v>578</v>
      </c>
    </row>
    <row r="212" spans="1:7" x14ac:dyDescent="0.25">
      <c r="A212">
        <v>92006</v>
      </c>
      <c r="B212" t="s">
        <v>20</v>
      </c>
      <c r="C212">
        <v>2006</v>
      </c>
      <c r="D212">
        <v>137.84180000000001</v>
      </c>
      <c r="E212">
        <v>73</v>
      </c>
      <c r="F212">
        <v>356</v>
      </c>
      <c r="G212">
        <v>496</v>
      </c>
    </row>
    <row r="213" spans="1:7" x14ac:dyDescent="0.25">
      <c r="A213">
        <v>92007</v>
      </c>
      <c r="B213" t="s">
        <v>20</v>
      </c>
      <c r="C213">
        <v>2007</v>
      </c>
      <c r="D213">
        <v>140.0735</v>
      </c>
      <c r="E213">
        <v>82</v>
      </c>
      <c r="F213">
        <v>434.3</v>
      </c>
      <c r="G213">
        <v>593</v>
      </c>
    </row>
    <row r="214" spans="1:7" x14ac:dyDescent="0.25">
      <c r="A214">
        <v>92008</v>
      </c>
      <c r="B214" t="s">
        <v>20</v>
      </c>
      <c r="C214">
        <v>2008</v>
      </c>
      <c r="D214">
        <v>142.3544</v>
      </c>
      <c r="E214">
        <v>105</v>
      </c>
      <c r="F214">
        <v>505.5</v>
      </c>
      <c r="G214">
        <v>669</v>
      </c>
    </row>
    <row r="215" spans="1:7" x14ac:dyDescent="0.25">
      <c r="A215">
        <v>92009</v>
      </c>
      <c r="B215" t="s">
        <v>20</v>
      </c>
      <c r="C215">
        <v>2009</v>
      </c>
      <c r="D215">
        <v>144.00880000000001</v>
      </c>
      <c r="E215">
        <v>84</v>
      </c>
      <c r="F215">
        <v>614.5</v>
      </c>
      <c r="G215">
        <v>850</v>
      </c>
    </row>
    <row r="216" spans="1:7" x14ac:dyDescent="0.25">
      <c r="A216">
        <v>92010</v>
      </c>
      <c r="B216" t="s">
        <v>20</v>
      </c>
      <c r="C216">
        <v>2010</v>
      </c>
      <c r="D216">
        <v>143.21440000000001</v>
      </c>
      <c r="E216">
        <v>85</v>
      </c>
      <c r="F216">
        <v>643.20000000000005</v>
      </c>
      <c r="G216">
        <v>769</v>
      </c>
    </row>
    <row r="217" spans="1:7" x14ac:dyDescent="0.25">
      <c r="A217">
        <v>92011</v>
      </c>
      <c r="B217" t="s">
        <v>20</v>
      </c>
      <c r="C217">
        <v>2011</v>
      </c>
      <c r="D217">
        <v>142.27430000000001</v>
      </c>
      <c r="E217">
        <v>166</v>
      </c>
      <c r="F217">
        <v>579</v>
      </c>
      <c r="G217">
        <v>779</v>
      </c>
    </row>
    <row r="218" spans="1:7" x14ac:dyDescent="0.25">
      <c r="A218">
        <v>92012</v>
      </c>
      <c r="B218" t="s">
        <v>20</v>
      </c>
      <c r="C218">
        <v>2012</v>
      </c>
      <c r="D218">
        <v>142.2004</v>
      </c>
      <c r="E218">
        <v>154</v>
      </c>
      <c r="F218">
        <v>543.6</v>
      </c>
      <c r="G218">
        <v>764</v>
      </c>
    </row>
    <row r="219" spans="1:7" x14ac:dyDescent="0.25">
      <c r="A219">
        <v>92013</v>
      </c>
      <c r="B219" t="s">
        <v>20</v>
      </c>
      <c r="C219">
        <v>2013</v>
      </c>
      <c r="D219">
        <v>141.66489999999999</v>
      </c>
      <c r="E219">
        <v>135</v>
      </c>
      <c r="F219">
        <v>598.20000000000005</v>
      </c>
      <c r="G219">
        <v>802</v>
      </c>
    </row>
    <row r="220" spans="1:7" x14ac:dyDescent="0.25">
      <c r="A220">
        <v>92014</v>
      </c>
      <c r="B220" t="s">
        <v>20</v>
      </c>
      <c r="C220">
        <v>2014</v>
      </c>
      <c r="D220">
        <v>140.62110000000001</v>
      </c>
      <c r="E220">
        <v>160</v>
      </c>
      <c r="F220">
        <v>499.6</v>
      </c>
      <c r="G220">
        <v>625</v>
      </c>
    </row>
    <row r="221" spans="1:7" x14ac:dyDescent="0.25">
      <c r="A221">
        <v>92015</v>
      </c>
      <c r="B221" t="s">
        <v>20</v>
      </c>
      <c r="C221">
        <v>2015</v>
      </c>
      <c r="D221">
        <v>138.86009999999999</v>
      </c>
      <c r="E221">
        <v>112</v>
      </c>
      <c r="F221">
        <v>709.4</v>
      </c>
      <c r="G221">
        <v>738</v>
      </c>
    </row>
    <row r="222" spans="1:7" x14ac:dyDescent="0.25">
      <c r="A222">
        <v>92016</v>
      </c>
      <c r="B222" t="s">
        <v>20</v>
      </c>
      <c r="C222">
        <v>2016</v>
      </c>
      <c r="D222">
        <v>135.65729999999999</v>
      </c>
      <c r="E222">
        <v>123</v>
      </c>
      <c r="F222">
        <v>676</v>
      </c>
      <c r="G222">
        <v>1067</v>
      </c>
    </row>
    <row r="223" spans="1:7" x14ac:dyDescent="0.25">
      <c r="A223">
        <v>92017</v>
      </c>
      <c r="B223" t="s">
        <v>20</v>
      </c>
      <c r="C223">
        <v>2017</v>
      </c>
      <c r="D223">
        <v>130.08690000000001</v>
      </c>
    </row>
    <row r="224" spans="1:7" x14ac:dyDescent="0.25">
      <c r="A224">
        <v>92018</v>
      </c>
      <c r="B224" t="s">
        <v>20</v>
      </c>
      <c r="C224">
        <v>2018</v>
      </c>
      <c r="D224">
        <v>124.39579999999999</v>
      </c>
    </row>
    <row r="225" spans="1:7" x14ac:dyDescent="0.25">
      <c r="A225">
        <v>92019</v>
      </c>
      <c r="B225" t="s">
        <v>20</v>
      </c>
      <c r="C225">
        <v>2019</v>
      </c>
      <c r="D225">
        <v>117.90649999999999</v>
      </c>
    </row>
    <row r="226" spans="1:7" x14ac:dyDescent="0.25">
      <c r="A226">
        <v>92020</v>
      </c>
      <c r="B226" t="s">
        <v>20</v>
      </c>
      <c r="C226">
        <v>2020</v>
      </c>
      <c r="D226">
        <v>112.55289999999999</v>
      </c>
    </row>
    <row r="227" spans="1:7" x14ac:dyDescent="0.25">
      <c r="A227">
        <v>101996</v>
      </c>
      <c r="B227" t="s">
        <v>21</v>
      </c>
      <c r="C227">
        <v>1996</v>
      </c>
      <c r="D227">
        <v>33.707599999999999</v>
      </c>
      <c r="F227">
        <v>94.3</v>
      </c>
      <c r="G227">
        <v>114</v>
      </c>
    </row>
    <row r="228" spans="1:7" x14ac:dyDescent="0.25">
      <c r="A228">
        <v>101997</v>
      </c>
      <c r="B228" t="s">
        <v>21</v>
      </c>
      <c r="C228">
        <v>1997</v>
      </c>
      <c r="D228">
        <v>36.085149999999999</v>
      </c>
      <c r="F228">
        <v>93.3</v>
      </c>
      <c r="G228">
        <v>112</v>
      </c>
    </row>
    <row r="229" spans="1:7" x14ac:dyDescent="0.25">
      <c r="A229">
        <v>101998</v>
      </c>
      <c r="B229" t="s">
        <v>21</v>
      </c>
      <c r="C229">
        <v>1998</v>
      </c>
      <c r="D229">
        <v>38.229970000000002</v>
      </c>
      <c r="F229">
        <v>34.5</v>
      </c>
      <c r="G229">
        <v>47</v>
      </c>
    </row>
    <row r="230" spans="1:7" x14ac:dyDescent="0.25">
      <c r="A230">
        <v>101999</v>
      </c>
      <c r="B230" t="s">
        <v>21</v>
      </c>
      <c r="C230">
        <v>1999</v>
      </c>
      <c r="D230">
        <v>40.334049999999998</v>
      </c>
      <c r="F230">
        <v>48</v>
      </c>
      <c r="G230">
        <v>63</v>
      </c>
    </row>
    <row r="231" spans="1:7" x14ac:dyDescent="0.25">
      <c r="A231">
        <v>102000</v>
      </c>
      <c r="B231" t="s">
        <v>21</v>
      </c>
      <c r="C231">
        <v>2000</v>
      </c>
      <c r="D231">
        <v>42.779020000000003</v>
      </c>
      <c r="F231">
        <v>52.6</v>
      </c>
      <c r="G231">
        <v>68</v>
      </c>
    </row>
    <row r="232" spans="1:7" x14ac:dyDescent="0.25">
      <c r="A232">
        <v>102001</v>
      </c>
      <c r="B232" t="s">
        <v>21</v>
      </c>
      <c r="C232">
        <v>2001</v>
      </c>
      <c r="D232">
        <v>45.146619999999999</v>
      </c>
      <c r="F232">
        <v>32.799999999999997</v>
      </c>
      <c r="G232">
        <v>66</v>
      </c>
    </row>
    <row r="233" spans="1:7" x14ac:dyDescent="0.25">
      <c r="A233">
        <v>102002</v>
      </c>
      <c r="B233" t="s">
        <v>21</v>
      </c>
      <c r="C233">
        <v>2002</v>
      </c>
      <c r="D233">
        <v>47.82967</v>
      </c>
      <c r="F233">
        <v>62.1</v>
      </c>
      <c r="G233">
        <v>109</v>
      </c>
    </row>
    <row r="234" spans="1:7" x14ac:dyDescent="0.25">
      <c r="A234">
        <v>102003</v>
      </c>
      <c r="B234" t="s">
        <v>21</v>
      </c>
      <c r="C234">
        <v>2003</v>
      </c>
      <c r="D234">
        <v>50.5486</v>
      </c>
      <c r="F234">
        <v>96</v>
      </c>
      <c r="G234">
        <v>144</v>
      </c>
    </row>
    <row r="235" spans="1:7" x14ac:dyDescent="0.25">
      <c r="A235">
        <v>102004</v>
      </c>
      <c r="B235" t="s">
        <v>21</v>
      </c>
      <c r="C235">
        <v>2004</v>
      </c>
      <c r="D235">
        <v>53.224769999999999</v>
      </c>
      <c r="E235">
        <v>21</v>
      </c>
      <c r="F235">
        <v>179.4</v>
      </c>
      <c r="G235">
        <v>286</v>
      </c>
    </row>
    <row r="236" spans="1:7" x14ac:dyDescent="0.25">
      <c r="A236">
        <v>102005</v>
      </c>
      <c r="B236" t="s">
        <v>21</v>
      </c>
      <c r="C236">
        <v>2005</v>
      </c>
      <c r="D236">
        <v>55.669530000000002</v>
      </c>
      <c r="E236">
        <v>24</v>
      </c>
      <c r="F236">
        <v>280.10000000000002</v>
      </c>
      <c r="G236">
        <v>343</v>
      </c>
    </row>
    <row r="237" spans="1:7" x14ac:dyDescent="0.25">
      <c r="A237">
        <v>102006</v>
      </c>
      <c r="B237" t="s">
        <v>21</v>
      </c>
      <c r="C237">
        <v>2006</v>
      </c>
      <c r="D237">
        <v>57.906869999999998</v>
      </c>
      <c r="E237">
        <v>40</v>
      </c>
      <c r="F237">
        <v>130.6</v>
      </c>
      <c r="G237">
        <v>160</v>
      </c>
    </row>
    <row r="238" spans="1:7" x14ac:dyDescent="0.25">
      <c r="A238">
        <v>102007</v>
      </c>
      <c r="B238" t="s">
        <v>21</v>
      </c>
      <c r="C238">
        <v>2007</v>
      </c>
      <c r="D238">
        <v>60.153350000000003</v>
      </c>
      <c r="E238">
        <v>47</v>
      </c>
      <c r="F238">
        <v>225.4</v>
      </c>
      <c r="G238">
        <v>290</v>
      </c>
    </row>
    <row r="239" spans="1:7" x14ac:dyDescent="0.25">
      <c r="A239">
        <v>102008</v>
      </c>
      <c r="B239" t="s">
        <v>21</v>
      </c>
      <c r="C239">
        <v>2008</v>
      </c>
      <c r="D239">
        <v>62.600999999999999</v>
      </c>
      <c r="E239">
        <v>33</v>
      </c>
      <c r="F239">
        <v>336.7</v>
      </c>
      <c r="G239">
        <v>457</v>
      </c>
    </row>
    <row r="240" spans="1:7" x14ac:dyDescent="0.25">
      <c r="A240">
        <v>102009</v>
      </c>
      <c r="B240" t="s">
        <v>21</v>
      </c>
      <c r="C240">
        <v>2009</v>
      </c>
      <c r="D240">
        <v>64.514439999999993</v>
      </c>
      <c r="E240">
        <v>30</v>
      </c>
      <c r="F240">
        <v>326.8</v>
      </c>
      <c r="G240">
        <v>429</v>
      </c>
    </row>
    <row r="241" spans="1:7" x14ac:dyDescent="0.25">
      <c r="A241">
        <v>102010</v>
      </c>
      <c r="B241" t="s">
        <v>21</v>
      </c>
      <c r="C241">
        <v>2010</v>
      </c>
      <c r="D241">
        <v>64.977710000000002</v>
      </c>
      <c r="E241">
        <v>37</v>
      </c>
      <c r="F241">
        <v>321.5</v>
      </c>
      <c r="G241">
        <v>370</v>
      </c>
    </row>
    <row r="242" spans="1:7" x14ac:dyDescent="0.25">
      <c r="A242">
        <v>102011</v>
      </c>
      <c r="B242" t="s">
        <v>21</v>
      </c>
      <c r="C242">
        <v>2011</v>
      </c>
      <c r="D242">
        <v>65.585509999999999</v>
      </c>
      <c r="E242">
        <v>51</v>
      </c>
      <c r="F242">
        <v>342.1</v>
      </c>
      <c r="G242">
        <v>462</v>
      </c>
    </row>
    <row r="243" spans="1:7" x14ac:dyDescent="0.25">
      <c r="A243">
        <v>102012</v>
      </c>
      <c r="B243" t="s">
        <v>21</v>
      </c>
      <c r="C243">
        <v>2012</v>
      </c>
      <c r="D243">
        <v>66.948530000000005</v>
      </c>
      <c r="E243">
        <v>73</v>
      </c>
      <c r="F243">
        <v>345</v>
      </c>
      <c r="G243">
        <v>454</v>
      </c>
    </row>
    <row r="244" spans="1:7" x14ac:dyDescent="0.25">
      <c r="A244">
        <v>102013</v>
      </c>
      <c r="B244" t="s">
        <v>21</v>
      </c>
      <c r="C244">
        <v>2013</v>
      </c>
      <c r="D244">
        <v>68.177999999999997</v>
      </c>
      <c r="E244">
        <v>60</v>
      </c>
      <c r="F244">
        <v>305.8</v>
      </c>
      <c r="G244">
        <v>395</v>
      </c>
    </row>
    <row r="245" spans="1:7" x14ac:dyDescent="0.25">
      <c r="A245">
        <v>102014</v>
      </c>
      <c r="B245" t="s">
        <v>21</v>
      </c>
      <c r="C245">
        <v>2014</v>
      </c>
      <c r="D245">
        <v>68.78004</v>
      </c>
      <c r="E245">
        <v>48</v>
      </c>
      <c r="F245">
        <v>310.2</v>
      </c>
      <c r="G245">
        <v>394</v>
      </c>
    </row>
    <row r="246" spans="1:7" x14ac:dyDescent="0.25">
      <c r="A246">
        <v>102015</v>
      </c>
      <c r="B246" t="s">
        <v>21</v>
      </c>
      <c r="C246">
        <v>2015</v>
      </c>
      <c r="D246">
        <v>68.575710000000001</v>
      </c>
      <c r="E246">
        <v>56</v>
      </c>
      <c r="F246">
        <v>278</v>
      </c>
      <c r="G246">
        <v>298</v>
      </c>
    </row>
    <row r="247" spans="1:7" x14ac:dyDescent="0.25">
      <c r="A247">
        <v>102016</v>
      </c>
      <c r="B247" t="s">
        <v>21</v>
      </c>
      <c r="C247">
        <v>2016</v>
      </c>
      <c r="D247">
        <v>68.564949999999996</v>
      </c>
      <c r="E247">
        <v>120</v>
      </c>
      <c r="F247">
        <v>274.39999999999998</v>
      </c>
      <c r="G247">
        <v>482</v>
      </c>
    </row>
    <row r="248" spans="1:7" x14ac:dyDescent="0.25">
      <c r="A248">
        <v>102017</v>
      </c>
      <c r="B248" t="s">
        <v>21</v>
      </c>
      <c r="C248">
        <v>2017</v>
      </c>
      <c r="D248">
        <v>68.163629999999998</v>
      </c>
    </row>
    <row r="249" spans="1:7" x14ac:dyDescent="0.25">
      <c r="A249">
        <v>102018</v>
      </c>
      <c r="B249" t="s">
        <v>21</v>
      </c>
      <c r="C249">
        <v>2018</v>
      </c>
      <c r="D249">
        <v>67.648290000000003</v>
      </c>
    </row>
    <row r="250" spans="1:7" x14ac:dyDescent="0.25">
      <c r="A250">
        <v>102019</v>
      </c>
      <c r="B250" t="s">
        <v>21</v>
      </c>
      <c r="C250">
        <v>2019</v>
      </c>
      <c r="D250">
        <v>66.72166</v>
      </c>
    </row>
    <row r="251" spans="1:7" x14ac:dyDescent="0.25">
      <c r="A251">
        <v>102020</v>
      </c>
      <c r="B251" t="s">
        <v>21</v>
      </c>
      <c r="C251">
        <v>2020</v>
      </c>
      <c r="D251">
        <v>65.629850000000005</v>
      </c>
    </row>
    <row r="252" spans="1:7" x14ac:dyDescent="0.25">
      <c r="A252">
        <v>111996</v>
      </c>
      <c r="B252" t="s">
        <v>121</v>
      </c>
      <c r="C252">
        <v>1996</v>
      </c>
      <c r="D252">
        <v>101.7353</v>
      </c>
      <c r="F252">
        <v>154.6</v>
      </c>
      <c r="G252">
        <v>199</v>
      </c>
    </row>
    <row r="253" spans="1:7" x14ac:dyDescent="0.25">
      <c r="A253">
        <v>111997</v>
      </c>
      <c r="B253" t="s">
        <v>121</v>
      </c>
      <c r="C253">
        <v>1997</v>
      </c>
      <c r="D253">
        <v>108.0493</v>
      </c>
      <c r="F253">
        <v>268</v>
      </c>
      <c r="G253">
        <v>342</v>
      </c>
    </row>
    <row r="254" spans="1:7" x14ac:dyDescent="0.25">
      <c r="A254">
        <v>111998</v>
      </c>
      <c r="B254" t="s">
        <v>121</v>
      </c>
      <c r="C254">
        <v>1998</v>
      </c>
      <c r="D254">
        <v>113.7533</v>
      </c>
      <c r="F254">
        <v>420.4</v>
      </c>
      <c r="G254">
        <v>530</v>
      </c>
    </row>
    <row r="255" spans="1:7" x14ac:dyDescent="0.25">
      <c r="A255">
        <v>111999</v>
      </c>
      <c r="B255" t="s">
        <v>121</v>
      </c>
      <c r="C255">
        <v>1999</v>
      </c>
      <c r="D255">
        <v>118.7475</v>
      </c>
      <c r="F255">
        <v>406.8</v>
      </c>
      <c r="G255">
        <v>531</v>
      </c>
    </row>
    <row r="256" spans="1:7" x14ac:dyDescent="0.25">
      <c r="A256">
        <v>112000</v>
      </c>
      <c r="B256" t="s">
        <v>121</v>
      </c>
      <c r="C256">
        <v>2000</v>
      </c>
      <c r="D256">
        <v>122.2911</v>
      </c>
      <c r="F256">
        <v>417</v>
      </c>
      <c r="G256">
        <v>494</v>
      </c>
    </row>
    <row r="257" spans="1:7" x14ac:dyDescent="0.25">
      <c r="A257">
        <v>112001</v>
      </c>
      <c r="B257" t="s">
        <v>121</v>
      </c>
      <c r="C257">
        <v>2001</v>
      </c>
      <c r="D257">
        <v>125.69240000000001</v>
      </c>
      <c r="F257">
        <v>313.10000000000002</v>
      </c>
      <c r="G257">
        <v>365</v>
      </c>
    </row>
    <row r="258" spans="1:7" x14ac:dyDescent="0.25">
      <c r="A258">
        <v>112002</v>
      </c>
      <c r="B258" t="s">
        <v>121</v>
      </c>
      <c r="C258">
        <v>2002</v>
      </c>
      <c r="D258">
        <v>129.49700000000001</v>
      </c>
      <c r="F258">
        <v>241</v>
      </c>
      <c r="G258">
        <v>315</v>
      </c>
    </row>
    <row r="259" spans="1:7" x14ac:dyDescent="0.25">
      <c r="A259">
        <v>112003</v>
      </c>
      <c r="B259" t="s">
        <v>121</v>
      </c>
      <c r="C259">
        <v>2003</v>
      </c>
      <c r="D259">
        <v>133.48439999999999</v>
      </c>
      <c r="F259">
        <v>274.89999999999998</v>
      </c>
      <c r="G259">
        <v>367</v>
      </c>
    </row>
    <row r="260" spans="1:7" x14ac:dyDescent="0.25">
      <c r="A260">
        <v>112004</v>
      </c>
      <c r="B260" t="s">
        <v>121</v>
      </c>
      <c r="C260">
        <v>2004</v>
      </c>
      <c r="D260">
        <v>137.3715</v>
      </c>
      <c r="E260">
        <v>40</v>
      </c>
      <c r="F260">
        <v>382.1</v>
      </c>
      <c r="G260">
        <v>509</v>
      </c>
    </row>
    <row r="261" spans="1:7" x14ac:dyDescent="0.25">
      <c r="A261">
        <v>112005</v>
      </c>
      <c r="B261" t="s">
        <v>121</v>
      </c>
      <c r="C261">
        <v>2005</v>
      </c>
      <c r="D261">
        <v>140.97749999999999</v>
      </c>
      <c r="E261">
        <v>43</v>
      </c>
      <c r="F261">
        <v>506.1</v>
      </c>
      <c r="G261">
        <v>582</v>
      </c>
    </row>
    <row r="262" spans="1:7" x14ac:dyDescent="0.25">
      <c r="A262">
        <v>112006</v>
      </c>
      <c r="B262" t="s">
        <v>121</v>
      </c>
      <c r="C262">
        <v>2006</v>
      </c>
      <c r="D262">
        <v>143.16659999999999</v>
      </c>
      <c r="E262">
        <v>64</v>
      </c>
      <c r="F262">
        <v>477.5</v>
      </c>
      <c r="G262">
        <v>616</v>
      </c>
    </row>
    <row r="263" spans="1:7" x14ac:dyDescent="0.25">
      <c r="A263">
        <v>112007</v>
      </c>
      <c r="B263" t="s">
        <v>121</v>
      </c>
      <c r="C263">
        <v>2007</v>
      </c>
      <c r="D263">
        <v>144.94399999999999</v>
      </c>
      <c r="E263">
        <v>66</v>
      </c>
      <c r="F263">
        <v>457.4</v>
      </c>
      <c r="G263">
        <v>586</v>
      </c>
    </row>
    <row r="264" spans="1:7" x14ac:dyDescent="0.25">
      <c r="A264">
        <v>112008</v>
      </c>
      <c r="B264" t="s">
        <v>121</v>
      </c>
      <c r="C264">
        <v>2008</v>
      </c>
      <c r="D264">
        <v>146.3169</v>
      </c>
      <c r="E264">
        <v>88</v>
      </c>
      <c r="F264">
        <v>505.5</v>
      </c>
      <c r="G264">
        <v>664</v>
      </c>
    </row>
    <row r="265" spans="1:7" x14ac:dyDescent="0.25">
      <c r="A265">
        <v>112009</v>
      </c>
      <c r="B265" t="s">
        <v>121</v>
      </c>
      <c r="C265">
        <v>2009</v>
      </c>
      <c r="D265">
        <v>146.41730000000001</v>
      </c>
      <c r="E265">
        <v>94</v>
      </c>
      <c r="F265">
        <v>442.1</v>
      </c>
      <c r="G265">
        <v>582</v>
      </c>
    </row>
    <row r="266" spans="1:7" x14ac:dyDescent="0.25">
      <c r="A266">
        <v>112010</v>
      </c>
      <c r="B266" t="s">
        <v>121</v>
      </c>
      <c r="C266">
        <v>2010</v>
      </c>
      <c r="D266">
        <v>145.88570000000001</v>
      </c>
      <c r="E266">
        <v>70</v>
      </c>
      <c r="F266">
        <v>448.7</v>
      </c>
      <c r="G266">
        <v>505</v>
      </c>
    </row>
    <row r="267" spans="1:7" x14ac:dyDescent="0.25">
      <c r="A267">
        <v>112011</v>
      </c>
      <c r="B267" t="s">
        <v>121</v>
      </c>
      <c r="C267">
        <v>2011</v>
      </c>
      <c r="D267">
        <v>144.23009999999999</v>
      </c>
      <c r="E267">
        <v>87</v>
      </c>
      <c r="F267">
        <v>502.6</v>
      </c>
      <c r="G267">
        <v>659</v>
      </c>
    </row>
    <row r="268" spans="1:7" x14ac:dyDescent="0.25">
      <c r="A268">
        <v>112012</v>
      </c>
      <c r="B268" t="s">
        <v>121</v>
      </c>
      <c r="C268">
        <v>2012</v>
      </c>
      <c r="D268">
        <v>144.03100000000001</v>
      </c>
      <c r="E268">
        <v>124</v>
      </c>
      <c r="F268">
        <v>485.8</v>
      </c>
      <c r="G268">
        <v>649</v>
      </c>
    </row>
    <row r="269" spans="1:7" x14ac:dyDescent="0.25">
      <c r="A269">
        <v>112013</v>
      </c>
      <c r="B269" t="s">
        <v>121</v>
      </c>
      <c r="C269">
        <v>2013</v>
      </c>
      <c r="D269">
        <v>143.04130000000001</v>
      </c>
      <c r="E269">
        <v>102</v>
      </c>
      <c r="F269">
        <v>465.6</v>
      </c>
      <c r="G269">
        <v>605</v>
      </c>
    </row>
    <row r="270" spans="1:7" x14ac:dyDescent="0.25">
      <c r="A270">
        <v>112014</v>
      </c>
      <c r="B270" t="s">
        <v>121</v>
      </c>
      <c r="C270">
        <v>2014</v>
      </c>
      <c r="D270">
        <v>141.2784</v>
      </c>
      <c r="E270">
        <v>121</v>
      </c>
      <c r="F270">
        <v>483.6</v>
      </c>
      <c r="G270">
        <v>637</v>
      </c>
    </row>
    <row r="271" spans="1:7" x14ac:dyDescent="0.25">
      <c r="A271">
        <v>112015</v>
      </c>
      <c r="B271" t="s">
        <v>121</v>
      </c>
      <c r="C271">
        <v>2015</v>
      </c>
      <c r="D271">
        <v>140.9922</v>
      </c>
      <c r="E271">
        <v>137</v>
      </c>
      <c r="F271">
        <v>590.6</v>
      </c>
      <c r="G271">
        <v>720</v>
      </c>
    </row>
    <row r="272" spans="1:7" x14ac:dyDescent="0.25">
      <c r="A272">
        <v>112016</v>
      </c>
      <c r="B272" t="s">
        <v>121</v>
      </c>
      <c r="C272">
        <v>2016</v>
      </c>
      <c r="D272">
        <v>135.5436</v>
      </c>
      <c r="E272">
        <v>294</v>
      </c>
      <c r="F272">
        <v>547.79999999999995</v>
      </c>
      <c r="G272">
        <v>879</v>
      </c>
    </row>
    <row r="273" spans="1:7" x14ac:dyDescent="0.25">
      <c r="A273">
        <v>112017</v>
      </c>
      <c r="B273" t="s">
        <v>121</v>
      </c>
      <c r="C273">
        <v>2017</v>
      </c>
      <c r="D273">
        <v>129.90989999999999</v>
      </c>
    </row>
    <row r="274" spans="1:7" x14ac:dyDescent="0.25">
      <c r="A274">
        <v>112018</v>
      </c>
      <c r="B274" t="s">
        <v>121</v>
      </c>
      <c r="C274">
        <v>2018</v>
      </c>
      <c r="D274">
        <v>124.1806</v>
      </c>
    </row>
    <row r="275" spans="1:7" x14ac:dyDescent="0.25">
      <c r="A275">
        <v>112019</v>
      </c>
      <c r="B275" t="s">
        <v>121</v>
      </c>
      <c r="C275">
        <v>2019</v>
      </c>
      <c r="D275">
        <v>117.8501</v>
      </c>
    </row>
    <row r="276" spans="1:7" x14ac:dyDescent="0.25">
      <c r="A276">
        <v>112020</v>
      </c>
      <c r="B276" t="s">
        <v>121</v>
      </c>
      <c r="C276">
        <v>2020</v>
      </c>
      <c r="D276">
        <v>113.12990000000001</v>
      </c>
    </row>
    <row r="277" spans="1:7" x14ac:dyDescent="0.25">
      <c r="A277">
        <v>121996</v>
      </c>
      <c r="B277" t="s">
        <v>22</v>
      </c>
      <c r="C277">
        <v>1996</v>
      </c>
      <c r="D277">
        <v>66.063649999999996</v>
      </c>
      <c r="F277">
        <v>13.6</v>
      </c>
      <c r="G277">
        <v>28</v>
      </c>
    </row>
    <row r="278" spans="1:7" x14ac:dyDescent="0.25">
      <c r="A278">
        <v>121997</v>
      </c>
      <c r="B278" t="s">
        <v>22</v>
      </c>
      <c r="C278">
        <v>1997</v>
      </c>
      <c r="D278">
        <v>69.075059999999993</v>
      </c>
      <c r="F278">
        <v>1</v>
      </c>
      <c r="G278">
        <v>3</v>
      </c>
    </row>
    <row r="279" spans="1:7" x14ac:dyDescent="0.25">
      <c r="A279">
        <v>121998</v>
      </c>
      <c r="B279" t="s">
        <v>22</v>
      </c>
      <c r="C279">
        <v>1998</v>
      </c>
      <c r="D279">
        <v>71.959569999999999</v>
      </c>
      <c r="F279">
        <v>11.8</v>
      </c>
      <c r="G279">
        <v>4</v>
      </c>
    </row>
    <row r="280" spans="1:7" x14ac:dyDescent="0.25">
      <c r="A280">
        <v>121999</v>
      </c>
      <c r="B280" t="s">
        <v>22</v>
      </c>
      <c r="C280">
        <v>1999</v>
      </c>
      <c r="D280">
        <v>74.622619999999998</v>
      </c>
      <c r="F280">
        <v>2.5</v>
      </c>
      <c r="G280">
        <v>8</v>
      </c>
    </row>
    <row r="281" spans="1:7" x14ac:dyDescent="0.25">
      <c r="A281">
        <v>122000</v>
      </c>
      <c r="B281" t="s">
        <v>22</v>
      </c>
      <c r="C281">
        <v>2000</v>
      </c>
      <c r="D281">
        <v>77.692049999999995</v>
      </c>
      <c r="F281">
        <v>0</v>
      </c>
      <c r="G281">
        <v>0</v>
      </c>
    </row>
    <row r="282" spans="1:7" x14ac:dyDescent="0.25">
      <c r="A282">
        <v>122001</v>
      </c>
      <c r="B282" t="s">
        <v>22</v>
      </c>
      <c r="C282">
        <v>2001</v>
      </c>
      <c r="D282">
        <v>80.189459999999997</v>
      </c>
      <c r="F282">
        <v>0</v>
      </c>
      <c r="G282">
        <v>4</v>
      </c>
    </row>
    <row r="283" spans="1:7" x14ac:dyDescent="0.25">
      <c r="A283">
        <v>122002</v>
      </c>
      <c r="B283" t="s">
        <v>22</v>
      </c>
      <c r="C283">
        <v>2002</v>
      </c>
      <c r="D283">
        <v>82.495350000000002</v>
      </c>
      <c r="F283">
        <v>2</v>
      </c>
      <c r="G283">
        <v>4</v>
      </c>
    </row>
    <row r="284" spans="1:7" x14ac:dyDescent="0.25">
      <c r="A284">
        <v>122003</v>
      </c>
      <c r="B284" t="s">
        <v>22</v>
      </c>
      <c r="C284">
        <v>2003</v>
      </c>
      <c r="D284">
        <v>84.921030000000002</v>
      </c>
      <c r="F284">
        <v>19.600000000000001</v>
      </c>
      <c r="G284">
        <v>22</v>
      </c>
    </row>
    <row r="285" spans="1:7" x14ac:dyDescent="0.25">
      <c r="A285">
        <v>122004</v>
      </c>
      <c r="B285" t="s">
        <v>22</v>
      </c>
      <c r="C285">
        <v>2004</v>
      </c>
      <c r="D285">
        <v>87.080349999999996</v>
      </c>
      <c r="E285">
        <v>130</v>
      </c>
      <c r="F285">
        <v>66.5</v>
      </c>
      <c r="G285">
        <v>96</v>
      </c>
    </row>
    <row r="286" spans="1:7" x14ac:dyDescent="0.25">
      <c r="A286">
        <v>122005</v>
      </c>
      <c r="B286" t="s">
        <v>22</v>
      </c>
      <c r="C286">
        <v>2005</v>
      </c>
      <c r="D286">
        <v>90.016869999999997</v>
      </c>
      <c r="E286">
        <v>110</v>
      </c>
      <c r="F286">
        <v>5.3</v>
      </c>
      <c r="G286">
        <v>13</v>
      </c>
    </row>
    <row r="287" spans="1:7" x14ac:dyDescent="0.25">
      <c r="A287">
        <v>122006</v>
      </c>
      <c r="B287" t="s">
        <v>22</v>
      </c>
      <c r="C287">
        <v>2006</v>
      </c>
      <c r="D287">
        <v>90.944450000000003</v>
      </c>
      <c r="E287">
        <v>65</v>
      </c>
      <c r="F287">
        <v>109.9</v>
      </c>
      <c r="G287">
        <v>151</v>
      </c>
    </row>
    <row r="288" spans="1:7" x14ac:dyDescent="0.25">
      <c r="A288">
        <v>122007</v>
      </c>
      <c r="B288" t="s">
        <v>22</v>
      </c>
      <c r="C288">
        <v>2007</v>
      </c>
      <c r="D288">
        <v>92.273700000000005</v>
      </c>
      <c r="E288">
        <v>69</v>
      </c>
      <c r="F288">
        <v>85.2</v>
      </c>
      <c r="G288">
        <v>94</v>
      </c>
    </row>
    <row r="289" spans="1:7" x14ac:dyDescent="0.25">
      <c r="A289">
        <v>122008</v>
      </c>
      <c r="B289" t="s">
        <v>22</v>
      </c>
      <c r="C289">
        <v>2008</v>
      </c>
      <c r="D289">
        <v>92.819029999999998</v>
      </c>
      <c r="E289">
        <v>59</v>
      </c>
      <c r="F289">
        <v>84.5</v>
      </c>
      <c r="G289">
        <v>114</v>
      </c>
    </row>
    <row r="290" spans="1:7" x14ac:dyDescent="0.25">
      <c r="A290">
        <v>122009</v>
      </c>
      <c r="B290" t="s">
        <v>22</v>
      </c>
      <c r="C290">
        <v>2009</v>
      </c>
      <c r="D290">
        <v>93.140429999999995</v>
      </c>
      <c r="E290">
        <v>86</v>
      </c>
      <c r="F290">
        <v>81.900000000000006</v>
      </c>
      <c r="G290">
        <v>115</v>
      </c>
    </row>
    <row r="291" spans="1:7" x14ac:dyDescent="0.25">
      <c r="A291">
        <v>122010</v>
      </c>
      <c r="B291" t="s">
        <v>22</v>
      </c>
      <c r="C291">
        <v>2010</v>
      </c>
      <c r="D291">
        <v>94.578550000000007</v>
      </c>
      <c r="E291">
        <v>77</v>
      </c>
      <c r="F291">
        <v>175.1</v>
      </c>
      <c r="G291">
        <v>207</v>
      </c>
    </row>
    <row r="292" spans="1:7" x14ac:dyDescent="0.25">
      <c r="A292">
        <v>122011</v>
      </c>
      <c r="B292" t="s">
        <v>22</v>
      </c>
      <c r="C292">
        <v>2011</v>
      </c>
      <c r="D292">
        <v>94.118709999999993</v>
      </c>
      <c r="E292">
        <v>100</v>
      </c>
      <c r="F292">
        <v>415.5</v>
      </c>
      <c r="G292">
        <v>554</v>
      </c>
    </row>
    <row r="293" spans="1:7" x14ac:dyDescent="0.25">
      <c r="A293">
        <v>122012</v>
      </c>
      <c r="B293" t="s">
        <v>22</v>
      </c>
      <c r="C293">
        <v>2012</v>
      </c>
      <c r="D293">
        <v>92.752229999999997</v>
      </c>
      <c r="E293">
        <v>92</v>
      </c>
      <c r="F293">
        <v>332.3</v>
      </c>
      <c r="G293">
        <v>436</v>
      </c>
    </row>
    <row r="294" spans="1:7" x14ac:dyDescent="0.25">
      <c r="A294">
        <v>122013</v>
      </c>
      <c r="B294" t="s">
        <v>22</v>
      </c>
      <c r="C294">
        <v>2013</v>
      </c>
      <c r="D294">
        <v>89.35257</v>
      </c>
      <c r="E294">
        <v>86</v>
      </c>
      <c r="F294">
        <v>270.7</v>
      </c>
      <c r="G294">
        <v>345</v>
      </c>
    </row>
    <row r="295" spans="1:7" x14ac:dyDescent="0.25">
      <c r="A295">
        <v>122014</v>
      </c>
      <c r="B295" t="s">
        <v>22</v>
      </c>
      <c r="C295">
        <v>2014</v>
      </c>
      <c r="D295">
        <v>85.691270000000003</v>
      </c>
      <c r="E295">
        <v>96</v>
      </c>
      <c r="F295">
        <v>704.4</v>
      </c>
      <c r="G295">
        <v>842</v>
      </c>
    </row>
    <row r="296" spans="1:7" x14ac:dyDescent="0.25">
      <c r="A296">
        <v>122015</v>
      </c>
      <c r="B296" t="s">
        <v>22</v>
      </c>
      <c r="C296">
        <v>2015</v>
      </c>
      <c r="D296">
        <v>83.98903</v>
      </c>
      <c r="E296">
        <v>81</v>
      </c>
      <c r="F296">
        <v>928.1</v>
      </c>
      <c r="G296">
        <v>1103</v>
      </c>
    </row>
    <row r="297" spans="1:7" x14ac:dyDescent="0.25">
      <c r="A297">
        <v>122016</v>
      </c>
      <c r="B297" t="s">
        <v>22</v>
      </c>
      <c r="C297">
        <v>2016</v>
      </c>
      <c r="D297">
        <v>72.822540000000004</v>
      </c>
      <c r="E297">
        <v>88</v>
      </c>
      <c r="F297">
        <v>688.6</v>
      </c>
      <c r="G297">
        <v>1032</v>
      </c>
    </row>
    <row r="298" spans="1:7" x14ac:dyDescent="0.25">
      <c r="A298">
        <v>122017</v>
      </c>
      <c r="B298" t="s">
        <v>22</v>
      </c>
      <c r="C298">
        <v>2017</v>
      </c>
      <c r="D298">
        <v>60.004170000000002</v>
      </c>
    </row>
    <row r="299" spans="1:7" x14ac:dyDescent="0.25">
      <c r="A299">
        <v>122018</v>
      </c>
      <c r="B299" t="s">
        <v>22</v>
      </c>
      <c r="C299">
        <v>2018</v>
      </c>
      <c r="D299">
        <v>49.186720000000001</v>
      </c>
    </row>
    <row r="300" spans="1:7" x14ac:dyDescent="0.25">
      <c r="A300">
        <v>122019</v>
      </c>
      <c r="B300" t="s">
        <v>22</v>
      </c>
      <c r="C300">
        <v>2019</v>
      </c>
      <c r="D300">
        <v>39.14228</v>
      </c>
    </row>
    <row r="301" spans="1:7" x14ac:dyDescent="0.25">
      <c r="A301">
        <v>122020</v>
      </c>
      <c r="B301" t="s">
        <v>22</v>
      </c>
      <c r="C301">
        <v>2020</v>
      </c>
      <c r="D301">
        <v>30.677530000000001</v>
      </c>
    </row>
    <row r="302" spans="1:7" x14ac:dyDescent="0.25">
      <c r="A302">
        <v>131996</v>
      </c>
      <c r="B302" t="s">
        <v>122</v>
      </c>
      <c r="C302">
        <v>1996</v>
      </c>
      <c r="D302">
        <v>96.858879999999999</v>
      </c>
      <c r="F302">
        <v>64.400000000000006</v>
      </c>
      <c r="G302">
        <v>67</v>
      </c>
    </row>
    <row r="303" spans="1:7" x14ac:dyDescent="0.25">
      <c r="A303">
        <v>131997</v>
      </c>
      <c r="B303" t="s">
        <v>122</v>
      </c>
      <c r="C303">
        <v>1997</v>
      </c>
      <c r="D303">
        <v>101.5193</v>
      </c>
      <c r="F303">
        <v>28.9</v>
      </c>
      <c r="G303">
        <v>119</v>
      </c>
    </row>
    <row r="304" spans="1:7" x14ac:dyDescent="0.25">
      <c r="A304">
        <v>131998</v>
      </c>
      <c r="B304" t="s">
        <v>122</v>
      </c>
      <c r="C304">
        <v>1998</v>
      </c>
      <c r="D304">
        <v>105.8552</v>
      </c>
      <c r="F304">
        <v>75.2</v>
      </c>
      <c r="G304">
        <v>177</v>
      </c>
    </row>
    <row r="305" spans="1:7" x14ac:dyDescent="0.25">
      <c r="A305">
        <v>131999</v>
      </c>
      <c r="B305" t="s">
        <v>122</v>
      </c>
      <c r="C305">
        <v>1999</v>
      </c>
      <c r="D305">
        <v>110.1863</v>
      </c>
      <c r="F305">
        <v>54.5</v>
      </c>
      <c r="G305">
        <v>89</v>
      </c>
    </row>
    <row r="306" spans="1:7" x14ac:dyDescent="0.25">
      <c r="A306">
        <v>132000</v>
      </c>
      <c r="B306" t="s">
        <v>122</v>
      </c>
      <c r="C306">
        <v>2000</v>
      </c>
      <c r="D306">
        <v>115.4081</v>
      </c>
      <c r="F306">
        <v>60.6</v>
      </c>
      <c r="G306">
        <v>78</v>
      </c>
    </row>
    <row r="307" spans="1:7" x14ac:dyDescent="0.25">
      <c r="A307">
        <v>132001</v>
      </c>
      <c r="B307" t="s">
        <v>122</v>
      </c>
      <c r="C307">
        <v>2001</v>
      </c>
      <c r="D307">
        <v>118.53019999999999</v>
      </c>
      <c r="F307">
        <v>51</v>
      </c>
      <c r="G307">
        <v>59</v>
      </c>
    </row>
    <row r="308" spans="1:7" x14ac:dyDescent="0.25">
      <c r="A308">
        <v>132002</v>
      </c>
      <c r="B308" t="s">
        <v>122</v>
      </c>
      <c r="C308">
        <v>2002</v>
      </c>
      <c r="D308">
        <v>122.5868</v>
      </c>
      <c r="F308">
        <v>62.7</v>
      </c>
      <c r="G308">
        <v>78</v>
      </c>
    </row>
    <row r="309" spans="1:7" x14ac:dyDescent="0.25">
      <c r="A309">
        <v>132003</v>
      </c>
      <c r="B309" t="s">
        <v>122</v>
      </c>
      <c r="C309">
        <v>2003</v>
      </c>
      <c r="D309">
        <v>126.4325</v>
      </c>
      <c r="F309">
        <v>54</v>
      </c>
      <c r="G309">
        <v>82</v>
      </c>
    </row>
    <row r="310" spans="1:7" x14ac:dyDescent="0.25">
      <c r="A310">
        <v>132004</v>
      </c>
      <c r="B310" t="s">
        <v>122</v>
      </c>
      <c r="C310">
        <v>2004</v>
      </c>
      <c r="D310">
        <v>129.88</v>
      </c>
      <c r="E310">
        <v>143</v>
      </c>
      <c r="F310">
        <v>302.8</v>
      </c>
      <c r="G310">
        <v>406</v>
      </c>
    </row>
    <row r="311" spans="1:7" x14ac:dyDescent="0.25">
      <c r="A311">
        <v>132005</v>
      </c>
      <c r="B311" t="s">
        <v>122</v>
      </c>
      <c r="C311">
        <v>2005</v>
      </c>
      <c r="D311">
        <v>134.58420000000001</v>
      </c>
      <c r="E311">
        <v>126</v>
      </c>
      <c r="F311">
        <v>293.8</v>
      </c>
      <c r="G311">
        <v>372</v>
      </c>
    </row>
    <row r="312" spans="1:7" x14ac:dyDescent="0.25">
      <c r="A312">
        <v>132006</v>
      </c>
      <c r="B312" t="s">
        <v>122</v>
      </c>
      <c r="C312">
        <v>2006</v>
      </c>
      <c r="D312">
        <v>135.08869999999999</v>
      </c>
      <c r="E312">
        <v>88</v>
      </c>
      <c r="F312">
        <v>352.7</v>
      </c>
      <c r="G312">
        <v>474</v>
      </c>
    </row>
    <row r="313" spans="1:7" x14ac:dyDescent="0.25">
      <c r="A313">
        <v>132007</v>
      </c>
      <c r="B313" t="s">
        <v>122</v>
      </c>
      <c r="C313">
        <v>2007</v>
      </c>
      <c r="D313">
        <v>135.8058</v>
      </c>
      <c r="E313">
        <v>95</v>
      </c>
      <c r="F313">
        <v>256.89999999999998</v>
      </c>
      <c r="G313">
        <v>343</v>
      </c>
    </row>
    <row r="314" spans="1:7" x14ac:dyDescent="0.25">
      <c r="A314">
        <v>132008</v>
      </c>
      <c r="B314" t="s">
        <v>122</v>
      </c>
      <c r="C314">
        <v>2008</v>
      </c>
      <c r="D314">
        <v>135.77670000000001</v>
      </c>
      <c r="E314">
        <v>101</v>
      </c>
      <c r="F314">
        <v>159.6</v>
      </c>
      <c r="G314">
        <v>232</v>
      </c>
    </row>
    <row r="315" spans="1:7" x14ac:dyDescent="0.25">
      <c r="A315">
        <v>132009</v>
      </c>
      <c r="B315" t="s">
        <v>122</v>
      </c>
      <c r="C315">
        <v>2009</v>
      </c>
      <c r="D315">
        <v>135.5394</v>
      </c>
      <c r="E315">
        <v>125</v>
      </c>
      <c r="F315">
        <v>167.2</v>
      </c>
      <c r="G315">
        <v>246</v>
      </c>
    </row>
    <row r="316" spans="1:7" x14ac:dyDescent="0.25">
      <c r="A316">
        <v>132010</v>
      </c>
      <c r="B316" t="s">
        <v>122</v>
      </c>
      <c r="C316">
        <v>2010</v>
      </c>
      <c r="D316">
        <v>136.56700000000001</v>
      </c>
      <c r="E316">
        <v>119</v>
      </c>
      <c r="F316">
        <v>227.2</v>
      </c>
      <c r="G316">
        <v>293</v>
      </c>
    </row>
    <row r="317" spans="1:7" x14ac:dyDescent="0.25">
      <c r="A317">
        <v>132011</v>
      </c>
      <c r="B317" t="s">
        <v>122</v>
      </c>
      <c r="C317">
        <v>2011</v>
      </c>
      <c r="D317">
        <v>135.44159999999999</v>
      </c>
      <c r="E317">
        <v>111</v>
      </c>
      <c r="F317">
        <v>587.9</v>
      </c>
      <c r="G317">
        <v>834</v>
      </c>
    </row>
    <row r="318" spans="1:7" x14ac:dyDescent="0.25">
      <c r="A318">
        <v>132012</v>
      </c>
      <c r="B318" t="s">
        <v>122</v>
      </c>
      <c r="C318">
        <v>2012</v>
      </c>
      <c r="D318">
        <v>134.5847</v>
      </c>
      <c r="E318">
        <v>150</v>
      </c>
      <c r="F318">
        <v>700.5</v>
      </c>
      <c r="G318">
        <v>1109</v>
      </c>
    </row>
    <row r="319" spans="1:7" x14ac:dyDescent="0.25">
      <c r="A319">
        <v>132013</v>
      </c>
      <c r="B319" t="s">
        <v>122</v>
      </c>
      <c r="C319">
        <v>2013</v>
      </c>
      <c r="D319">
        <v>129.31110000000001</v>
      </c>
      <c r="E319">
        <v>123</v>
      </c>
      <c r="F319">
        <v>728</v>
      </c>
      <c r="G319">
        <v>1031</v>
      </c>
    </row>
    <row r="320" spans="1:7" x14ac:dyDescent="0.25">
      <c r="A320">
        <v>132014</v>
      </c>
      <c r="B320" t="s">
        <v>122</v>
      </c>
      <c r="C320">
        <v>2014</v>
      </c>
      <c r="D320">
        <v>122.1925</v>
      </c>
      <c r="E320">
        <v>115</v>
      </c>
      <c r="F320">
        <v>850</v>
      </c>
      <c r="G320">
        <v>1110</v>
      </c>
    </row>
    <row r="321" spans="1:7" x14ac:dyDescent="0.25">
      <c r="A321">
        <v>132015</v>
      </c>
      <c r="B321" t="s">
        <v>122</v>
      </c>
      <c r="C321">
        <v>2015</v>
      </c>
      <c r="D321">
        <v>115.8212</v>
      </c>
      <c r="E321">
        <v>148</v>
      </c>
      <c r="F321">
        <v>878</v>
      </c>
      <c r="G321">
        <v>1119</v>
      </c>
    </row>
    <row r="322" spans="1:7" x14ac:dyDescent="0.25">
      <c r="A322">
        <v>132016</v>
      </c>
      <c r="B322" t="s">
        <v>122</v>
      </c>
      <c r="C322">
        <v>2016</v>
      </c>
      <c r="D322">
        <v>101.6754</v>
      </c>
      <c r="E322">
        <v>109</v>
      </c>
      <c r="F322">
        <v>726.8</v>
      </c>
      <c r="G322">
        <v>1093</v>
      </c>
    </row>
    <row r="323" spans="1:7" x14ac:dyDescent="0.25">
      <c r="A323">
        <v>132017</v>
      </c>
      <c r="B323" t="s">
        <v>122</v>
      </c>
      <c r="C323">
        <v>2017</v>
      </c>
      <c r="D323">
        <v>88.108530000000002</v>
      </c>
    </row>
    <row r="324" spans="1:7" x14ac:dyDescent="0.25">
      <c r="A324">
        <v>132018</v>
      </c>
      <c r="B324" t="s">
        <v>122</v>
      </c>
      <c r="C324">
        <v>2018</v>
      </c>
      <c r="D324">
        <v>76.034009999999995</v>
      </c>
    </row>
    <row r="325" spans="1:7" x14ac:dyDescent="0.25">
      <c r="A325">
        <v>132019</v>
      </c>
      <c r="B325" t="s">
        <v>122</v>
      </c>
      <c r="C325">
        <v>2019</v>
      </c>
      <c r="D325">
        <v>64.567440000000005</v>
      </c>
    </row>
    <row r="326" spans="1:7" x14ac:dyDescent="0.25">
      <c r="A326">
        <v>132020</v>
      </c>
      <c r="B326" t="s">
        <v>122</v>
      </c>
      <c r="C326">
        <v>2020</v>
      </c>
      <c r="D326">
        <v>55.782249999999998</v>
      </c>
    </row>
    <row r="327" spans="1:7" x14ac:dyDescent="0.25">
      <c r="A327">
        <v>141996</v>
      </c>
      <c r="B327" t="s">
        <v>23</v>
      </c>
      <c r="C327">
        <v>1996</v>
      </c>
      <c r="D327">
        <v>37.274949999999997</v>
      </c>
      <c r="F327">
        <v>58.8</v>
      </c>
      <c r="G327">
        <v>75</v>
      </c>
    </row>
    <row r="328" spans="1:7" x14ac:dyDescent="0.25">
      <c r="A328">
        <v>141997</v>
      </c>
      <c r="B328" t="s">
        <v>23</v>
      </c>
      <c r="C328">
        <v>1997</v>
      </c>
      <c r="D328">
        <v>39.016069999999999</v>
      </c>
      <c r="F328">
        <v>2.4</v>
      </c>
      <c r="G328">
        <v>3</v>
      </c>
    </row>
    <row r="329" spans="1:7" x14ac:dyDescent="0.25">
      <c r="A329">
        <v>141998</v>
      </c>
      <c r="B329" t="s">
        <v>23</v>
      </c>
      <c r="C329">
        <v>1998</v>
      </c>
      <c r="D329">
        <v>40.561839999999997</v>
      </c>
      <c r="F329">
        <v>20</v>
      </c>
      <c r="G329">
        <v>31</v>
      </c>
    </row>
    <row r="330" spans="1:7" x14ac:dyDescent="0.25">
      <c r="A330">
        <v>141999</v>
      </c>
      <c r="B330" t="s">
        <v>23</v>
      </c>
      <c r="C330">
        <v>1999</v>
      </c>
      <c r="D330">
        <v>42.246540000000003</v>
      </c>
      <c r="F330">
        <v>45.6</v>
      </c>
      <c r="G330">
        <v>63</v>
      </c>
    </row>
    <row r="331" spans="1:7" x14ac:dyDescent="0.25">
      <c r="A331">
        <v>142000</v>
      </c>
      <c r="B331" t="s">
        <v>23</v>
      </c>
      <c r="C331">
        <v>2000</v>
      </c>
      <c r="D331">
        <v>44.39819</v>
      </c>
      <c r="F331">
        <v>52.4</v>
      </c>
      <c r="G331">
        <v>64</v>
      </c>
    </row>
    <row r="332" spans="1:7" x14ac:dyDescent="0.25">
      <c r="A332">
        <v>142001</v>
      </c>
      <c r="B332" t="s">
        <v>23</v>
      </c>
      <c r="C332">
        <v>2001</v>
      </c>
      <c r="D332">
        <v>45.873820000000002</v>
      </c>
      <c r="F332">
        <v>68.400000000000006</v>
      </c>
      <c r="G332">
        <v>93</v>
      </c>
    </row>
    <row r="333" spans="1:7" x14ac:dyDescent="0.25">
      <c r="A333">
        <v>142002</v>
      </c>
      <c r="B333" t="s">
        <v>23</v>
      </c>
      <c r="C333">
        <v>2002</v>
      </c>
      <c r="D333">
        <v>47.576410000000003</v>
      </c>
      <c r="F333">
        <v>7.9</v>
      </c>
      <c r="G333">
        <v>15</v>
      </c>
    </row>
    <row r="334" spans="1:7" x14ac:dyDescent="0.25">
      <c r="A334">
        <v>142003</v>
      </c>
      <c r="B334" t="s">
        <v>23</v>
      </c>
      <c r="C334">
        <v>2003</v>
      </c>
      <c r="D334">
        <v>49.036250000000003</v>
      </c>
      <c r="F334">
        <v>13.9</v>
      </c>
      <c r="G334">
        <v>23</v>
      </c>
    </row>
    <row r="335" spans="1:7" x14ac:dyDescent="0.25">
      <c r="A335">
        <v>142004</v>
      </c>
      <c r="B335" t="s">
        <v>23</v>
      </c>
      <c r="C335">
        <v>2004</v>
      </c>
      <c r="D335">
        <v>50.570450000000001</v>
      </c>
      <c r="E335">
        <v>72</v>
      </c>
      <c r="F335">
        <v>41.4</v>
      </c>
      <c r="G335">
        <v>58</v>
      </c>
    </row>
    <row r="336" spans="1:7" x14ac:dyDescent="0.25">
      <c r="A336">
        <v>142005</v>
      </c>
      <c r="B336" t="s">
        <v>23</v>
      </c>
      <c r="C336">
        <v>2005</v>
      </c>
      <c r="D336">
        <v>52.708649999999999</v>
      </c>
      <c r="E336">
        <v>76</v>
      </c>
      <c r="F336">
        <v>82.5</v>
      </c>
      <c r="G336">
        <v>113</v>
      </c>
    </row>
    <row r="337" spans="1:7" x14ac:dyDescent="0.25">
      <c r="A337">
        <v>142006</v>
      </c>
      <c r="B337" t="s">
        <v>23</v>
      </c>
      <c r="C337">
        <v>2006</v>
      </c>
      <c r="D337">
        <v>54.19014</v>
      </c>
      <c r="E337">
        <v>56</v>
      </c>
      <c r="F337">
        <v>86.8</v>
      </c>
      <c r="G337">
        <v>119</v>
      </c>
    </row>
    <row r="338" spans="1:7" x14ac:dyDescent="0.25">
      <c r="A338">
        <v>142007</v>
      </c>
      <c r="B338" t="s">
        <v>23</v>
      </c>
      <c r="C338">
        <v>2007</v>
      </c>
      <c r="D338">
        <v>55.289639999999999</v>
      </c>
      <c r="E338">
        <v>55</v>
      </c>
      <c r="F338">
        <v>117</v>
      </c>
      <c r="G338">
        <v>152</v>
      </c>
    </row>
    <row r="339" spans="1:7" x14ac:dyDescent="0.25">
      <c r="A339">
        <v>142008</v>
      </c>
      <c r="B339" t="s">
        <v>23</v>
      </c>
      <c r="C339">
        <v>2008</v>
      </c>
      <c r="D339">
        <v>56.18571</v>
      </c>
      <c r="E339">
        <v>50</v>
      </c>
      <c r="F339">
        <v>106.9</v>
      </c>
      <c r="G339">
        <v>141</v>
      </c>
    </row>
    <row r="340" spans="1:7" x14ac:dyDescent="0.25">
      <c r="A340">
        <v>142009</v>
      </c>
      <c r="B340" t="s">
        <v>23</v>
      </c>
      <c r="C340">
        <v>2009</v>
      </c>
      <c r="D340">
        <v>56.73001</v>
      </c>
      <c r="E340">
        <v>52</v>
      </c>
      <c r="F340">
        <v>79.099999999999994</v>
      </c>
      <c r="G340">
        <v>106</v>
      </c>
    </row>
    <row r="341" spans="1:7" x14ac:dyDescent="0.25">
      <c r="A341">
        <v>142010</v>
      </c>
      <c r="B341" t="s">
        <v>23</v>
      </c>
      <c r="C341">
        <v>2010</v>
      </c>
      <c r="D341">
        <v>57.230730000000001</v>
      </c>
      <c r="E341">
        <v>47</v>
      </c>
      <c r="F341">
        <v>39</v>
      </c>
      <c r="G341">
        <v>48</v>
      </c>
    </row>
    <row r="342" spans="1:7" x14ac:dyDescent="0.25">
      <c r="A342">
        <v>142011</v>
      </c>
      <c r="B342" t="s">
        <v>23</v>
      </c>
      <c r="C342">
        <v>2011</v>
      </c>
      <c r="D342">
        <v>57.669820000000001</v>
      </c>
      <c r="E342">
        <v>71</v>
      </c>
      <c r="F342">
        <v>256.60000000000002</v>
      </c>
      <c r="G342">
        <v>380</v>
      </c>
    </row>
    <row r="343" spans="1:7" x14ac:dyDescent="0.25">
      <c r="A343">
        <v>142012</v>
      </c>
      <c r="B343" t="s">
        <v>23</v>
      </c>
      <c r="C343">
        <v>2012</v>
      </c>
      <c r="D343">
        <v>58.656680000000001</v>
      </c>
      <c r="E343">
        <v>64</v>
      </c>
      <c r="F343">
        <v>662.7</v>
      </c>
      <c r="G343">
        <v>912</v>
      </c>
    </row>
    <row r="344" spans="1:7" x14ac:dyDescent="0.25">
      <c r="A344">
        <v>142013</v>
      </c>
      <c r="B344" t="s">
        <v>23</v>
      </c>
      <c r="C344">
        <v>2013</v>
      </c>
      <c r="D344">
        <v>58.73536</v>
      </c>
      <c r="E344">
        <v>57</v>
      </c>
      <c r="F344">
        <v>575.79999999999995</v>
      </c>
      <c r="G344">
        <v>817</v>
      </c>
    </row>
    <row r="345" spans="1:7" x14ac:dyDescent="0.25">
      <c r="A345">
        <v>142014</v>
      </c>
      <c r="B345" t="s">
        <v>23</v>
      </c>
      <c r="C345">
        <v>2014</v>
      </c>
      <c r="D345">
        <v>56.48556</v>
      </c>
      <c r="E345">
        <v>53</v>
      </c>
      <c r="F345">
        <v>551.6</v>
      </c>
      <c r="G345">
        <v>706</v>
      </c>
    </row>
    <row r="346" spans="1:7" x14ac:dyDescent="0.25">
      <c r="A346">
        <v>142015</v>
      </c>
      <c r="B346" t="s">
        <v>23</v>
      </c>
      <c r="C346">
        <v>2015</v>
      </c>
      <c r="D346">
        <v>53.528149999999997</v>
      </c>
      <c r="E346">
        <v>54</v>
      </c>
      <c r="F346">
        <v>551.1</v>
      </c>
      <c r="G346">
        <v>647</v>
      </c>
    </row>
    <row r="347" spans="1:7" x14ac:dyDescent="0.25">
      <c r="A347">
        <v>142016</v>
      </c>
      <c r="B347" t="s">
        <v>23</v>
      </c>
      <c r="C347">
        <v>2016</v>
      </c>
      <c r="D347">
        <v>49.168559999999999</v>
      </c>
      <c r="E347">
        <v>58</v>
      </c>
      <c r="F347">
        <v>455.9</v>
      </c>
      <c r="G347">
        <v>631</v>
      </c>
    </row>
    <row r="348" spans="1:7" x14ac:dyDescent="0.25">
      <c r="A348">
        <v>142017</v>
      </c>
      <c r="B348" t="s">
        <v>23</v>
      </c>
      <c r="C348">
        <v>2017</v>
      </c>
      <c r="D348">
        <v>43.155859999999997</v>
      </c>
    </row>
    <row r="349" spans="1:7" x14ac:dyDescent="0.25">
      <c r="A349">
        <v>142018</v>
      </c>
      <c r="B349" t="s">
        <v>23</v>
      </c>
      <c r="C349">
        <v>2018</v>
      </c>
      <c r="D349">
        <v>37.906939999999999</v>
      </c>
    </row>
    <row r="350" spans="1:7" x14ac:dyDescent="0.25">
      <c r="A350">
        <v>142019</v>
      </c>
      <c r="B350" t="s">
        <v>23</v>
      </c>
      <c r="C350">
        <v>2019</v>
      </c>
      <c r="D350">
        <v>32.324460000000002</v>
      </c>
    </row>
    <row r="351" spans="1:7" x14ac:dyDescent="0.25">
      <c r="A351">
        <v>142020</v>
      </c>
      <c r="B351" t="s">
        <v>23</v>
      </c>
      <c r="C351">
        <v>2020</v>
      </c>
      <c r="D351">
        <v>26.6069</v>
      </c>
    </row>
    <row r="352" spans="1:7" x14ac:dyDescent="0.25">
      <c r="A352">
        <v>151996</v>
      </c>
      <c r="B352" t="s">
        <v>123</v>
      </c>
      <c r="C352">
        <v>1996</v>
      </c>
      <c r="D352">
        <v>107.65649999999999</v>
      </c>
      <c r="F352">
        <v>77.400000000000006</v>
      </c>
      <c r="G352">
        <v>104</v>
      </c>
    </row>
    <row r="353" spans="1:7" x14ac:dyDescent="0.25">
      <c r="A353">
        <v>151997</v>
      </c>
      <c r="B353" t="s">
        <v>123</v>
      </c>
      <c r="C353">
        <v>1997</v>
      </c>
      <c r="D353">
        <v>114.02970000000001</v>
      </c>
      <c r="F353">
        <v>169</v>
      </c>
      <c r="G353">
        <v>221</v>
      </c>
    </row>
    <row r="354" spans="1:7" x14ac:dyDescent="0.25">
      <c r="A354">
        <v>151998</v>
      </c>
      <c r="B354" t="s">
        <v>123</v>
      </c>
      <c r="C354">
        <v>1998</v>
      </c>
      <c r="D354">
        <v>120.0919</v>
      </c>
      <c r="F354">
        <v>135.9</v>
      </c>
      <c r="G354">
        <v>209</v>
      </c>
    </row>
    <row r="355" spans="1:7" x14ac:dyDescent="0.25">
      <c r="A355">
        <v>151999</v>
      </c>
      <c r="B355" t="s">
        <v>123</v>
      </c>
      <c r="C355">
        <v>1999</v>
      </c>
      <c r="D355">
        <v>125.4804</v>
      </c>
      <c r="F355">
        <v>130.1</v>
      </c>
      <c r="G355">
        <v>183</v>
      </c>
    </row>
    <row r="356" spans="1:7" x14ac:dyDescent="0.25">
      <c r="A356">
        <v>152000</v>
      </c>
      <c r="B356" t="s">
        <v>123</v>
      </c>
      <c r="C356">
        <v>2000</v>
      </c>
      <c r="D356">
        <v>130.48859999999999</v>
      </c>
      <c r="F356">
        <v>144.19999999999999</v>
      </c>
      <c r="G356">
        <v>176</v>
      </c>
    </row>
    <row r="357" spans="1:7" x14ac:dyDescent="0.25">
      <c r="A357">
        <v>152001</v>
      </c>
      <c r="B357" t="s">
        <v>123</v>
      </c>
      <c r="C357">
        <v>2001</v>
      </c>
      <c r="D357">
        <v>135.48650000000001</v>
      </c>
      <c r="F357">
        <v>161.5</v>
      </c>
      <c r="G357">
        <v>209</v>
      </c>
    </row>
    <row r="358" spans="1:7" x14ac:dyDescent="0.25">
      <c r="A358">
        <v>152002</v>
      </c>
      <c r="B358" t="s">
        <v>123</v>
      </c>
      <c r="C358">
        <v>2002</v>
      </c>
      <c r="D358">
        <v>140.82089999999999</v>
      </c>
      <c r="F358">
        <v>166.9</v>
      </c>
      <c r="G358">
        <v>229</v>
      </c>
    </row>
    <row r="359" spans="1:7" x14ac:dyDescent="0.25">
      <c r="A359">
        <v>152003</v>
      </c>
      <c r="B359" t="s">
        <v>123</v>
      </c>
      <c r="C359">
        <v>2003</v>
      </c>
      <c r="D359">
        <v>145.94229999999999</v>
      </c>
      <c r="F359">
        <v>183.9</v>
      </c>
      <c r="G359">
        <v>285</v>
      </c>
    </row>
    <row r="360" spans="1:7" x14ac:dyDescent="0.25">
      <c r="A360">
        <v>152004</v>
      </c>
      <c r="B360" t="s">
        <v>123</v>
      </c>
      <c r="C360">
        <v>2004</v>
      </c>
      <c r="D360">
        <v>150.5436</v>
      </c>
      <c r="E360">
        <v>134</v>
      </c>
      <c r="F360">
        <v>193.2</v>
      </c>
      <c r="G360">
        <v>274</v>
      </c>
    </row>
    <row r="361" spans="1:7" x14ac:dyDescent="0.25">
      <c r="A361">
        <v>152005</v>
      </c>
      <c r="B361" t="s">
        <v>123</v>
      </c>
      <c r="C361">
        <v>2005</v>
      </c>
      <c r="D361">
        <v>155.29239999999999</v>
      </c>
      <c r="E361">
        <v>115</v>
      </c>
      <c r="F361">
        <v>293</v>
      </c>
      <c r="G361">
        <v>372</v>
      </c>
    </row>
    <row r="362" spans="1:7" x14ac:dyDescent="0.25">
      <c r="A362">
        <v>152006</v>
      </c>
      <c r="B362" t="s">
        <v>123</v>
      </c>
      <c r="C362">
        <v>2006</v>
      </c>
      <c r="D362">
        <v>158.73910000000001</v>
      </c>
      <c r="E362">
        <v>94</v>
      </c>
      <c r="F362">
        <v>345.4</v>
      </c>
      <c r="G362">
        <v>470</v>
      </c>
    </row>
    <row r="363" spans="1:7" x14ac:dyDescent="0.25">
      <c r="A363">
        <v>152007</v>
      </c>
      <c r="B363" t="s">
        <v>123</v>
      </c>
      <c r="C363">
        <v>2007</v>
      </c>
      <c r="D363">
        <v>161.36060000000001</v>
      </c>
      <c r="E363">
        <v>74</v>
      </c>
      <c r="F363">
        <v>330.5</v>
      </c>
      <c r="G363">
        <v>450</v>
      </c>
    </row>
    <row r="364" spans="1:7" x14ac:dyDescent="0.25">
      <c r="A364">
        <v>152008</v>
      </c>
      <c r="B364" t="s">
        <v>123</v>
      </c>
      <c r="C364">
        <v>2008</v>
      </c>
      <c r="D364">
        <v>163.26349999999999</v>
      </c>
      <c r="E364">
        <v>91</v>
      </c>
      <c r="F364">
        <v>367.1</v>
      </c>
      <c r="G364">
        <v>489</v>
      </c>
    </row>
    <row r="365" spans="1:7" x14ac:dyDescent="0.25">
      <c r="A365">
        <v>152009</v>
      </c>
      <c r="B365" t="s">
        <v>123</v>
      </c>
      <c r="C365">
        <v>2009</v>
      </c>
      <c r="D365">
        <v>164.07329999999999</v>
      </c>
      <c r="E365">
        <v>107</v>
      </c>
      <c r="F365">
        <v>294.89999999999998</v>
      </c>
      <c r="G365">
        <v>398</v>
      </c>
    </row>
    <row r="366" spans="1:7" x14ac:dyDescent="0.25">
      <c r="A366">
        <v>152010</v>
      </c>
      <c r="B366" t="s">
        <v>123</v>
      </c>
      <c r="C366">
        <v>2010</v>
      </c>
      <c r="D366">
        <v>164.68090000000001</v>
      </c>
      <c r="E366">
        <v>129</v>
      </c>
      <c r="F366">
        <v>367.6</v>
      </c>
      <c r="G366">
        <v>443</v>
      </c>
    </row>
    <row r="367" spans="1:7" x14ac:dyDescent="0.25">
      <c r="A367">
        <v>152011</v>
      </c>
      <c r="B367" t="s">
        <v>123</v>
      </c>
      <c r="C367">
        <v>2011</v>
      </c>
      <c r="D367">
        <v>163.85849999999999</v>
      </c>
      <c r="E367">
        <v>173</v>
      </c>
      <c r="F367">
        <v>297.7</v>
      </c>
      <c r="G367">
        <v>390</v>
      </c>
    </row>
    <row r="368" spans="1:7" x14ac:dyDescent="0.25">
      <c r="A368">
        <v>152012</v>
      </c>
      <c r="B368" t="s">
        <v>123</v>
      </c>
      <c r="C368">
        <v>2012</v>
      </c>
      <c r="D368">
        <v>163.2679</v>
      </c>
      <c r="E368">
        <v>165</v>
      </c>
      <c r="F368">
        <v>305.39999999999998</v>
      </c>
      <c r="G368">
        <v>425</v>
      </c>
    </row>
    <row r="369" spans="1:7" x14ac:dyDescent="0.25">
      <c r="A369">
        <v>152013</v>
      </c>
      <c r="B369" t="s">
        <v>123</v>
      </c>
      <c r="C369">
        <v>2013</v>
      </c>
      <c r="D369">
        <v>162.67750000000001</v>
      </c>
      <c r="E369">
        <v>161</v>
      </c>
      <c r="F369">
        <v>705.8</v>
      </c>
      <c r="G369">
        <v>931</v>
      </c>
    </row>
    <row r="370" spans="1:7" x14ac:dyDescent="0.25">
      <c r="A370">
        <v>152014</v>
      </c>
      <c r="B370" t="s">
        <v>123</v>
      </c>
      <c r="C370">
        <v>2014</v>
      </c>
      <c r="D370">
        <v>161.22569999999999</v>
      </c>
      <c r="E370">
        <v>179</v>
      </c>
      <c r="F370">
        <v>872.8</v>
      </c>
      <c r="G370">
        <v>1077</v>
      </c>
    </row>
    <row r="371" spans="1:7" x14ac:dyDescent="0.25">
      <c r="A371">
        <v>152015</v>
      </c>
      <c r="B371" t="s">
        <v>123</v>
      </c>
      <c r="C371">
        <v>2015</v>
      </c>
      <c r="D371">
        <v>158.1018</v>
      </c>
      <c r="E371">
        <v>182</v>
      </c>
      <c r="F371">
        <v>845.4</v>
      </c>
      <c r="G371">
        <v>1070</v>
      </c>
    </row>
    <row r="372" spans="1:7" x14ac:dyDescent="0.25">
      <c r="A372">
        <v>152016</v>
      </c>
      <c r="B372" t="s">
        <v>123</v>
      </c>
      <c r="C372">
        <v>2016</v>
      </c>
      <c r="D372">
        <v>146.1825</v>
      </c>
      <c r="E372">
        <v>157</v>
      </c>
      <c r="F372">
        <v>730.1</v>
      </c>
      <c r="G372">
        <v>1181</v>
      </c>
    </row>
    <row r="373" spans="1:7" x14ac:dyDescent="0.25">
      <c r="A373">
        <v>152017</v>
      </c>
      <c r="B373" t="s">
        <v>123</v>
      </c>
      <c r="C373">
        <v>2017</v>
      </c>
      <c r="D373">
        <v>134.85480000000001</v>
      </c>
    </row>
    <row r="374" spans="1:7" x14ac:dyDescent="0.25">
      <c r="A374">
        <v>152018</v>
      </c>
      <c r="B374" t="s">
        <v>123</v>
      </c>
      <c r="C374">
        <v>2018</v>
      </c>
      <c r="D374">
        <v>124.5003</v>
      </c>
    </row>
    <row r="375" spans="1:7" x14ac:dyDescent="0.25">
      <c r="A375">
        <v>152019</v>
      </c>
      <c r="B375" t="s">
        <v>123</v>
      </c>
      <c r="C375">
        <v>2019</v>
      </c>
      <c r="D375">
        <v>113.8248</v>
      </c>
    </row>
    <row r="376" spans="1:7" x14ac:dyDescent="0.25">
      <c r="A376">
        <v>152020</v>
      </c>
      <c r="B376" t="s">
        <v>123</v>
      </c>
      <c r="C376">
        <v>2020</v>
      </c>
      <c r="D376">
        <v>108.35120000000001</v>
      </c>
    </row>
    <row r="377" spans="1:7" x14ac:dyDescent="0.25">
      <c r="A377">
        <v>161996</v>
      </c>
      <c r="B377" t="s">
        <v>124</v>
      </c>
      <c r="C377">
        <v>1996</v>
      </c>
      <c r="D377">
        <v>33.257890000000003</v>
      </c>
      <c r="F377">
        <v>23.8</v>
      </c>
      <c r="G377">
        <v>26</v>
      </c>
    </row>
    <row r="378" spans="1:7" x14ac:dyDescent="0.25">
      <c r="A378">
        <v>161997</v>
      </c>
      <c r="B378" t="s">
        <v>124</v>
      </c>
      <c r="C378">
        <v>1997</v>
      </c>
      <c r="D378">
        <v>35.10463</v>
      </c>
      <c r="F378">
        <v>16</v>
      </c>
      <c r="G378">
        <v>11</v>
      </c>
    </row>
    <row r="379" spans="1:7" x14ac:dyDescent="0.25">
      <c r="A379">
        <v>161998</v>
      </c>
      <c r="B379" t="s">
        <v>124</v>
      </c>
      <c r="C379">
        <v>1998</v>
      </c>
      <c r="D379">
        <v>36.86853</v>
      </c>
      <c r="F379">
        <v>26</v>
      </c>
      <c r="G379">
        <v>30</v>
      </c>
    </row>
    <row r="380" spans="1:7" x14ac:dyDescent="0.25">
      <c r="A380">
        <v>161999</v>
      </c>
      <c r="B380" t="s">
        <v>124</v>
      </c>
      <c r="C380">
        <v>1999</v>
      </c>
      <c r="D380">
        <v>38.531840000000003</v>
      </c>
      <c r="F380">
        <v>22.8</v>
      </c>
      <c r="G380">
        <v>14</v>
      </c>
    </row>
    <row r="381" spans="1:7" x14ac:dyDescent="0.25">
      <c r="A381">
        <v>162000</v>
      </c>
      <c r="B381" t="s">
        <v>124</v>
      </c>
      <c r="C381">
        <v>2000</v>
      </c>
      <c r="D381">
        <v>40.013330000000003</v>
      </c>
      <c r="F381">
        <v>42.1</v>
      </c>
      <c r="G381">
        <v>29</v>
      </c>
    </row>
    <row r="382" spans="1:7" x14ac:dyDescent="0.25">
      <c r="A382">
        <v>162001</v>
      </c>
      <c r="B382" t="s">
        <v>124</v>
      </c>
      <c r="C382">
        <v>2001</v>
      </c>
      <c r="D382">
        <v>41.478810000000003</v>
      </c>
      <c r="F382">
        <v>36.799999999999997</v>
      </c>
      <c r="G382">
        <v>38</v>
      </c>
    </row>
    <row r="383" spans="1:7" x14ac:dyDescent="0.25">
      <c r="A383">
        <v>162002</v>
      </c>
      <c r="B383" t="s">
        <v>124</v>
      </c>
      <c r="C383">
        <v>2002</v>
      </c>
      <c r="D383">
        <v>43.062130000000003</v>
      </c>
      <c r="F383">
        <v>21</v>
      </c>
      <c r="G383">
        <v>26</v>
      </c>
    </row>
    <row r="384" spans="1:7" x14ac:dyDescent="0.25">
      <c r="A384">
        <v>162003</v>
      </c>
      <c r="B384" t="s">
        <v>124</v>
      </c>
      <c r="C384">
        <v>2003</v>
      </c>
      <c r="D384">
        <v>44.503360000000001</v>
      </c>
      <c r="F384">
        <v>43.8</v>
      </c>
      <c r="G384">
        <v>62</v>
      </c>
    </row>
    <row r="385" spans="1:7" x14ac:dyDescent="0.25">
      <c r="A385">
        <v>162004</v>
      </c>
      <c r="B385" t="s">
        <v>124</v>
      </c>
      <c r="C385">
        <v>2004</v>
      </c>
      <c r="D385">
        <v>45.854280000000003</v>
      </c>
      <c r="E385">
        <v>8</v>
      </c>
      <c r="F385">
        <v>74</v>
      </c>
      <c r="G385">
        <v>96</v>
      </c>
    </row>
    <row r="386" spans="1:7" x14ac:dyDescent="0.25">
      <c r="A386">
        <v>162005</v>
      </c>
      <c r="B386" t="s">
        <v>124</v>
      </c>
      <c r="C386">
        <v>2005</v>
      </c>
      <c r="D386">
        <v>47.103870000000001</v>
      </c>
      <c r="E386">
        <v>12</v>
      </c>
      <c r="F386">
        <v>40.9</v>
      </c>
      <c r="G386">
        <v>55</v>
      </c>
    </row>
    <row r="387" spans="1:7" x14ac:dyDescent="0.25">
      <c r="A387">
        <v>162006</v>
      </c>
      <c r="B387" t="s">
        <v>124</v>
      </c>
      <c r="C387">
        <v>2006</v>
      </c>
      <c r="D387">
        <v>48.024590000000003</v>
      </c>
      <c r="E387">
        <v>17</v>
      </c>
      <c r="F387">
        <v>51.9</v>
      </c>
      <c r="G387">
        <v>78</v>
      </c>
    </row>
    <row r="388" spans="1:7" x14ac:dyDescent="0.25">
      <c r="A388">
        <v>162007</v>
      </c>
      <c r="B388" t="s">
        <v>124</v>
      </c>
      <c r="C388">
        <v>2007</v>
      </c>
      <c r="D388">
        <v>48.978499999999997</v>
      </c>
      <c r="E388">
        <v>25</v>
      </c>
      <c r="F388">
        <v>69.3</v>
      </c>
      <c r="G388">
        <v>108</v>
      </c>
    </row>
    <row r="389" spans="1:7" x14ac:dyDescent="0.25">
      <c r="A389">
        <v>162008</v>
      </c>
      <c r="B389" t="s">
        <v>124</v>
      </c>
      <c r="C389">
        <v>2008</v>
      </c>
      <c r="D389">
        <v>49.761789999999998</v>
      </c>
      <c r="E389">
        <v>24</v>
      </c>
      <c r="F389">
        <v>92.8</v>
      </c>
      <c r="G389">
        <v>116</v>
      </c>
    </row>
    <row r="390" spans="1:7" x14ac:dyDescent="0.25">
      <c r="A390">
        <v>162009</v>
      </c>
      <c r="B390" t="s">
        <v>124</v>
      </c>
      <c r="C390">
        <v>2009</v>
      </c>
      <c r="D390">
        <v>50.360489999999999</v>
      </c>
      <c r="E390">
        <v>20</v>
      </c>
      <c r="F390">
        <v>117.3</v>
      </c>
      <c r="G390">
        <v>168</v>
      </c>
    </row>
    <row r="391" spans="1:7" x14ac:dyDescent="0.25">
      <c r="A391">
        <v>162010</v>
      </c>
      <c r="B391" t="s">
        <v>124</v>
      </c>
      <c r="C391">
        <v>2010</v>
      </c>
      <c r="D391">
        <v>50.426450000000003</v>
      </c>
      <c r="E391">
        <v>22</v>
      </c>
      <c r="F391">
        <v>177.5</v>
      </c>
      <c r="G391">
        <v>224</v>
      </c>
    </row>
    <row r="392" spans="1:7" x14ac:dyDescent="0.25">
      <c r="A392">
        <v>162011</v>
      </c>
      <c r="B392" t="s">
        <v>124</v>
      </c>
      <c r="C392">
        <v>2011</v>
      </c>
      <c r="D392">
        <v>49.895600000000002</v>
      </c>
      <c r="E392">
        <v>33</v>
      </c>
      <c r="F392">
        <v>205.7</v>
      </c>
      <c r="G392">
        <v>251</v>
      </c>
    </row>
    <row r="393" spans="1:7" x14ac:dyDescent="0.25">
      <c r="A393">
        <v>162012</v>
      </c>
      <c r="B393" t="s">
        <v>124</v>
      </c>
      <c r="C393">
        <v>2012</v>
      </c>
      <c r="D393">
        <v>49.442430000000002</v>
      </c>
      <c r="E393">
        <v>33</v>
      </c>
      <c r="F393">
        <v>375.5</v>
      </c>
      <c r="G393">
        <v>260</v>
      </c>
    </row>
    <row r="394" spans="1:7" x14ac:dyDescent="0.25">
      <c r="A394">
        <v>162013</v>
      </c>
      <c r="B394" t="s">
        <v>124</v>
      </c>
      <c r="C394">
        <v>2013</v>
      </c>
      <c r="D394">
        <v>48.578130000000002</v>
      </c>
      <c r="E394">
        <v>34</v>
      </c>
      <c r="F394">
        <v>89.6</v>
      </c>
      <c r="G394">
        <v>127</v>
      </c>
    </row>
    <row r="395" spans="1:7" x14ac:dyDescent="0.25">
      <c r="A395">
        <v>162014</v>
      </c>
      <c r="B395" t="s">
        <v>124</v>
      </c>
      <c r="C395">
        <v>2014</v>
      </c>
      <c r="D395">
        <v>46.151919999999997</v>
      </c>
      <c r="E395">
        <v>36</v>
      </c>
      <c r="F395">
        <v>185.3</v>
      </c>
      <c r="G395">
        <v>221</v>
      </c>
    </row>
    <row r="396" spans="1:7" x14ac:dyDescent="0.25">
      <c r="A396">
        <v>162015</v>
      </c>
      <c r="B396" t="s">
        <v>124</v>
      </c>
      <c r="C396">
        <v>2015</v>
      </c>
      <c r="D396">
        <v>45.414589999999997</v>
      </c>
      <c r="E396">
        <v>64</v>
      </c>
      <c r="F396">
        <v>211.9</v>
      </c>
      <c r="G396">
        <v>231</v>
      </c>
    </row>
    <row r="397" spans="1:7" x14ac:dyDescent="0.25">
      <c r="A397">
        <v>162016</v>
      </c>
      <c r="B397" t="s">
        <v>124</v>
      </c>
      <c r="C397">
        <v>2016</v>
      </c>
      <c r="D397">
        <v>43.414709999999999</v>
      </c>
      <c r="E397">
        <v>86</v>
      </c>
      <c r="F397">
        <v>191.1</v>
      </c>
      <c r="G397">
        <v>280</v>
      </c>
    </row>
    <row r="398" spans="1:7" x14ac:dyDescent="0.25">
      <c r="A398">
        <v>162017</v>
      </c>
      <c r="B398" t="s">
        <v>124</v>
      </c>
      <c r="C398">
        <v>2017</v>
      </c>
      <c r="D398">
        <v>40.792090000000002</v>
      </c>
    </row>
    <row r="399" spans="1:7" x14ac:dyDescent="0.25">
      <c r="A399">
        <v>162018</v>
      </c>
      <c r="B399" t="s">
        <v>124</v>
      </c>
      <c r="C399">
        <v>2018</v>
      </c>
      <c r="D399">
        <v>38.128819999999997</v>
      </c>
    </row>
    <row r="400" spans="1:7" x14ac:dyDescent="0.25">
      <c r="A400">
        <v>162019</v>
      </c>
      <c r="B400" t="s">
        <v>124</v>
      </c>
      <c r="C400">
        <v>2019</v>
      </c>
      <c r="D400">
        <v>35.407609999999998</v>
      </c>
    </row>
    <row r="401" spans="1:7" x14ac:dyDescent="0.25">
      <c r="A401">
        <v>162020</v>
      </c>
      <c r="B401" t="s">
        <v>124</v>
      </c>
      <c r="C401">
        <v>2020</v>
      </c>
      <c r="D401">
        <v>33.084769999999999</v>
      </c>
    </row>
    <row r="402" spans="1:7" x14ac:dyDescent="0.25">
      <c r="A402">
        <v>171996</v>
      </c>
      <c r="B402" t="s">
        <v>125</v>
      </c>
      <c r="C402">
        <v>1996</v>
      </c>
      <c r="D402">
        <v>39.025970000000001</v>
      </c>
      <c r="F402">
        <v>145.80000000000001</v>
      </c>
      <c r="G402">
        <v>185</v>
      </c>
    </row>
    <row r="403" spans="1:7" x14ac:dyDescent="0.25">
      <c r="A403">
        <v>171997</v>
      </c>
      <c r="B403" t="s">
        <v>125</v>
      </c>
      <c r="C403">
        <v>1997</v>
      </c>
      <c r="D403">
        <v>41.55106</v>
      </c>
      <c r="F403">
        <v>182.6</v>
      </c>
      <c r="G403">
        <v>241</v>
      </c>
    </row>
    <row r="404" spans="1:7" x14ac:dyDescent="0.25">
      <c r="A404">
        <v>171998</v>
      </c>
      <c r="B404" t="s">
        <v>125</v>
      </c>
      <c r="C404">
        <v>1998</v>
      </c>
      <c r="D404">
        <v>43.621929999999999</v>
      </c>
      <c r="F404">
        <v>219.6</v>
      </c>
      <c r="G404">
        <v>305</v>
      </c>
    </row>
    <row r="405" spans="1:7" x14ac:dyDescent="0.25">
      <c r="A405">
        <v>171999</v>
      </c>
      <c r="B405" t="s">
        <v>125</v>
      </c>
      <c r="C405">
        <v>1999</v>
      </c>
      <c r="D405">
        <v>45.269069999999999</v>
      </c>
      <c r="F405">
        <v>199.6</v>
      </c>
      <c r="G405">
        <v>286</v>
      </c>
    </row>
    <row r="406" spans="1:7" x14ac:dyDescent="0.25">
      <c r="A406">
        <v>172000</v>
      </c>
      <c r="B406" t="s">
        <v>125</v>
      </c>
      <c r="C406">
        <v>2000</v>
      </c>
      <c r="D406">
        <v>46.403759999999998</v>
      </c>
      <c r="F406">
        <v>205.9</v>
      </c>
      <c r="G406">
        <v>251</v>
      </c>
    </row>
    <row r="407" spans="1:7" x14ac:dyDescent="0.25">
      <c r="A407">
        <v>172001</v>
      </c>
      <c r="B407" t="s">
        <v>125</v>
      </c>
      <c r="C407">
        <v>2001</v>
      </c>
      <c r="D407">
        <v>47.572499999999998</v>
      </c>
      <c r="F407">
        <v>159</v>
      </c>
      <c r="G407">
        <v>222</v>
      </c>
    </row>
    <row r="408" spans="1:7" x14ac:dyDescent="0.25">
      <c r="A408">
        <v>172002</v>
      </c>
      <c r="B408" t="s">
        <v>125</v>
      </c>
      <c r="C408">
        <v>2002</v>
      </c>
      <c r="D408">
        <v>48.904589999999999</v>
      </c>
      <c r="F408">
        <v>151.4</v>
      </c>
      <c r="G408">
        <v>213</v>
      </c>
    </row>
    <row r="409" spans="1:7" x14ac:dyDescent="0.25">
      <c r="A409">
        <v>172003</v>
      </c>
      <c r="B409" t="s">
        <v>125</v>
      </c>
      <c r="C409">
        <v>2003</v>
      </c>
      <c r="D409">
        <v>50.29609</v>
      </c>
      <c r="F409">
        <v>114.6</v>
      </c>
      <c r="G409">
        <v>146</v>
      </c>
    </row>
    <row r="410" spans="1:7" x14ac:dyDescent="0.25">
      <c r="A410">
        <v>172004</v>
      </c>
      <c r="B410" t="s">
        <v>125</v>
      </c>
      <c r="C410">
        <v>2004</v>
      </c>
      <c r="D410">
        <v>51.506250000000001</v>
      </c>
      <c r="E410">
        <v>25</v>
      </c>
      <c r="F410">
        <v>69</v>
      </c>
      <c r="G410">
        <v>100</v>
      </c>
    </row>
    <row r="411" spans="1:7" x14ac:dyDescent="0.25">
      <c r="A411">
        <v>172005</v>
      </c>
      <c r="B411" t="s">
        <v>125</v>
      </c>
      <c r="C411">
        <v>2005</v>
      </c>
      <c r="D411">
        <v>52.450029999999998</v>
      </c>
      <c r="E411">
        <v>28</v>
      </c>
      <c r="F411">
        <v>67.599999999999994</v>
      </c>
      <c r="G411">
        <v>66</v>
      </c>
    </row>
    <row r="412" spans="1:7" x14ac:dyDescent="0.25">
      <c r="A412">
        <v>172006</v>
      </c>
      <c r="B412" t="s">
        <v>125</v>
      </c>
      <c r="C412">
        <v>2006</v>
      </c>
      <c r="D412">
        <v>53.643639999999998</v>
      </c>
      <c r="E412">
        <v>39</v>
      </c>
      <c r="F412">
        <v>84.8</v>
      </c>
      <c r="G412">
        <v>116</v>
      </c>
    </row>
    <row r="413" spans="1:7" x14ac:dyDescent="0.25">
      <c r="A413">
        <v>172007</v>
      </c>
      <c r="B413" t="s">
        <v>125</v>
      </c>
      <c r="C413">
        <v>2007</v>
      </c>
      <c r="D413">
        <v>55.157179999999997</v>
      </c>
      <c r="E413">
        <v>34</v>
      </c>
      <c r="F413">
        <v>253.9</v>
      </c>
      <c r="G413">
        <v>339</v>
      </c>
    </row>
    <row r="414" spans="1:7" x14ac:dyDescent="0.25">
      <c r="A414">
        <v>172008</v>
      </c>
      <c r="B414" t="s">
        <v>125</v>
      </c>
      <c r="C414">
        <v>2008</v>
      </c>
      <c r="D414">
        <v>56.289149999999999</v>
      </c>
      <c r="E414">
        <v>43</v>
      </c>
      <c r="F414">
        <v>346.4</v>
      </c>
      <c r="G414">
        <v>429</v>
      </c>
    </row>
    <row r="415" spans="1:7" x14ac:dyDescent="0.25">
      <c r="A415">
        <v>172009</v>
      </c>
      <c r="B415" t="s">
        <v>125</v>
      </c>
      <c r="C415">
        <v>2009</v>
      </c>
      <c r="D415">
        <v>56.242190000000001</v>
      </c>
      <c r="E415">
        <v>41</v>
      </c>
      <c r="F415">
        <v>321.7</v>
      </c>
      <c r="G415">
        <v>435</v>
      </c>
    </row>
    <row r="416" spans="1:7" x14ac:dyDescent="0.25">
      <c r="A416">
        <v>172010</v>
      </c>
      <c r="B416" t="s">
        <v>125</v>
      </c>
      <c r="C416">
        <v>2010</v>
      </c>
      <c r="D416">
        <v>54.930289999999999</v>
      </c>
      <c r="E416">
        <v>33</v>
      </c>
      <c r="F416">
        <v>292.39999999999998</v>
      </c>
      <c r="G416">
        <v>373</v>
      </c>
    </row>
    <row r="417" spans="1:7" x14ac:dyDescent="0.25">
      <c r="A417">
        <v>172011</v>
      </c>
      <c r="B417" t="s">
        <v>125</v>
      </c>
      <c r="C417">
        <v>2011</v>
      </c>
      <c r="D417">
        <v>53.339730000000003</v>
      </c>
      <c r="E417">
        <v>45</v>
      </c>
      <c r="F417">
        <v>302.10000000000002</v>
      </c>
      <c r="G417">
        <v>417</v>
      </c>
    </row>
    <row r="418" spans="1:7" x14ac:dyDescent="0.25">
      <c r="A418">
        <v>172012</v>
      </c>
      <c r="B418" t="s">
        <v>125</v>
      </c>
      <c r="C418">
        <v>2012</v>
      </c>
      <c r="D418">
        <v>52.599510000000002</v>
      </c>
      <c r="E418">
        <v>39</v>
      </c>
      <c r="F418">
        <v>287.8</v>
      </c>
      <c r="G418">
        <v>431</v>
      </c>
    </row>
    <row r="419" spans="1:7" x14ac:dyDescent="0.25">
      <c r="A419">
        <v>172013</v>
      </c>
      <c r="B419" t="s">
        <v>125</v>
      </c>
      <c r="C419">
        <v>2013</v>
      </c>
      <c r="D419">
        <v>51.536650000000002</v>
      </c>
      <c r="E419">
        <v>54</v>
      </c>
      <c r="F419">
        <v>331.2</v>
      </c>
      <c r="G419">
        <v>432</v>
      </c>
    </row>
    <row r="420" spans="1:7" x14ac:dyDescent="0.25">
      <c r="A420">
        <v>172014</v>
      </c>
      <c r="B420" t="s">
        <v>125</v>
      </c>
      <c r="C420">
        <v>2014</v>
      </c>
      <c r="D420">
        <v>50.146239999999999</v>
      </c>
      <c r="E420">
        <v>66</v>
      </c>
      <c r="F420">
        <v>331.4</v>
      </c>
      <c r="G420">
        <v>390</v>
      </c>
    </row>
    <row r="421" spans="1:7" x14ac:dyDescent="0.25">
      <c r="A421">
        <v>172015</v>
      </c>
      <c r="B421" t="s">
        <v>125</v>
      </c>
      <c r="C421">
        <v>2015</v>
      </c>
      <c r="D421">
        <v>48.133920000000003</v>
      </c>
      <c r="E421">
        <v>43</v>
      </c>
      <c r="F421">
        <v>350.6</v>
      </c>
      <c r="G421">
        <v>337</v>
      </c>
    </row>
    <row r="422" spans="1:7" x14ac:dyDescent="0.25">
      <c r="A422">
        <v>172016</v>
      </c>
      <c r="B422" t="s">
        <v>125</v>
      </c>
      <c r="C422">
        <v>2016</v>
      </c>
      <c r="D422">
        <v>44.592100000000002</v>
      </c>
      <c r="E422">
        <v>54</v>
      </c>
      <c r="F422">
        <v>295.60000000000002</v>
      </c>
      <c r="G422">
        <v>337</v>
      </c>
    </row>
    <row r="423" spans="1:7" x14ac:dyDescent="0.25">
      <c r="A423">
        <v>172017</v>
      </c>
      <c r="B423" t="s">
        <v>125</v>
      </c>
      <c r="C423">
        <v>2017</v>
      </c>
      <c r="D423">
        <v>41.069009999999999</v>
      </c>
    </row>
    <row r="424" spans="1:7" x14ac:dyDescent="0.25">
      <c r="A424">
        <v>172018</v>
      </c>
      <c r="B424" t="s">
        <v>125</v>
      </c>
      <c r="C424">
        <v>2018</v>
      </c>
      <c r="D424">
        <v>37.445860000000003</v>
      </c>
    </row>
    <row r="425" spans="1:7" x14ac:dyDescent="0.25">
      <c r="A425">
        <v>172019</v>
      </c>
      <c r="B425" t="s">
        <v>125</v>
      </c>
      <c r="C425">
        <v>2019</v>
      </c>
      <c r="D425">
        <v>33.873779999999996</v>
      </c>
    </row>
    <row r="426" spans="1:7" x14ac:dyDescent="0.25">
      <c r="A426">
        <v>172020</v>
      </c>
      <c r="B426" t="s">
        <v>125</v>
      </c>
      <c r="C426">
        <v>2020</v>
      </c>
      <c r="D426">
        <v>30.835249999999998</v>
      </c>
    </row>
    <row r="427" spans="1:7" x14ac:dyDescent="0.25">
      <c r="A427">
        <v>181996</v>
      </c>
      <c r="B427" t="s">
        <v>180</v>
      </c>
      <c r="C427">
        <v>1996</v>
      </c>
      <c r="D427">
        <v>31.176269999999999</v>
      </c>
      <c r="F427">
        <v>122.7</v>
      </c>
      <c r="G427">
        <v>181</v>
      </c>
    </row>
    <row r="428" spans="1:7" x14ac:dyDescent="0.25">
      <c r="A428">
        <v>181997</v>
      </c>
      <c r="B428" t="s">
        <v>180</v>
      </c>
      <c r="C428">
        <v>1997</v>
      </c>
      <c r="D428">
        <v>32.896000000000001</v>
      </c>
      <c r="F428">
        <v>100.6</v>
      </c>
      <c r="G428">
        <v>147</v>
      </c>
    </row>
    <row r="429" spans="1:7" x14ac:dyDescent="0.25">
      <c r="A429">
        <v>181998</v>
      </c>
      <c r="B429" t="s">
        <v>180</v>
      </c>
      <c r="C429">
        <v>1998</v>
      </c>
      <c r="D429">
        <v>34.298200000000001</v>
      </c>
      <c r="F429">
        <v>165</v>
      </c>
      <c r="G429">
        <v>247</v>
      </c>
    </row>
    <row r="430" spans="1:7" x14ac:dyDescent="0.25">
      <c r="A430">
        <v>181999</v>
      </c>
      <c r="B430" t="s">
        <v>180</v>
      </c>
      <c r="C430">
        <v>1999</v>
      </c>
      <c r="D430">
        <v>35.541440000000001</v>
      </c>
      <c r="F430">
        <v>134.69999999999999</v>
      </c>
      <c r="G430">
        <v>194</v>
      </c>
    </row>
    <row r="431" spans="1:7" x14ac:dyDescent="0.25">
      <c r="A431">
        <v>182000</v>
      </c>
      <c r="B431" t="s">
        <v>180</v>
      </c>
      <c r="C431">
        <v>2000</v>
      </c>
      <c r="D431">
        <v>36.598190000000002</v>
      </c>
      <c r="F431">
        <v>63.5</v>
      </c>
      <c r="G431">
        <v>76</v>
      </c>
    </row>
    <row r="432" spans="1:7" x14ac:dyDescent="0.25">
      <c r="A432">
        <v>182001</v>
      </c>
      <c r="B432" t="s">
        <v>180</v>
      </c>
      <c r="C432">
        <v>2001</v>
      </c>
      <c r="D432">
        <v>37.530970000000003</v>
      </c>
      <c r="F432">
        <v>84.4</v>
      </c>
      <c r="G432">
        <v>96</v>
      </c>
    </row>
    <row r="433" spans="1:7" x14ac:dyDescent="0.25">
      <c r="A433">
        <v>182002</v>
      </c>
      <c r="B433" t="s">
        <v>180</v>
      </c>
      <c r="C433">
        <v>2002</v>
      </c>
      <c r="D433">
        <v>38.72786</v>
      </c>
      <c r="F433">
        <v>87.7</v>
      </c>
      <c r="G433">
        <v>113</v>
      </c>
    </row>
    <row r="434" spans="1:7" x14ac:dyDescent="0.25">
      <c r="A434">
        <v>182003</v>
      </c>
      <c r="B434" t="s">
        <v>180</v>
      </c>
      <c r="C434">
        <v>2003</v>
      </c>
      <c r="D434">
        <v>39.81523</v>
      </c>
      <c r="F434">
        <v>53.6</v>
      </c>
      <c r="G434">
        <v>87</v>
      </c>
    </row>
    <row r="435" spans="1:7" x14ac:dyDescent="0.25">
      <c r="A435">
        <v>182004</v>
      </c>
      <c r="B435" t="s">
        <v>180</v>
      </c>
      <c r="C435">
        <v>2004</v>
      </c>
      <c r="D435">
        <v>40.679229999999997</v>
      </c>
      <c r="E435">
        <v>21</v>
      </c>
      <c r="F435">
        <v>41.8</v>
      </c>
      <c r="G435">
        <v>56</v>
      </c>
    </row>
    <row r="436" spans="1:7" x14ac:dyDescent="0.25">
      <c r="A436">
        <v>182005</v>
      </c>
      <c r="B436" t="s">
        <v>180</v>
      </c>
      <c r="C436">
        <v>2005</v>
      </c>
      <c r="D436">
        <v>41.883330000000001</v>
      </c>
      <c r="E436">
        <v>19</v>
      </c>
      <c r="F436">
        <v>27.3</v>
      </c>
      <c r="G436">
        <v>34</v>
      </c>
    </row>
    <row r="437" spans="1:7" x14ac:dyDescent="0.25">
      <c r="A437">
        <v>182006</v>
      </c>
      <c r="B437" t="s">
        <v>180</v>
      </c>
      <c r="C437">
        <v>2006</v>
      </c>
      <c r="D437">
        <v>42.765410000000003</v>
      </c>
      <c r="E437">
        <v>22</v>
      </c>
      <c r="F437">
        <v>26.6</v>
      </c>
      <c r="G437">
        <v>30</v>
      </c>
    </row>
    <row r="438" spans="1:7" x14ac:dyDescent="0.25">
      <c r="A438">
        <v>182007</v>
      </c>
      <c r="B438" t="s">
        <v>180</v>
      </c>
      <c r="C438">
        <v>2007</v>
      </c>
      <c r="D438">
        <v>43.79504</v>
      </c>
      <c r="E438">
        <v>27</v>
      </c>
      <c r="F438">
        <v>131.4</v>
      </c>
      <c r="G438">
        <v>155</v>
      </c>
    </row>
    <row r="439" spans="1:7" x14ac:dyDescent="0.25">
      <c r="A439">
        <v>182008</v>
      </c>
      <c r="B439" t="s">
        <v>180</v>
      </c>
      <c r="C439">
        <v>2008</v>
      </c>
      <c r="D439">
        <v>44.718060000000001</v>
      </c>
      <c r="E439">
        <v>29</v>
      </c>
      <c r="F439">
        <v>237.5</v>
      </c>
      <c r="G439">
        <v>316</v>
      </c>
    </row>
    <row r="440" spans="1:7" x14ac:dyDescent="0.25">
      <c r="A440">
        <v>182009</v>
      </c>
      <c r="B440" t="s">
        <v>180</v>
      </c>
      <c r="C440">
        <v>2009</v>
      </c>
      <c r="D440">
        <v>44.885280000000002</v>
      </c>
      <c r="E440">
        <v>30</v>
      </c>
      <c r="F440">
        <v>238.6</v>
      </c>
      <c r="G440">
        <v>303</v>
      </c>
    </row>
    <row r="441" spans="1:7" x14ac:dyDescent="0.25">
      <c r="A441">
        <v>182010</v>
      </c>
      <c r="B441" t="s">
        <v>180</v>
      </c>
      <c r="C441">
        <v>2010</v>
      </c>
      <c r="D441">
        <v>44.416589999999999</v>
      </c>
      <c r="E441">
        <v>38</v>
      </c>
      <c r="F441">
        <v>245.7</v>
      </c>
      <c r="G441">
        <v>309</v>
      </c>
    </row>
    <row r="442" spans="1:7" x14ac:dyDescent="0.25">
      <c r="A442">
        <v>182011</v>
      </c>
      <c r="B442" t="s">
        <v>180</v>
      </c>
      <c r="C442">
        <v>2011</v>
      </c>
      <c r="D442">
        <v>43.453069999999997</v>
      </c>
      <c r="E442">
        <v>34</v>
      </c>
      <c r="F442">
        <v>177.7</v>
      </c>
      <c r="G442">
        <v>259</v>
      </c>
    </row>
    <row r="443" spans="1:7" x14ac:dyDescent="0.25">
      <c r="A443">
        <v>182012</v>
      </c>
      <c r="B443" t="s">
        <v>180</v>
      </c>
      <c r="C443">
        <v>2012</v>
      </c>
      <c r="D443">
        <v>42.574640000000002</v>
      </c>
      <c r="E443">
        <v>43</v>
      </c>
      <c r="F443">
        <v>200.4</v>
      </c>
      <c r="G443">
        <v>275</v>
      </c>
    </row>
    <row r="444" spans="1:7" x14ac:dyDescent="0.25">
      <c r="A444">
        <v>182013</v>
      </c>
      <c r="B444" t="s">
        <v>180</v>
      </c>
      <c r="C444">
        <v>2013</v>
      </c>
      <c r="D444">
        <v>41.945869999999999</v>
      </c>
      <c r="E444">
        <v>42</v>
      </c>
      <c r="F444">
        <v>188.6</v>
      </c>
      <c r="G444">
        <v>277</v>
      </c>
    </row>
    <row r="445" spans="1:7" x14ac:dyDescent="0.25">
      <c r="A445">
        <v>182014</v>
      </c>
      <c r="B445" t="s">
        <v>180</v>
      </c>
      <c r="C445">
        <v>2014</v>
      </c>
      <c r="D445">
        <v>40.912329999999997</v>
      </c>
      <c r="E445">
        <v>44</v>
      </c>
      <c r="F445">
        <v>253.1</v>
      </c>
      <c r="G445">
        <v>262</v>
      </c>
    </row>
    <row r="446" spans="1:7" x14ac:dyDescent="0.25">
      <c r="A446">
        <v>182015</v>
      </c>
      <c r="B446" t="s">
        <v>180</v>
      </c>
      <c r="C446">
        <v>2015</v>
      </c>
      <c r="D446">
        <v>39.990119999999997</v>
      </c>
      <c r="E446">
        <v>37</v>
      </c>
      <c r="F446">
        <v>287.3</v>
      </c>
      <c r="G446">
        <v>244</v>
      </c>
    </row>
    <row r="447" spans="1:7" x14ac:dyDescent="0.25">
      <c r="A447">
        <v>182016</v>
      </c>
      <c r="B447" t="s">
        <v>180</v>
      </c>
      <c r="C447">
        <v>2016</v>
      </c>
      <c r="D447">
        <v>37.937060000000002</v>
      </c>
      <c r="E447">
        <v>57</v>
      </c>
      <c r="F447">
        <v>236.1</v>
      </c>
      <c r="G447">
        <v>287</v>
      </c>
    </row>
    <row r="448" spans="1:7" x14ac:dyDescent="0.25">
      <c r="A448">
        <v>182017</v>
      </c>
      <c r="B448" t="s">
        <v>180</v>
      </c>
      <c r="C448">
        <v>2017</v>
      </c>
      <c r="D448">
        <v>34.447270000000003</v>
      </c>
    </row>
    <row r="449" spans="1:7" x14ac:dyDescent="0.25">
      <c r="A449">
        <v>182018</v>
      </c>
      <c r="B449" t="s">
        <v>180</v>
      </c>
      <c r="C449">
        <v>2018</v>
      </c>
      <c r="D449">
        <v>31.100989999999999</v>
      </c>
    </row>
    <row r="450" spans="1:7" x14ac:dyDescent="0.25">
      <c r="A450">
        <v>182019</v>
      </c>
      <c r="B450" t="s">
        <v>180</v>
      </c>
      <c r="C450">
        <v>2019</v>
      </c>
      <c r="D450">
        <v>27.317450000000001</v>
      </c>
    </row>
    <row r="451" spans="1:7" x14ac:dyDescent="0.25">
      <c r="A451">
        <v>182020</v>
      </c>
      <c r="B451" t="s">
        <v>180</v>
      </c>
      <c r="C451">
        <v>2020</v>
      </c>
      <c r="D451">
        <v>23.65859</v>
      </c>
    </row>
    <row r="452" spans="1:7" x14ac:dyDescent="0.25">
      <c r="A452">
        <v>191996</v>
      </c>
      <c r="B452" t="s">
        <v>24</v>
      </c>
      <c r="C452">
        <v>1996</v>
      </c>
      <c r="D452">
        <v>47.457680000000003</v>
      </c>
      <c r="F452">
        <v>177</v>
      </c>
      <c r="G452">
        <v>203</v>
      </c>
    </row>
    <row r="453" spans="1:7" x14ac:dyDescent="0.25">
      <c r="A453">
        <v>191997</v>
      </c>
      <c r="B453" t="s">
        <v>24</v>
      </c>
      <c r="C453">
        <v>1997</v>
      </c>
      <c r="D453">
        <v>50.576509999999999</v>
      </c>
      <c r="F453">
        <v>222.1</v>
      </c>
      <c r="G453">
        <v>257</v>
      </c>
    </row>
    <row r="454" spans="1:7" x14ac:dyDescent="0.25">
      <c r="A454">
        <v>191998</v>
      </c>
      <c r="B454" t="s">
        <v>24</v>
      </c>
      <c r="C454">
        <v>1998</v>
      </c>
      <c r="D454">
        <v>53.211620000000003</v>
      </c>
      <c r="F454">
        <v>254.6</v>
      </c>
      <c r="G454">
        <v>308</v>
      </c>
    </row>
    <row r="455" spans="1:7" x14ac:dyDescent="0.25">
      <c r="A455">
        <v>191999</v>
      </c>
      <c r="B455" t="s">
        <v>24</v>
      </c>
      <c r="C455">
        <v>1999</v>
      </c>
      <c r="D455">
        <v>55.28754</v>
      </c>
      <c r="F455">
        <v>208.5</v>
      </c>
      <c r="G455">
        <v>274</v>
      </c>
    </row>
    <row r="456" spans="1:7" x14ac:dyDescent="0.25">
      <c r="A456">
        <v>192000</v>
      </c>
      <c r="B456" t="s">
        <v>24</v>
      </c>
      <c r="C456">
        <v>2000</v>
      </c>
      <c r="D456">
        <v>56.82705</v>
      </c>
      <c r="F456">
        <v>281.5</v>
      </c>
      <c r="G456">
        <v>322</v>
      </c>
    </row>
    <row r="457" spans="1:7" x14ac:dyDescent="0.25">
      <c r="A457">
        <v>192001</v>
      </c>
      <c r="B457" t="s">
        <v>24</v>
      </c>
      <c r="C457">
        <v>2001</v>
      </c>
      <c r="D457">
        <v>58.393470000000001</v>
      </c>
      <c r="F457">
        <v>208.9</v>
      </c>
      <c r="G457">
        <v>273</v>
      </c>
    </row>
    <row r="458" spans="1:7" x14ac:dyDescent="0.25">
      <c r="A458">
        <v>192002</v>
      </c>
      <c r="B458" t="s">
        <v>24</v>
      </c>
      <c r="C458">
        <v>2002</v>
      </c>
      <c r="D458">
        <v>60.035989999999998</v>
      </c>
      <c r="F458">
        <v>190.4</v>
      </c>
      <c r="G458">
        <v>282</v>
      </c>
    </row>
    <row r="459" spans="1:7" x14ac:dyDescent="0.25">
      <c r="A459">
        <v>192003</v>
      </c>
      <c r="B459" t="s">
        <v>24</v>
      </c>
      <c r="C459">
        <v>2003</v>
      </c>
      <c r="D459">
        <v>61.63158</v>
      </c>
      <c r="F459">
        <v>195.6</v>
      </c>
      <c r="G459">
        <v>269</v>
      </c>
    </row>
    <row r="460" spans="1:7" x14ac:dyDescent="0.25">
      <c r="A460">
        <v>192004</v>
      </c>
      <c r="B460" t="s">
        <v>24</v>
      </c>
      <c r="C460">
        <v>2004</v>
      </c>
      <c r="D460">
        <v>63.021749999999997</v>
      </c>
      <c r="E460">
        <v>30</v>
      </c>
      <c r="F460">
        <v>211.9</v>
      </c>
      <c r="G460">
        <v>316</v>
      </c>
    </row>
    <row r="461" spans="1:7" x14ac:dyDescent="0.25">
      <c r="A461">
        <v>192005</v>
      </c>
      <c r="B461" t="s">
        <v>24</v>
      </c>
      <c r="C461">
        <v>2005</v>
      </c>
      <c r="D461">
        <v>64.401799999999994</v>
      </c>
      <c r="E461">
        <v>32</v>
      </c>
      <c r="F461">
        <v>223.6</v>
      </c>
      <c r="G461">
        <v>277</v>
      </c>
    </row>
    <row r="462" spans="1:7" x14ac:dyDescent="0.25">
      <c r="A462">
        <v>192006</v>
      </c>
      <c r="B462" t="s">
        <v>24</v>
      </c>
      <c r="C462">
        <v>2006</v>
      </c>
      <c r="D462">
        <v>65.063850000000002</v>
      </c>
      <c r="E462">
        <v>35</v>
      </c>
      <c r="F462">
        <v>200.7</v>
      </c>
      <c r="G462">
        <v>253</v>
      </c>
    </row>
    <row r="463" spans="1:7" x14ac:dyDescent="0.25">
      <c r="A463">
        <v>192007</v>
      </c>
      <c r="B463" t="s">
        <v>24</v>
      </c>
      <c r="C463">
        <v>2007</v>
      </c>
      <c r="D463">
        <v>66.346500000000006</v>
      </c>
      <c r="E463">
        <v>44</v>
      </c>
      <c r="F463">
        <v>172.7</v>
      </c>
      <c r="G463">
        <v>227</v>
      </c>
    </row>
    <row r="464" spans="1:7" x14ac:dyDescent="0.25">
      <c r="A464">
        <v>192008</v>
      </c>
      <c r="B464" t="s">
        <v>24</v>
      </c>
      <c r="C464">
        <v>2008</v>
      </c>
      <c r="D464">
        <v>67.364630000000005</v>
      </c>
      <c r="E464">
        <v>47</v>
      </c>
      <c r="F464">
        <v>232.6</v>
      </c>
      <c r="G464">
        <v>300</v>
      </c>
    </row>
    <row r="465" spans="1:7" x14ac:dyDescent="0.25">
      <c r="A465">
        <v>192009</v>
      </c>
      <c r="B465" t="s">
        <v>24</v>
      </c>
      <c r="C465">
        <v>2009</v>
      </c>
      <c r="D465">
        <v>68.155060000000006</v>
      </c>
      <c r="E465">
        <v>43</v>
      </c>
      <c r="F465">
        <v>258.89999999999998</v>
      </c>
      <c r="G465">
        <v>331</v>
      </c>
    </row>
    <row r="466" spans="1:7" x14ac:dyDescent="0.25">
      <c r="A466">
        <v>192010</v>
      </c>
      <c r="B466" t="s">
        <v>24</v>
      </c>
      <c r="C466">
        <v>2010</v>
      </c>
      <c r="D466">
        <v>68.472549999999998</v>
      </c>
      <c r="E466">
        <v>65</v>
      </c>
      <c r="F466">
        <v>251.2</v>
      </c>
      <c r="G466">
        <v>321</v>
      </c>
    </row>
    <row r="467" spans="1:7" x14ac:dyDescent="0.25">
      <c r="A467">
        <v>192011</v>
      </c>
      <c r="B467" t="s">
        <v>24</v>
      </c>
      <c r="C467">
        <v>2011</v>
      </c>
      <c r="D467">
        <v>68.224260000000001</v>
      </c>
      <c r="E467">
        <v>52</v>
      </c>
      <c r="F467">
        <v>316.2</v>
      </c>
      <c r="G467">
        <v>409</v>
      </c>
    </row>
    <row r="468" spans="1:7" x14ac:dyDescent="0.25">
      <c r="A468">
        <v>192012</v>
      </c>
      <c r="B468" t="s">
        <v>24</v>
      </c>
      <c r="C468">
        <v>2012</v>
      </c>
      <c r="D468">
        <v>68.524770000000004</v>
      </c>
      <c r="E468">
        <v>67</v>
      </c>
      <c r="F468">
        <v>265</v>
      </c>
      <c r="G468">
        <v>351</v>
      </c>
    </row>
    <row r="469" spans="1:7" x14ac:dyDescent="0.25">
      <c r="A469">
        <v>192013</v>
      </c>
      <c r="B469" t="s">
        <v>24</v>
      </c>
      <c r="C469">
        <v>2013</v>
      </c>
      <c r="D469">
        <v>67.824560000000005</v>
      </c>
      <c r="E469">
        <v>50</v>
      </c>
      <c r="F469">
        <v>279.60000000000002</v>
      </c>
      <c r="G469">
        <v>358</v>
      </c>
    </row>
    <row r="470" spans="1:7" x14ac:dyDescent="0.25">
      <c r="A470">
        <v>192014</v>
      </c>
      <c r="B470" t="s">
        <v>24</v>
      </c>
      <c r="C470">
        <v>2014</v>
      </c>
      <c r="D470">
        <v>67.449780000000004</v>
      </c>
      <c r="E470">
        <v>73</v>
      </c>
      <c r="F470">
        <v>287.5</v>
      </c>
      <c r="G470">
        <v>373</v>
      </c>
    </row>
    <row r="471" spans="1:7" x14ac:dyDescent="0.25">
      <c r="A471">
        <v>192015</v>
      </c>
      <c r="B471" t="s">
        <v>24</v>
      </c>
      <c r="C471">
        <v>2015</v>
      </c>
      <c r="D471">
        <v>67.169600000000003</v>
      </c>
      <c r="E471">
        <v>64</v>
      </c>
      <c r="F471">
        <v>265.89999999999998</v>
      </c>
      <c r="G471">
        <v>330</v>
      </c>
    </row>
    <row r="472" spans="1:7" x14ac:dyDescent="0.25">
      <c r="A472">
        <v>192016</v>
      </c>
      <c r="B472" t="s">
        <v>24</v>
      </c>
      <c r="C472">
        <v>2016</v>
      </c>
      <c r="D472">
        <v>65.004869999999997</v>
      </c>
      <c r="E472">
        <v>84</v>
      </c>
      <c r="F472">
        <v>258.7</v>
      </c>
      <c r="G472">
        <v>324</v>
      </c>
    </row>
    <row r="473" spans="1:7" x14ac:dyDescent="0.25">
      <c r="A473">
        <v>192017</v>
      </c>
      <c r="B473" t="s">
        <v>24</v>
      </c>
      <c r="C473">
        <v>2017</v>
      </c>
      <c r="D473">
        <v>62.974760000000003</v>
      </c>
    </row>
    <row r="474" spans="1:7" x14ac:dyDescent="0.25">
      <c r="A474">
        <v>192018</v>
      </c>
      <c r="B474" t="s">
        <v>24</v>
      </c>
      <c r="C474">
        <v>2018</v>
      </c>
      <c r="D474">
        <v>60.776969999999999</v>
      </c>
    </row>
    <row r="475" spans="1:7" x14ac:dyDescent="0.25">
      <c r="A475">
        <v>192019</v>
      </c>
      <c r="B475" t="s">
        <v>24</v>
      </c>
      <c r="C475">
        <v>2019</v>
      </c>
      <c r="D475">
        <v>58.281550000000003</v>
      </c>
    </row>
    <row r="476" spans="1:7" x14ac:dyDescent="0.25">
      <c r="A476">
        <v>192020</v>
      </c>
      <c r="B476" t="s">
        <v>24</v>
      </c>
      <c r="C476">
        <v>2020</v>
      </c>
      <c r="D476">
        <v>56.527030000000003</v>
      </c>
    </row>
    <row r="477" spans="1:7" x14ac:dyDescent="0.25">
      <c r="A477">
        <v>201996</v>
      </c>
      <c r="B477" t="s">
        <v>127</v>
      </c>
      <c r="C477">
        <v>1996</v>
      </c>
      <c r="D477">
        <v>46.604759999999999</v>
      </c>
      <c r="F477">
        <v>32.5</v>
      </c>
      <c r="G477">
        <v>45</v>
      </c>
    </row>
    <row r="478" spans="1:7" x14ac:dyDescent="0.25">
      <c r="A478">
        <v>201997</v>
      </c>
      <c r="B478" t="s">
        <v>127</v>
      </c>
      <c r="C478">
        <v>1997</v>
      </c>
      <c r="D478">
        <v>49.563479999999998</v>
      </c>
      <c r="F478">
        <v>55.8</v>
      </c>
      <c r="G478">
        <v>66</v>
      </c>
    </row>
    <row r="479" spans="1:7" x14ac:dyDescent="0.25">
      <c r="A479">
        <v>201998</v>
      </c>
      <c r="B479" t="s">
        <v>127</v>
      </c>
      <c r="C479">
        <v>1998</v>
      </c>
      <c r="D479">
        <v>52.59028</v>
      </c>
      <c r="F479">
        <v>46.7</v>
      </c>
      <c r="G479">
        <v>66</v>
      </c>
    </row>
    <row r="480" spans="1:7" x14ac:dyDescent="0.25">
      <c r="A480">
        <v>201999</v>
      </c>
      <c r="B480" t="s">
        <v>127</v>
      </c>
      <c r="C480">
        <v>1999</v>
      </c>
      <c r="D480">
        <v>55.381770000000003</v>
      </c>
      <c r="F480">
        <v>232.1</v>
      </c>
      <c r="G480">
        <v>316</v>
      </c>
    </row>
    <row r="481" spans="1:7" x14ac:dyDescent="0.25">
      <c r="A481">
        <v>202000</v>
      </c>
      <c r="B481" t="s">
        <v>127</v>
      </c>
      <c r="C481">
        <v>2000</v>
      </c>
      <c r="D481">
        <v>58.168100000000003</v>
      </c>
      <c r="F481">
        <v>315.7</v>
      </c>
      <c r="G481">
        <v>386</v>
      </c>
    </row>
    <row r="482" spans="1:7" x14ac:dyDescent="0.25">
      <c r="A482">
        <v>202001</v>
      </c>
      <c r="B482" t="s">
        <v>127</v>
      </c>
      <c r="C482">
        <v>2001</v>
      </c>
      <c r="D482">
        <v>60.160060000000001</v>
      </c>
      <c r="F482">
        <v>230.2</v>
      </c>
      <c r="G482">
        <v>289</v>
      </c>
    </row>
    <row r="483" spans="1:7" x14ac:dyDescent="0.25">
      <c r="A483">
        <v>202002</v>
      </c>
      <c r="B483" t="s">
        <v>127</v>
      </c>
      <c r="C483">
        <v>2002</v>
      </c>
      <c r="D483">
        <v>62.378160000000001</v>
      </c>
      <c r="F483">
        <v>245.3</v>
      </c>
      <c r="G483">
        <v>367</v>
      </c>
    </row>
    <row r="484" spans="1:7" x14ac:dyDescent="0.25">
      <c r="A484">
        <v>202003</v>
      </c>
      <c r="B484" t="s">
        <v>127</v>
      </c>
      <c r="C484">
        <v>2003</v>
      </c>
      <c r="D484">
        <v>64.548919999999995</v>
      </c>
      <c r="F484">
        <v>215.4</v>
      </c>
      <c r="G484">
        <v>278</v>
      </c>
    </row>
    <row r="485" spans="1:7" x14ac:dyDescent="0.25">
      <c r="A485">
        <v>202004</v>
      </c>
      <c r="B485" t="s">
        <v>127</v>
      </c>
      <c r="C485">
        <v>2004</v>
      </c>
      <c r="D485">
        <v>66.44556</v>
      </c>
      <c r="E485">
        <v>20</v>
      </c>
      <c r="F485">
        <v>323</v>
      </c>
      <c r="G485">
        <v>497</v>
      </c>
    </row>
    <row r="486" spans="1:7" x14ac:dyDescent="0.25">
      <c r="A486">
        <v>202005</v>
      </c>
      <c r="B486" t="s">
        <v>127</v>
      </c>
      <c r="C486">
        <v>2005</v>
      </c>
      <c r="D486">
        <v>67.971729999999994</v>
      </c>
      <c r="E486">
        <v>26</v>
      </c>
      <c r="F486">
        <v>284.89999999999998</v>
      </c>
      <c r="G486">
        <v>341</v>
      </c>
    </row>
    <row r="487" spans="1:7" x14ac:dyDescent="0.25">
      <c r="A487">
        <v>202006</v>
      </c>
      <c r="B487" t="s">
        <v>127</v>
      </c>
      <c r="C487">
        <v>2006</v>
      </c>
      <c r="D487">
        <v>69.063580000000002</v>
      </c>
      <c r="E487">
        <v>37</v>
      </c>
      <c r="F487">
        <v>396.5</v>
      </c>
      <c r="G487">
        <v>543</v>
      </c>
    </row>
    <row r="488" spans="1:7" x14ac:dyDescent="0.25">
      <c r="A488">
        <v>202007</v>
      </c>
      <c r="B488" t="s">
        <v>127</v>
      </c>
      <c r="C488">
        <v>2007</v>
      </c>
      <c r="D488">
        <v>70.996899999999997</v>
      </c>
      <c r="E488">
        <v>42</v>
      </c>
      <c r="F488">
        <v>520.9</v>
      </c>
      <c r="G488">
        <v>732</v>
      </c>
    </row>
    <row r="489" spans="1:7" x14ac:dyDescent="0.25">
      <c r="A489">
        <v>202008</v>
      </c>
      <c r="B489" t="s">
        <v>127</v>
      </c>
      <c r="C489">
        <v>2008</v>
      </c>
      <c r="D489">
        <v>72.037329999999997</v>
      </c>
      <c r="E489">
        <v>57</v>
      </c>
      <c r="F489">
        <v>499.1</v>
      </c>
      <c r="G489">
        <v>652</v>
      </c>
    </row>
    <row r="490" spans="1:7" x14ac:dyDescent="0.25">
      <c r="A490">
        <v>202009</v>
      </c>
      <c r="B490" t="s">
        <v>127</v>
      </c>
      <c r="C490">
        <v>2009</v>
      </c>
      <c r="D490">
        <v>71.297960000000003</v>
      </c>
      <c r="E490">
        <v>42</v>
      </c>
      <c r="F490">
        <v>410.1</v>
      </c>
      <c r="G490">
        <v>513</v>
      </c>
    </row>
    <row r="491" spans="1:7" x14ac:dyDescent="0.25">
      <c r="A491">
        <v>202010</v>
      </c>
      <c r="B491" t="s">
        <v>127</v>
      </c>
      <c r="C491">
        <v>2010</v>
      </c>
      <c r="D491">
        <v>69.504630000000006</v>
      </c>
      <c r="E491">
        <v>60</v>
      </c>
      <c r="F491">
        <v>226.8</v>
      </c>
      <c r="G491">
        <v>263</v>
      </c>
    </row>
    <row r="492" spans="1:7" x14ac:dyDescent="0.25">
      <c r="A492">
        <v>202011</v>
      </c>
      <c r="B492" t="s">
        <v>127</v>
      </c>
      <c r="C492">
        <v>2011</v>
      </c>
      <c r="D492">
        <v>68.197220000000002</v>
      </c>
      <c r="E492">
        <v>65</v>
      </c>
      <c r="F492">
        <v>348.9</v>
      </c>
      <c r="G492">
        <v>431</v>
      </c>
    </row>
    <row r="493" spans="1:7" x14ac:dyDescent="0.25">
      <c r="A493">
        <v>202012</v>
      </c>
      <c r="B493" t="s">
        <v>127</v>
      </c>
      <c r="C493">
        <v>2012</v>
      </c>
      <c r="D493">
        <v>68.954350000000005</v>
      </c>
      <c r="E493">
        <v>61</v>
      </c>
      <c r="F493">
        <v>517.5</v>
      </c>
      <c r="G493">
        <v>663</v>
      </c>
    </row>
    <row r="494" spans="1:7" x14ac:dyDescent="0.25">
      <c r="A494">
        <v>202013</v>
      </c>
      <c r="B494" t="s">
        <v>127</v>
      </c>
      <c r="C494">
        <v>2013</v>
      </c>
      <c r="D494">
        <v>68.761679999999998</v>
      </c>
      <c r="E494">
        <v>45</v>
      </c>
      <c r="F494">
        <v>396.3</v>
      </c>
      <c r="G494">
        <v>490</v>
      </c>
    </row>
    <row r="495" spans="1:7" x14ac:dyDescent="0.25">
      <c r="A495">
        <v>202014</v>
      </c>
      <c r="B495" t="s">
        <v>127</v>
      </c>
      <c r="C495">
        <v>2014</v>
      </c>
      <c r="D495">
        <v>67.044439999999994</v>
      </c>
      <c r="E495">
        <v>56</v>
      </c>
      <c r="F495">
        <v>326.60000000000002</v>
      </c>
      <c r="G495">
        <v>395</v>
      </c>
    </row>
    <row r="496" spans="1:7" x14ac:dyDescent="0.25">
      <c r="A496">
        <v>202015</v>
      </c>
      <c r="B496" t="s">
        <v>127</v>
      </c>
      <c r="C496">
        <v>2015</v>
      </c>
      <c r="D496">
        <v>65.727019999999996</v>
      </c>
      <c r="E496">
        <v>101</v>
      </c>
      <c r="F496">
        <v>457.7</v>
      </c>
      <c r="G496">
        <v>355</v>
      </c>
    </row>
    <row r="497" spans="1:7" x14ac:dyDescent="0.25">
      <c r="A497">
        <v>202016</v>
      </c>
      <c r="B497" t="s">
        <v>127</v>
      </c>
      <c r="C497">
        <v>2016</v>
      </c>
      <c r="D497">
        <v>63.519370000000002</v>
      </c>
      <c r="E497">
        <v>72</v>
      </c>
      <c r="F497">
        <v>418</v>
      </c>
      <c r="G497">
        <v>408</v>
      </c>
    </row>
    <row r="498" spans="1:7" x14ac:dyDescent="0.25">
      <c r="A498">
        <v>202017</v>
      </c>
      <c r="B498" t="s">
        <v>127</v>
      </c>
      <c r="C498">
        <v>2017</v>
      </c>
      <c r="D498">
        <v>60.669199999999996</v>
      </c>
    </row>
    <row r="499" spans="1:7" x14ac:dyDescent="0.25">
      <c r="A499">
        <v>202018</v>
      </c>
      <c r="B499" t="s">
        <v>127</v>
      </c>
      <c r="C499">
        <v>2018</v>
      </c>
      <c r="D499">
        <v>57.728000000000002</v>
      </c>
    </row>
    <row r="500" spans="1:7" x14ac:dyDescent="0.25">
      <c r="A500">
        <v>202019</v>
      </c>
      <c r="B500" t="s">
        <v>127</v>
      </c>
      <c r="C500">
        <v>2019</v>
      </c>
      <c r="D500">
        <v>54.583069999999999</v>
      </c>
    </row>
    <row r="501" spans="1:7" x14ac:dyDescent="0.25">
      <c r="A501">
        <v>202020</v>
      </c>
      <c r="B501" t="s">
        <v>127</v>
      </c>
      <c r="C501">
        <v>2020</v>
      </c>
      <c r="D501">
        <v>51.561039999999998</v>
      </c>
    </row>
    <row r="502" spans="1:7" x14ac:dyDescent="0.25">
      <c r="A502">
        <v>211996</v>
      </c>
      <c r="B502" t="s">
        <v>128</v>
      </c>
      <c r="C502">
        <v>1996</v>
      </c>
      <c r="D502">
        <v>50.998710000000003</v>
      </c>
      <c r="F502">
        <v>141.19999999999999</v>
      </c>
      <c r="G502">
        <v>198</v>
      </c>
    </row>
    <row r="503" spans="1:7" x14ac:dyDescent="0.25">
      <c r="A503">
        <v>211997</v>
      </c>
      <c r="B503" t="s">
        <v>128</v>
      </c>
      <c r="C503">
        <v>1997</v>
      </c>
      <c r="D503">
        <v>53.825839999999999</v>
      </c>
      <c r="F503">
        <v>153.30000000000001</v>
      </c>
      <c r="G503">
        <v>212</v>
      </c>
    </row>
    <row r="504" spans="1:7" x14ac:dyDescent="0.25">
      <c r="A504">
        <v>211998</v>
      </c>
      <c r="B504" t="s">
        <v>128</v>
      </c>
      <c r="C504">
        <v>1998</v>
      </c>
      <c r="D504">
        <v>56.152459999999998</v>
      </c>
      <c r="F504">
        <v>179.9</v>
      </c>
      <c r="G504">
        <v>246</v>
      </c>
    </row>
    <row r="505" spans="1:7" x14ac:dyDescent="0.25">
      <c r="A505">
        <v>211999</v>
      </c>
      <c r="B505" t="s">
        <v>128</v>
      </c>
      <c r="C505">
        <v>1999</v>
      </c>
      <c r="D505">
        <v>58.023290000000003</v>
      </c>
      <c r="F505">
        <v>195.1</v>
      </c>
      <c r="G505">
        <v>270</v>
      </c>
    </row>
    <row r="506" spans="1:7" x14ac:dyDescent="0.25">
      <c r="A506">
        <v>212000</v>
      </c>
      <c r="B506" t="s">
        <v>128</v>
      </c>
      <c r="C506">
        <v>2000</v>
      </c>
      <c r="D506">
        <v>59.502600000000001</v>
      </c>
      <c r="F506">
        <v>230.6</v>
      </c>
      <c r="G506">
        <v>254</v>
      </c>
    </row>
    <row r="507" spans="1:7" x14ac:dyDescent="0.25">
      <c r="A507">
        <v>212001</v>
      </c>
      <c r="B507" t="s">
        <v>128</v>
      </c>
      <c r="C507">
        <v>2001</v>
      </c>
      <c r="D507">
        <v>60.879280000000001</v>
      </c>
      <c r="F507">
        <v>200.9</v>
      </c>
      <c r="G507">
        <v>269</v>
      </c>
    </row>
    <row r="508" spans="1:7" x14ac:dyDescent="0.25">
      <c r="A508">
        <v>212002</v>
      </c>
      <c r="B508" t="s">
        <v>128</v>
      </c>
      <c r="C508">
        <v>2002</v>
      </c>
      <c r="D508">
        <v>62.297150000000002</v>
      </c>
      <c r="F508">
        <v>217</v>
      </c>
      <c r="G508">
        <v>314</v>
      </c>
    </row>
    <row r="509" spans="1:7" x14ac:dyDescent="0.25">
      <c r="A509">
        <v>212003</v>
      </c>
      <c r="B509" t="s">
        <v>128</v>
      </c>
      <c r="C509">
        <v>2003</v>
      </c>
      <c r="D509">
        <v>63.476959999999998</v>
      </c>
      <c r="F509">
        <v>171.2</v>
      </c>
      <c r="G509">
        <v>264</v>
      </c>
    </row>
    <row r="510" spans="1:7" x14ac:dyDescent="0.25">
      <c r="A510">
        <v>212004</v>
      </c>
      <c r="B510" t="s">
        <v>128</v>
      </c>
      <c r="C510">
        <v>2004</v>
      </c>
      <c r="D510">
        <v>64.488410000000002</v>
      </c>
      <c r="E510">
        <v>16</v>
      </c>
      <c r="F510">
        <v>209.2</v>
      </c>
      <c r="G510">
        <v>318</v>
      </c>
    </row>
    <row r="511" spans="1:7" x14ac:dyDescent="0.25">
      <c r="A511">
        <v>212005</v>
      </c>
      <c r="B511" t="s">
        <v>128</v>
      </c>
      <c r="C511">
        <v>2005</v>
      </c>
      <c r="D511">
        <v>65.420720000000003</v>
      </c>
      <c r="E511">
        <v>24</v>
      </c>
      <c r="F511">
        <v>151.4</v>
      </c>
      <c r="G511">
        <v>193</v>
      </c>
    </row>
    <row r="512" spans="1:7" x14ac:dyDescent="0.25">
      <c r="A512">
        <v>212006</v>
      </c>
      <c r="B512" t="s">
        <v>128</v>
      </c>
      <c r="C512">
        <v>2006</v>
      </c>
      <c r="D512">
        <v>65.620980000000003</v>
      </c>
      <c r="E512">
        <v>30</v>
      </c>
      <c r="F512">
        <v>145</v>
      </c>
      <c r="G512">
        <v>199</v>
      </c>
    </row>
    <row r="513" spans="1:7" x14ac:dyDescent="0.25">
      <c r="A513">
        <v>212007</v>
      </c>
      <c r="B513" t="s">
        <v>128</v>
      </c>
      <c r="C513">
        <v>2007</v>
      </c>
      <c r="D513">
        <v>66.256929999999997</v>
      </c>
      <c r="E513">
        <v>33</v>
      </c>
      <c r="F513">
        <v>163.4</v>
      </c>
      <c r="G513">
        <v>224</v>
      </c>
    </row>
    <row r="514" spans="1:7" x14ac:dyDescent="0.25">
      <c r="A514">
        <v>212008</v>
      </c>
      <c r="B514" t="s">
        <v>128</v>
      </c>
      <c r="C514">
        <v>2008</v>
      </c>
      <c r="D514">
        <v>66.694320000000005</v>
      </c>
      <c r="E514">
        <v>54</v>
      </c>
      <c r="F514">
        <v>210.3</v>
      </c>
      <c r="G514">
        <v>277</v>
      </c>
    </row>
    <row r="515" spans="1:7" x14ac:dyDescent="0.25">
      <c r="A515">
        <v>212009</v>
      </c>
      <c r="B515" t="s">
        <v>128</v>
      </c>
      <c r="C515">
        <v>2009</v>
      </c>
      <c r="D515">
        <v>66.685820000000007</v>
      </c>
      <c r="E515">
        <v>38</v>
      </c>
      <c r="F515">
        <v>155.5</v>
      </c>
      <c r="G515">
        <v>206</v>
      </c>
    </row>
    <row r="516" spans="1:7" x14ac:dyDescent="0.25">
      <c r="A516">
        <v>212010</v>
      </c>
      <c r="B516" t="s">
        <v>128</v>
      </c>
      <c r="C516">
        <v>2010</v>
      </c>
      <c r="D516">
        <v>65.913790000000006</v>
      </c>
      <c r="E516">
        <v>44</v>
      </c>
      <c r="F516">
        <v>207.4</v>
      </c>
      <c r="G516">
        <v>254</v>
      </c>
    </row>
    <row r="517" spans="1:7" x14ac:dyDescent="0.25">
      <c r="A517">
        <v>212011</v>
      </c>
      <c r="B517" t="s">
        <v>128</v>
      </c>
      <c r="C517">
        <v>2011</v>
      </c>
      <c r="D517">
        <v>65.10839</v>
      </c>
      <c r="E517">
        <v>92</v>
      </c>
      <c r="F517">
        <v>195.5</v>
      </c>
      <c r="G517">
        <v>262</v>
      </c>
    </row>
    <row r="518" spans="1:7" x14ac:dyDescent="0.25">
      <c r="A518">
        <v>212012</v>
      </c>
      <c r="B518" t="s">
        <v>128</v>
      </c>
      <c r="C518">
        <v>2012</v>
      </c>
      <c r="D518">
        <v>64.290400000000005</v>
      </c>
      <c r="E518">
        <v>61</v>
      </c>
      <c r="F518">
        <v>219.7</v>
      </c>
      <c r="G518">
        <v>253</v>
      </c>
    </row>
    <row r="519" spans="1:7" x14ac:dyDescent="0.25">
      <c r="A519">
        <v>212013</v>
      </c>
      <c r="B519" t="s">
        <v>128</v>
      </c>
      <c r="C519">
        <v>2013</v>
      </c>
      <c r="D519">
        <v>63.437390000000001</v>
      </c>
      <c r="E519">
        <v>51</v>
      </c>
      <c r="F519">
        <v>213.4</v>
      </c>
      <c r="G519">
        <v>287</v>
      </c>
    </row>
    <row r="520" spans="1:7" x14ac:dyDescent="0.25">
      <c r="A520">
        <v>212014</v>
      </c>
      <c r="B520" t="s">
        <v>128</v>
      </c>
      <c r="C520">
        <v>2014</v>
      </c>
      <c r="D520">
        <v>61.96407</v>
      </c>
      <c r="E520">
        <v>56</v>
      </c>
      <c r="F520">
        <v>213.8</v>
      </c>
      <c r="G520">
        <v>298</v>
      </c>
    </row>
    <row r="521" spans="1:7" x14ac:dyDescent="0.25">
      <c r="A521">
        <v>212015</v>
      </c>
      <c r="B521" t="s">
        <v>128</v>
      </c>
      <c r="C521">
        <v>2015</v>
      </c>
      <c r="D521">
        <v>60.8187</v>
      </c>
      <c r="E521">
        <v>43</v>
      </c>
      <c r="F521">
        <v>249.7</v>
      </c>
      <c r="G521">
        <v>314</v>
      </c>
    </row>
    <row r="522" spans="1:7" x14ac:dyDescent="0.25">
      <c r="A522">
        <v>212016</v>
      </c>
      <c r="B522" t="s">
        <v>128</v>
      </c>
      <c r="C522">
        <v>2016</v>
      </c>
      <c r="D522">
        <v>57.992199999999997</v>
      </c>
      <c r="E522">
        <v>85</v>
      </c>
      <c r="F522">
        <v>230.1</v>
      </c>
      <c r="G522">
        <v>223</v>
      </c>
    </row>
    <row r="523" spans="1:7" x14ac:dyDescent="0.25">
      <c r="A523">
        <v>212017</v>
      </c>
      <c r="B523" t="s">
        <v>128</v>
      </c>
      <c r="C523">
        <v>2017</v>
      </c>
      <c r="D523">
        <v>54.871639999999999</v>
      </c>
    </row>
    <row r="524" spans="1:7" x14ac:dyDescent="0.25">
      <c r="A524">
        <v>212018</v>
      </c>
      <c r="B524" t="s">
        <v>128</v>
      </c>
      <c r="C524">
        <v>2018</v>
      </c>
      <c r="D524">
        <v>51.788170000000001</v>
      </c>
    </row>
    <row r="525" spans="1:7" x14ac:dyDescent="0.25">
      <c r="A525">
        <v>212019</v>
      </c>
      <c r="B525" t="s">
        <v>128</v>
      </c>
      <c r="C525">
        <v>2019</v>
      </c>
      <c r="D525">
        <v>48.340910000000001</v>
      </c>
    </row>
    <row r="526" spans="1:7" x14ac:dyDescent="0.25">
      <c r="A526">
        <v>212020</v>
      </c>
      <c r="B526" t="s">
        <v>128</v>
      </c>
      <c r="C526">
        <v>2020</v>
      </c>
      <c r="D526">
        <v>45.281480000000002</v>
      </c>
    </row>
    <row r="527" spans="1:7" x14ac:dyDescent="0.25">
      <c r="A527">
        <v>221996</v>
      </c>
      <c r="B527" t="s">
        <v>25</v>
      </c>
      <c r="C527">
        <v>1996</v>
      </c>
      <c r="D527">
        <v>32.453380000000003</v>
      </c>
      <c r="F527">
        <v>82.8</v>
      </c>
      <c r="G527">
        <v>123</v>
      </c>
    </row>
    <row r="528" spans="1:7" x14ac:dyDescent="0.25">
      <c r="A528">
        <v>221997</v>
      </c>
      <c r="B528" t="s">
        <v>25</v>
      </c>
      <c r="C528">
        <v>1997</v>
      </c>
      <c r="D528">
        <v>34.087049999999998</v>
      </c>
      <c r="F528">
        <v>89.3</v>
      </c>
      <c r="G528">
        <v>42</v>
      </c>
    </row>
    <row r="529" spans="1:7" x14ac:dyDescent="0.25">
      <c r="A529">
        <v>221998</v>
      </c>
      <c r="B529" t="s">
        <v>25</v>
      </c>
      <c r="C529">
        <v>1998</v>
      </c>
      <c r="D529">
        <v>35.456490000000002</v>
      </c>
      <c r="F529">
        <v>106.8</v>
      </c>
      <c r="G529">
        <v>69</v>
      </c>
    </row>
    <row r="530" spans="1:7" x14ac:dyDescent="0.25">
      <c r="A530">
        <v>221999</v>
      </c>
      <c r="B530" t="s">
        <v>25</v>
      </c>
      <c r="C530">
        <v>1999</v>
      </c>
      <c r="D530">
        <v>36.695489999999999</v>
      </c>
      <c r="F530">
        <v>127</v>
      </c>
      <c r="G530">
        <v>135</v>
      </c>
    </row>
    <row r="531" spans="1:7" x14ac:dyDescent="0.25">
      <c r="A531">
        <v>222000</v>
      </c>
      <c r="B531" t="s">
        <v>25</v>
      </c>
      <c r="C531">
        <v>2000</v>
      </c>
      <c r="D531">
        <v>37.801969999999997</v>
      </c>
      <c r="F531">
        <v>115</v>
      </c>
      <c r="G531">
        <v>130</v>
      </c>
    </row>
    <row r="532" spans="1:7" x14ac:dyDescent="0.25">
      <c r="A532">
        <v>222001</v>
      </c>
      <c r="B532" t="s">
        <v>25</v>
      </c>
      <c r="C532">
        <v>2001</v>
      </c>
      <c r="D532">
        <v>38.555929999999996</v>
      </c>
      <c r="F532">
        <v>107.4</v>
      </c>
      <c r="G532">
        <v>147</v>
      </c>
    </row>
    <row r="533" spans="1:7" x14ac:dyDescent="0.25">
      <c r="A533">
        <v>222002</v>
      </c>
      <c r="B533" t="s">
        <v>25</v>
      </c>
      <c r="C533">
        <v>2002</v>
      </c>
      <c r="D533">
        <v>39.515940000000001</v>
      </c>
      <c r="F533">
        <v>117.9</v>
      </c>
      <c r="G533">
        <v>156</v>
      </c>
    </row>
    <row r="534" spans="1:7" x14ac:dyDescent="0.25">
      <c r="A534">
        <v>222003</v>
      </c>
      <c r="B534" t="s">
        <v>25</v>
      </c>
      <c r="C534">
        <v>2003</v>
      </c>
      <c r="D534">
        <v>40.246580000000002</v>
      </c>
      <c r="F534">
        <v>132</v>
      </c>
      <c r="G534">
        <v>172</v>
      </c>
    </row>
    <row r="535" spans="1:7" x14ac:dyDescent="0.25">
      <c r="A535">
        <v>222004</v>
      </c>
      <c r="B535" t="s">
        <v>25</v>
      </c>
      <c r="C535">
        <v>2004</v>
      </c>
      <c r="D535">
        <v>40.91507</v>
      </c>
      <c r="E535">
        <v>16</v>
      </c>
      <c r="F535">
        <v>96.1</v>
      </c>
      <c r="G535">
        <v>141</v>
      </c>
    </row>
    <row r="536" spans="1:7" x14ac:dyDescent="0.25">
      <c r="A536">
        <v>222005</v>
      </c>
      <c r="B536" t="s">
        <v>25</v>
      </c>
      <c r="C536">
        <v>2005</v>
      </c>
      <c r="D536">
        <v>41.587510000000002</v>
      </c>
      <c r="E536">
        <v>18</v>
      </c>
      <c r="F536">
        <v>82.2</v>
      </c>
      <c r="G536">
        <v>106</v>
      </c>
    </row>
    <row r="537" spans="1:7" x14ac:dyDescent="0.25">
      <c r="A537">
        <v>222006</v>
      </c>
      <c r="B537" t="s">
        <v>25</v>
      </c>
      <c r="C537">
        <v>2006</v>
      </c>
      <c r="D537">
        <v>42.0518</v>
      </c>
      <c r="E537">
        <v>22</v>
      </c>
      <c r="F537">
        <v>76.3</v>
      </c>
      <c r="G537">
        <v>95</v>
      </c>
    </row>
    <row r="538" spans="1:7" x14ac:dyDescent="0.25">
      <c r="A538">
        <v>222007</v>
      </c>
      <c r="B538" t="s">
        <v>25</v>
      </c>
      <c r="C538">
        <v>2007</v>
      </c>
      <c r="D538">
        <v>42.812710000000003</v>
      </c>
      <c r="E538">
        <v>16</v>
      </c>
      <c r="F538">
        <v>114.5</v>
      </c>
      <c r="G538">
        <v>160</v>
      </c>
    </row>
    <row r="539" spans="1:7" x14ac:dyDescent="0.25">
      <c r="A539">
        <v>222008</v>
      </c>
      <c r="B539" t="s">
        <v>25</v>
      </c>
      <c r="C539">
        <v>2008</v>
      </c>
      <c r="D539">
        <v>43.361339999999998</v>
      </c>
      <c r="E539">
        <v>24</v>
      </c>
      <c r="F539">
        <v>121.4</v>
      </c>
      <c r="G539">
        <v>167</v>
      </c>
    </row>
    <row r="540" spans="1:7" x14ac:dyDescent="0.25">
      <c r="A540">
        <v>222009</v>
      </c>
      <c r="B540" t="s">
        <v>25</v>
      </c>
      <c r="C540">
        <v>2009</v>
      </c>
      <c r="D540">
        <v>43.630470000000003</v>
      </c>
      <c r="E540">
        <v>27</v>
      </c>
      <c r="F540">
        <v>171.2</v>
      </c>
      <c r="G540">
        <v>210</v>
      </c>
    </row>
    <row r="541" spans="1:7" x14ac:dyDescent="0.25">
      <c r="A541">
        <v>222010</v>
      </c>
      <c r="B541" t="s">
        <v>25</v>
      </c>
      <c r="C541">
        <v>2010</v>
      </c>
      <c r="D541">
        <v>43.839840000000002</v>
      </c>
      <c r="E541">
        <v>40</v>
      </c>
      <c r="F541">
        <v>171.8</v>
      </c>
      <c r="G541">
        <v>195</v>
      </c>
    </row>
    <row r="542" spans="1:7" x14ac:dyDescent="0.25">
      <c r="A542">
        <v>222011</v>
      </c>
      <c r="B542" t="s">
        <v>25</v>
      </c>
      <c r="C542">
        <v>2011</v>
      </c>
      <c r="D542">
        <v>43.656480000000002</v>
      </c>
      <c r="E542">
        <v>36</v>
      </c>
      <c r="F542">
        <v>180.4</v>
      </c>
      <c r="G542">
        <v>250</v>
      </c>
    </row>
    <row r="543" spans="1:7" x14ac:dyDescent="0.25">
      <c r="A543">
        <v>222012</v>
      </c>
      <c r="B543" t="s">
        <v>25</v>
      </c>
      <c r="C543">
        <v>2012</v>
      </c>
      <c r="D543">
        <v>43.856810000000003</v>
      </c>
      <c r="E543">
        <v>26</v>
      </c>
      <c r="F543">
        <v>170.6</v>
      </c>
      <c r="G543">
        <v>240</v>
      </c>
    </row>
    <row r="544" spans="1:7" x14ac:dyDescent="0.25">
      <c r="A544">
        <v>222013</v>
      </c>
      <c r="B544" t="s">
        <v>25</v>
      </c>
      <c r="C544">
        <v>2013</v>
      </c>
      <c r="D544">
        <v>44.030929999999998</v>
      </c>
      <c r="E544">
        <v>35</v>
      </c>
      <c r="F544">
        <v>165.4</v>
      </c>
      <c r="G544">
        <v>214</v>
      </c>
    </row>
    <row r="545" spans="1:7" x14ac:dyDescent="0.25">
      <c r="A545">
        <v>222014</v>
      </c>
      <c r="B545" t="s">
        <v>25</v>
      </c>
      <c r="C545">
        <v>2014</v>
      </c>
      <c r="D545">
        <v>43.972540000000002</v>
      </c>
      <c r="E545">
        <v>74</v>
      </c>
      <c r="F545">
        <v>157.80000000000001</v>
      </c>
      <c r="G545">
        <v>201</v>
      </c>
    </row>
    <row r="546" spans="1:7" x14ac:dyDescent="0.25">
      <c r="A546">
        <v>222015</v>
      </c>
      <c r="B546" t="s">
        <v>25</v>
      </c>
      <c r="C546">
        <v>2015</v>
      </c>
      <c r="D546">
        <v>43.95825</v>
      </c>
      <c r="E546">
        <v>62</v>
      </c>
      <c r="F546">
        <v>174.4</v>
      </c>
      <c r="G546">
        <v>207</v>
      </c>
    </row>
    <row r="547" spans="1:7" x14ac:dyDescent="0.25">
      <c r="A547">
        <v>222016</v>
      </c>
      <c r="B547" t="s">
        <v>25</v>
      </c>
      <c r="C547">
        <v>2016</v>
      </c>
      <c r="D547">
        <v>43.163020000000003</v>
      </c>
      <c r="E547">
        <v>35</v>
      </c>
      <c r="F547">
        <v>169.8</v>
      </c>
      <c r="G547">
        <v>216</v>
      </c>
    </row>
    <row r="548" spans="1:7" x14ac:dyDescent="0.25">
      <c r="A548">
        <v>222017</v>
      </c>
      <c r="B548" t="s">
        <v>25</v>
      </c>
      <c r="C548">
        <v>2017</v>
      </c>
      <c r="D548">
        <v>42.538420000000002</v>
      </c>
    </row>
    <row r="549" spans="1:7" x14ac:dyDescent="0.25">
      <c r="A549">
        <v>222018</v>
      </c>
      <c r="B549" t="s">
        <v>25</v>
      </c>
      <c r="C549">
        <v>2018</v>
      </c>
      <c r="D549">
        <v>42.01108</v>
      </c>
    </row>
    <row r="550" spans="1:7" x14ac:dyDescent="0.25">
      <c r="A550">
        <v>222019</v>
      </c>
      <c r="B550" t="s">
        <v>25</v>
      </c>
      <c r="C550">
        <v>2019</v>
      </c>
      <c r="D550">
        <v>41.380879999999998</v>
      </c>
    </row>
    <row r="551" spans="1:7" x14ac:dyDescent="0.25">
      <c r="A551">
        <v>222020</v>
      </c>
      <c r="B551" t="s">
        <v>25</v>
      </c>
      <c r="C551">
        <v>2020</v>
      </c>
      <c r="D551">
        <v>40.920749999999998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zoomScale="85" zoomScaleNormal="85" workbookViewId="0">
      <pane ySplit="1" topLeftCell="A156" activePane="bottomLeft" state="frozen"/>
      <selection activeCell="W56" sqref="W56"/>
      <selection pane="bottomLeft" activeCell="W56" sqref="W56"/>
    </sheetView>
  </sheetViews>
  <sheetFormatPr defaultRowHeight="15" x14ac:dyDescent="0.25"/>
  <sheetData>
    <row r="1" spans="1:6" x14ac:dyDescent="0.25">
      <c r="A1" t="s">
        <v>113</v>
      </c>
      <c r="B1" t="s">
        <v>114</v>
      </c>
      <c r="C1" t="s">
        <v>139</v>
      </c>
      <c r="D1" t="s">
        <v>1001</v>
      </c>
      <c r="E1" t="s">
        <v>1002</v>
      </c>
      <c r="F1" t="s">
        <v>1003</v>
      </c>
    </row>
    <row r="2" spans="1:6" x14ac:dyDescent="0.25">
      <c r="A2">
        <v>10</v>
      </c>
      <c r="B2" t="s">
        <v>15</v>
      </c>
      <c r="C2">
        <v>0</v>
      </c>
      <c r="D2">
        <v>1.5</v>
      </c>
      <c r="E2">
        <v>3.5</v>
      </c>
      <c r="F2">
        <v>1.500659</v>
      </c>
    </row>
    <row r="3" spans="1:6" x14ac:dyDescent="0.25">
      <c r="A3">
        <v>11</v>
      </c>
      <c r="B3" t="s">
        <v>15</v>
      </c>
      <c r="C3">
        <v>10</v>
      </c>
      <c r="D3">
        <v>303.75</v>
      </c>
      <c r="E3">
        <v>13</v>
      </c>
      <c r="F3">
        <v>16.519600000000001</v>
      </c>
    </row>
    <row r="4" spans="1:6" x14ac:dyDescent="0.25">
      <c r="A4">
        <v>12</v>
      </c>
      <c r="B4" t="s">
        <v>15</v>
      </c>
      <c r="C4">
        <v>20</v>
      </c>
      <c r="D4">
        <v>1410.75</v>
      </c>
      <c r="E4">
        <v>137</v>
      </c>
      <c r="F4">
        <v>165.31200000000001</v>
      </c>
    </row>
    <row r="5" spans="1:6" x14ac:dyDescent="0.25">
      <c r="A5">
        <v>13</v>
      </c>
      <c r="B5" t="s">
        <v>15</v>
      </c>
      <c r="C5">
        <v>30</v>
      </c>
      <c r="D5">
        <v>1574.75</v>
      </c>
      <c r="E5">
        <v>355.75</v>
      </c>
      <c r="F5">
        <v>733.72529999999995</v>
      </c>
    </row>
    <row r="6" spans="1:6" x14ac:dyDescent="0.25">
      <c r="A6">
        <v>14</v>
      </c>
      <c r="B6" t="s">
        <v>15</v>
      </c>
      <c r="C6">
        <v>40</v>
      </c>
      <c r="D6">
        <v>1468.5</v>
      </c>
      <c r="E6">
        <v>280</v>
      </c>
      <c r="F6">
        <v>773.28129999999999</v>
      </c>
    </row>
    <row r="7" spans="1:6" x14ac:dyDescent="0.25">
      <c r="A7">
        <v>15</v>
      </c>
      <c r="B7" t="s">
        <v>15</v>
      </c>
      <c r="C7">
        <v>50</v>
      </c>
      <c r="D7">
        <v>1053</v>
      </c>
      <c r="E7">
        <v>119</v>
      </c>
      <c r="F7">
        <v>337.916</v>
      </c>
    </row>
    <row r="8" spans="1:6" x14ac:dyDescent="0.25">
      <c r="A8">
        <v>16</v>
      </c>
      <c r="B8" t="s">
        <v>15</v>
      </c>
      <c r="C8">
        <v>60</v>
      </c>
      <c r="D8">
        <v>365.25</v>
      </c>
      <c r="E8">
        <v>33.5</v>
      </c>
      <c r="F8">
        <v>88.028670000000005</v>
      </c>
    </row>
    <row r="9" spans="1:6" x14ac:dyDescent="0.25">
      <c r="A9">
        <v>17</v>
      </c>
      <c r="B9" t="s">
        <v>15</v>
      </c>
      <c r="C9">
        <v>70</v>
      </c>
      <c r="D9">
        <v>138</v>
      </c>
      <c r="E9">
        <v>8.5</v>
      </c>
      <c r="F9">
        <v>22.365279999999998</v>
      </c>
    </row>
    <row r="10" spans="1:6" x14ac:dyDescent="0.25">
      <c r="A10">
        <v>18</v>
      </c>
      <c r="B10" t="s">
        <v>15</v>
      </c>
      <c r="C10">
        <v>80</v>
      </c>
      <c r="D10">
        <v>50</v>
      </c>
      <c r="E10">
        <v>3.5</v>
      </c>
      <c r="F10">
        <v>7.466647</v>
      </c>
    </row>
    <row r="11" spans="1:6" x14ac:dyDescent="0.25">
      <c r="A11">
        <v>20</v>
      </c>
      <c r="B11" t="s">
        <v>118</v>
      </c>
      <c r="C11">
        <v>0</v>
      </c>
      <c r="D11">
        <v>10</v>
      </c>
      <c r="E11">
        <v>6</v>
      </c>
      <c r="F11">
        <v>2.0013809999999999</v>
      </c>
    </row>
    <row r="12" spans="1:6" x14ac:dyDescent="0.25">
      <c r="A12">
        <v>21</v>
      </c>
      <c r="B12" t="s">
        <v>118</v>
      </c>
      <c r="C12">
        <v>10</v>
      </c>
      <c r="D12">
        <v>145.5</v>
      </c>
      <c r="E12">
        <v>30.5</v>
      </c>
      <c r="F12">
        <v>31.831990000000001</v>
      </c>
    </row>
    <row r="13" spans="1:6" x14ac:dyDescent="0.25">
      <c r="A13">
        <v>22</v>
      </c>
      <c r="B13" t="s">
        <v>118</v>
      </c>
      <c r="C13">
        <v>20</v>
      </c>
      <c r="D13">
        <v>592.5</v>
      </c>
      <c r="E13">
        <v>289</v>
      </c>
      <c r="F13">
        <v>194.1079</v>
      </c>
    </row>
    <row r="14" spans="1:6" x14ac:dyDescent="0.25">
      <c r="A14">
        <v>23</v>
      </c>
      <c r="B14" t="s">
        <v>118</v>
      </c>
      <c r="C14">
        <v>30</v>
      </c>
      <c r="D14">
        <v>1344</v>
      </c>
      <c r="E14">
        <v>814.75</v>
      </c>
      <c r="F14">
        <v>887.65170000000001</v>
      </c>
    </row>
    <row r="15" spans="1:6" x14ac:dyDescent="0.25">
      <c r="A15">
        <v>24</v>
      </c>
      <c r="B15" t="s">
        <v>118</v>
      </c>
      <c r="C15">
        <v>40</v>
      </c>
      <c r="D15">
        <v>1618.75</v>
      </c>
      <c r="E15">
        <v>1142</v>
      </c>
      <c r="F15">
        <v>1552.692</v>
      </c>
    </row>
    <row r="16" spans="1:6" x14ac:dyDescent="0.25">
      <c r="A16">
        <v>25</v>
      </c>
      <c r="B16" t="s">
        <v>118</v>
      </c>
      <c r="C16">
        <v>50</v>
      </c>
      <c r="D16">
        <v>1350.5</v>
      </c>
      <c r="E16">
        <v>646.75</v>
      </c>
      <c r="F16">
        <v>981.80859999999996</v>
      </c>
    </row>
    <row r="17" spans="1:6" x14ac:dyDescent="0.25">
      <c r="A17">
        <v>26</v>
      </c>
      <c r="B17" t="s">
        <v>118</v>
      </c>
      <c r="C17">
        <v>60</v>
      </c>
      <c r="D17">
        <v>472</v>
      </c>
      <c r="E17">
        <v>161.25</v>
      </c>
      <c r="F17">
        <v>220.37200000000001</v>
      </c>
    </row>
    <row r="18" spans="1:6" x14ac:dyDescent="0.25">
      <c r="A18">
        <v>27</v>
      </c>
      <c r="B18" t="s">
        <v>118</v>
      </c>
      <c r="C18">
        <v>70</v>
      </c>
      <c r="D18">
        <v>123.75</v>
      </c>
      <c r="E18">
        <v>51</v>
      </c>
      <c r="F18">
        <v>54.227249999999998</v>
      </c>
    </row>
    <row r="19" spans="1:6" x14ac:dyDescent="0.25">
      <c r="A19">
        <v>28</v>
      </c>
      <c r="B19" t="s">
        <v>118</v>
      </c>
      <c r="C19">
        <v>80</v>
      </c>
      <c r="D19">
        <v>28</v>
      </c>
      <c r="E19">
        <v>19.25</v>
      </c>
      <c r="F19">
        <v>19.747689999999999</v>
      </c>
    </row>
    <row r="20" spans="1:6" x14ac:dyDescent="0.25">
      <c r="A20">
        <v>30</v>
      </c>
      <c r="B20" t="s">
        <v>16</v>
      </c>
      <c r="C20">
        <v>0</v>
      </c>
      <c r="D20">
        <v>2.5</v>
      </c>
      <c r="E20">
        <v>0</v>
      </c>
      <c r="F20">
        <v>1.2410000000000001E-4</v>
      </c>
    </row>
    <row r="21" spans="1:6" x14ac:dyDescent="0.25">
      <c r="A21">
        <v>31</v>
      </c>
      <c r="B21" t="s">
        <v>16</v>
      </c>
      <c r="C21">
        <v>10</v>
      </c>
      <c r="D21">
        <v>212.5</v>
      </c>
      <c r="E21">
        <v>9</v>
      </c>
      <c r="F21">
        <v>9.0064949999999993</v>
      </c>
    </row>
    <row r="22" spans="1:6" x14ac:dyDescent="0.25">
      <c r="A22">
        <v>32</v>
      </c>
      <c r="B22" t="s">
        <v>16</v>
      </c>
      <c r="C22">
        <v>20</v>
      </c>
      <c r="D22">
        <v>927.75</v>
      </c>
      <c r="E22">
        <v>61</v>
      </c>
      <c r="F22">
        <v>51.027279999999998</v>
      </c>
    </row>
    <row r="23" spans="1:6" x14ac:dyDescent="0.25">
      <c r="A23">
        <v>33</v>
      </c>
      <c r="B23" t="s">
        <v>16</v>
      </c>
      <c r="C23">
        <v>30</v>
      </c>
      <c r="D23">
        <v>1522.25</v>
      </c>
      <c r="E23">
        <v>222</v>
      </c>
      <c r="F23">
        <v>336.30250000000001</v>
      </c>
    </row>
    <row r="24" spans="1:6" x14ac:dyDescent="0.25">
      <c r="A24">
        <v>34</v>
      </c>
      <c r="B24" t="s">
        <v>16</v>
      </c>
      <c r="C24">
        <v>40</v>
      </c>
      <c r="D24">
        <v>2498.75</v>
      </c>
      <c r="E24">
        <v>536.5</v>
      </c>
      <c r="F24">
        <v>870.17499999999995</v>
      </c>
    </row>
    <row r="25" spans="1:6" x14ac:dyDescent="0.25">
      <c r="A25">
        <v>35</v>
      </c>
      <c r="B25" t="s">
        <v>16</v>
      </c>
      <c r="C25">
        <v>50</v>
      </c>
      <c r="D25">
        <v>2202.25</v>
      </c>
      <c r="E25">
        <v>276.5</v>
      </c>
      <c r="F25">
        <v>515.35019999999997</v>
      </c>
    </row>
    <row r="26" spans="1:6" x14ac:dyDescent="0.25">
      <c r="A26">
        <v>36</v>
      </c>
      <c r="B26" t="s">
        <v>16</v>
      </c>
      <c r="C26">
        <v>60</v>
      </c>
      <c r="D26">
        <v>627.5</v>
      </c>
      <c r="E26">
        <v>51.75</v>
      </c>
      <c r="F26">
        <v>75.73639</v>
      </c>
    </row>
    <row r="27" spans="1:6" x14ac:dyDescent="0.25">
      <c r="A27">
        <v>37</v>
      </c>
      <c r="B27" t="s">
        <v>16</v>
      </c>
      <c r="C27">
        <v>70</v>
      </c>
      <c r="D27">
        <v>141.5</v>
      </c>
      <c r="E27">
        <v>9</v>
      </c>
      <c r="F27">
        <v>13.216900000000001</v>
      </c>
    </row>
    <row r="28" spans="1:6" x14ac:dyDescent="0.25">
      <c r="A28">
        <v>38</v>
      </c>
      <c r="B28" t="s">
        <v>16</v>
      </c>
      <c r="C28">
        <v>80</v>
      </c>
      <c r="D28">
        <v>40.5</v>
      </c>
      <c r="E28">
        <v>3</v>
      </c>
      <c r="F28">
        <v>3.5725129999999998</v>
      </c>
    </row>
    <row r="29" spans="1:6" x14ac:dyDescent="0.25">
      <c r="A29">
        <v>40</v>
      </c>
      <c r="B29" t="s">
        <v>17</v>
      </c>
      <c r="C29">
        <v>0</v>
      </c>
      <c r="D29">
        <v>0</v>
      </c>
      <c r="E29">
        <v>3.5</v>
      </c>
      <c r="F29">
        <v>1.00054</v>
      </c>
    </row>
    <row r="30" spans="1:6" x14ac:dyDescent="0.25">
      <c r="A30">
        <v>41</v>
      </c>
      <c r="B30" t="s">
        <v>17</v>
      </c>
      <c r="C30">
        <v>10</v>
      </c>
      <c r="D30">
        <v>250.75</v>
      </c>
      <c r="E30">
        <v>12.5</v>
      </c>
      <c r="F30">
        <v>13.01351</v>
      </c>
    </row>
    <row r="31" spans="1:6" x14ac:dyDescent="0.25">
      <c r="A31">
        <v>42</v>
      </c>
      <c r="B31" t="s">
        <v>17</v>
      </c>
      <c r="C31">
        <v>20</v>
      </c>
      <c r="D31">
        <v>838.25</v>
      </c>
      <c r="E31">
        <v>176</v>
      </c>
      <c r="F31">
        <v>147.3458</v>
      </c>
    </row>
    <row r="32" spans="1:6" x14ac:dyDescent="0.25">
      <c r="A32">
        <v>43</v>
      </c>
      <c r="B32" t="s">
        <v>17</v>
      </c>
      <c r="C32">
        <v>30</v>
      </c>
      <c r="D32">
        <v>872.5</v>
      </c>
      <c r="E32">
        <v>487.75</v>
      </c>
      <c r="F32">
        <v>706.26689999999996</v>
      </c>
    </row>
    <row r="33" spans="1:6" x14ac:dyDescent="0.25">
      <c r="A33">
        <v>44</v>
      </c>
      <c r="B33" t="s">
        <v>17</v>
      </c>
      <c r="C33">
        <v>40</v>
      </c>
      <c r="D33">
        <v>990.25</v>
      </c>
      <c r="E33">
        <v>405</v>
      </c>
      <c r="F33">
        <v>716.46040000000005</v>
      </c>
    </row>
    <row r="34" spans="1:6" x14ac:dyDescent="0.25">
      <c r="A34">
        <v>45</v>
      </c>
      <c r="B34" t="s">
        <v>17</v>
      </c>
      <c r="C34">
        <v>50</v>
      </c>
      <c r="D34">
        <v>583.25</v>
      </c>
      <c r="E34">
        <v>148.75</v>
      </c>
      <c r="F34">
        <v>288.38409999999999</v>
      </c>
    </row>
    <row r="35" spans="1:6" x14ac:dyDescent="0.25">
      <c r="A35">
        <v>46</v>
      </c>
      <c r="B35" t="s">
        <v>17</v>
      </c>
      <c r="C35">
        <v>60</v>
      </c>
      <c r="D35">
        <v>196.5</v>
      </c>
      <c r="E35">
        <v>33</v>
      </c>
      <c r="F35">
        <v>56.86777</v>
      </c>
    </row>
    <row r="36" spans="1:6" x14ac:dyDescent="0.25">
      <c r="A36">
        <v>47</v>
      </c>
      <c r="B36" t="s">
        <v>17</v>
      </c>
      <c r="C36">
        <v>70</v>
      </c>
      <c r="D36">
        <v>82.5</v>
      </c>
      <c r="E36">
        <v>6</v>
      </c>
      <c r="F36">
        <v>11.3987</v>
      </c>
    </row>
    <row r="37" spans="1:6" x14ac:dyDescent="0.25">
      <c r="A37">
        <v>48</v>
      </c>
      <c r="B37" t="s">
        <v>17</v>
      </c>
      <c r="C37">
        <v>80</v>
      </c>
      <c r="D37">
        <v>30.5</v>
      </c>
      <c r="E37">
        <v>2.25</v>
      </c>
      <c r="F37">
        <v>3.6539510000000002</v>
      </c>
    </row>
    <row r="38" spans="1:6" x14ac:dyDescent="0.25">
      <c r="A38">
        <v>50</v>
      </c>
      <c r="B38" t="s">
        <v>119</v>
      </c>
      <c r="C38">
        <v>0</v>
      </c>
      <c r="D38">
        <v>0</v>
      </c>
      <c r="E38">
        <v>1</v>
      </c>
      <c r="F38">
        <v>0.50016419999999995</v>
      </c>
    </row>
    <row r="39" spans="1:6" x14ac:dyDescent="0.25">
      <c r="A39">
        <v>51</v>
      </c>
      <c r="B39" t="s">
        <v>119</v>
      </c>
      <c r="C39">
        <v>10</v>
      </c>
      <c r="D39">
        <v>113.5</v>
      </c>
      <c r="E39">
        <v>10</v>
      </c>
      <c r="F39">
        <v>5.508737</v>
      </c>
    </row>
    <row r="40" spans="1:6" x14ac:dyDescent="0.25">
      <c r="A40">
        <v>52</v>
      </c>
      <c r="B40" t="s">
        <v>119</v>
      </c>
      <c r="C40">
        <v>20</v>
      </c>
      <c r="D40">
        <v>603</v>
      </c>
      <c r="E40">
        <v>114</v>
      </c>
      <c r="F40">
        <v>73.521119999999996</v>
      </c>
    </row>
    <row r="41" spans="1:6" x14ac:dyDescent="0.25">
      <c r="A41">
        <v>53</v>
      </c>
      <c r="B41" t="s">
        <v>119</v>
      </c>
      <c r="C41">
        <v>30</v>
      </c>
      <c r="D41">
        <v>929</v>
      </c>
      <c r="E41">
        <v>380.5</v>
      </c>
      <c r="F41">
        <v>396.56</v>
      </c>
    </row>
    <row r="42" spans="1:6" x14ac:dyDescent="0.25">
      <c r="A42">
        <v>54</v>
      </c>
      <c r="B42" t="s">
        <v>119</v>
      </c>
      <c r="C42">
        <v>40</v>
      </c>
      <c r="D42">
        <v>1123</v>
      </c>
      <c r="E42">
        <v>381</v>
      </c>
      <c r="F42">
        <v>442.11439999999999</v>
      </c>
    </row>
    <row r="43" spans="1:6" x14ac:dyDescent="0.25">
      <c r="A43">
        <v>55</v>
      </c>
      <c r="B43" t="s">
        <v>119</v>
      </c>
      <c r="C43">
        <v>50</v>
      </c>
      <c r="D43">
        <v>732.5</v>
      </c>
      <c r="E43">
        <v>153.5</v>
      </c>
      <c r="F43">
        <v>169.75640000000001</v>
      </c>
    </row>
    <row r="44" spans="1:6" x14ac:dyDescent="0.25">
      <c r="A44">
        <v>56</v>
      </c>
      <c r="B44" t="s">
        <v>119</v>
      </c>
      <c r="C44">
        <v>60</v>
      </c>
      <c r="D44">
        <v>216</v>
      </c>
      <c r="E44">
        <v>33</v>
      </c>
      <c r="F44">
        <v>30.726289999999999</v>
      </c>
    </row>
    <row r="45" spans="1:6" x14ac:dyDescent="0.25">
      <c r="A45">
        <v>57</v>
      </c>
      <c r="B45" t="s">
        <v>119</v>
      </c>
      <c r="C45">
        <v>70</v>
      </c>
      <c r="D45">
        <v>73.5</v>
      </c>
      <c r="E45">
        <v>4.5</v>
      </c>
      <c r="F45">
        <v>5.1131229999999999</v>
      </c>
    </row>
    <row r="46" spans="1:6" x14ac:dyDescent="0.25">
      <c r="A46">
        <v>58</v>
      </c>
      <c r="B46" t="s">
        <v>119</v>
      </c>
      <c r="C46">
        <v>80</v>
      </c>
      <c r="D46">
        <v>25.5</v>
      </c>
      <c r="E46">
        <v>1</v>
      </c>
      <c r="F46">
        <v>1.528915</v>
      </c>
    </row>
    <row r="47" spans="1:6" x14ac:dyDescent="0.25">
      <c r="A47">
        <v>60</v>
      </c>
      <c r="B47" t="s">
        <v>18</v>
      </c>
      <c r="C47">
        <v>0</v>
      </c>
      <c r="D47">
        <v>1</v>
      </c>
      <c r="E47">
        <v>16</v>
      </c>
      <c r="F47">
        <v>3.0018959999999999</v>
      </c>
    </row>
    <row r="48" spans="1:6" x14ac:dyDescent="0.25">
      <c r="A48">
        <v>61</v>
      </c>
      <c r="B48" t="s">
        <v>18</v>
      </c>
      <c r="C48">
        <v>10</v>
      </c>
      <c r="D48">
        <v>220.75</v>
      </c>
      <c r="E48">
        <v>42.5</v>
      </c>
      <c r="F48">
        <v>16.5655</v>
      </c>
    </row>
    <row r="49" spans="1:6" x14ac:dyDescent="0.25">
      <c r="A49">
        <v>62</v>
      </c>
      <c r="B49" t="s">
        <v>18</v>
      </c>
      <c r="C49">
        <v>20</v>
      </c>
      <c r="D49">
        <v>580.25</v>
      </c>
      <c r="E49">
        <v>449.5</v>
      </c>
      <c r="F49">
        <v>162.20869999999999</v>
      </c>
    </row>
    <row r="50" spans="1:6" x14ac:dyDescent="0.25">
      <c r="A50">
        <v>63</v>
      </c>
      <c r="B50" t="s">
        <v>18</v>
      </c>
      <c r="C50">
        <v>30</v>
      </c>
      <c r="D50">
        <v>160</v>
      </c>
      <c r="E50">
        <v>1062.25</v>
      </c>
      <c r="F50">
        <v>822.33979999999997</v>
      </c>
    </row>
    <row r="51" spans="1:6" x14ac:dyDescent="0.25">
      <c r="A51">
        <v>64</v>
      </c>
      <c r="B51" t="s">
        <v>18</v>
      </c>
      <c r="C51">
        <v>40</v>
      </c>
      <c r="D51">
        <v>111</v>
      </c>
      <c r="E51">
        <v>1076.75</v>
      </c>
      <c r="F51">
        <v>818.99760000000003</v>
      </c>
    </row>
    <row r="52" spans="1:6" x14ac:dyDescent="0.25">
      <c r="A52">
        <v>65</v>
      </c>
      <c r="B52" t="s">
        <v>18</v>
      </c>
      <c r="C52">
        <v>50</v>
      </c>
      <c r="D52">
        <v>349.25</v>
      </c>
      <c r="E52">
        <v>479</v>
      </c>
      <c r="F52">
        <v>339.88600000000002</v>
      </c>
    </row>
    <row r="53" spans="1:6" x14ac:dyDescent="0.25">
      <c r="A53">
        <v>66</v>
      </c>
      <c r="B53" t="s">
        <v>18</v>
      </c>
      <c r="C53">
        <v>60</v>
      </c>
      <c r="D53">
        <v>174</v>
      </c>
      <c r="E53">
        <v>139</v>
      </c>
      <c r="F53">
        <v>89.272980000000004</v>
      </c>
    </row>
    <row r="54" spans="1:6" x14ac:dyDescent="0.25">
      <c r="A54">
        <v>67</v>
      </c>
      <c r="B54" t="s">
        <v>18</v>
      </c>
      <c r="C54">
        <v>70</v>
      </c>
      <c r="D54">
        <v>75.5</v>
      </c>
      <c r="E54">
        <v>53</v>
      </c>
      <c r="F54">
        <v>27.904710000000001</v>
      </c>
    </row>
    <row r="55" spans="1:6" x14ac:dyDescent="0.25">
      <c r="A55">
        <v>68</v>
      </c>
      <c r="B55" t="s">
        <v>18</v>
      </c>
      <c r="C55">
        <v>80</v>
      </c>
      <c r="D55">
        <v>15.75</v>
      </c>
      <c r="E55">
        <v>26</v>
      </c>
      <c r="F55">
        <v>12.66962</v>
      </c>
    </row>
    <row r="56" spans="1:6" x14ac:dyDescent="0.25">
      <c r="A56">
        <v>70</v>
      </c>
      <c r="B56" t="s">
        <v>120</v>
      </c>
      <c r="C56">
        <v>0</v>
      </c>
      <c r="D56">
        <v>0.5</v>
      </c>
      <c r="E56">
        <v>6.5</v>
      </c>
      <c r="F56">
        <v>0.50072179999999999</v>
      </c>
    </row>
    <row r="57" spans="1:6" x14ac:dyDescent="0.25">
      <c r="A57">
        <v>71</v>
      </c>
      <c r="B57" t="s">
        <v>120</v>
      </c>
      <c r="C57">
        <v>10</v>
      </c>
      <c r="D57">
        <v>532</v>
      </c>
      <c r="E57">
        <v>24</v>
      </c>
      <c r="F57">
        <v>7.5274599999999996</v>
      </c>
    </row>
    <row r="58" spans="1:6" x14ac:dyDescent="0.25">
      <c r="A58">
        <v>72</v>
      </c>
      <c r="B58" t="s">
        <v>120</v>
      </c>
      <c r="C58">
        <v>20</v>
      </c>
      <c r="D58">
        <v>1902.25</v>
      </c>
      <c r="E58">
        <v>186.5</v>
      </c>
      <c r="F58">
        <v>64.091170000000005</v>
      </c>
    </row>
    <row r="59" spans="1:6" x14ac:dyDescent="0.25">
      <c r="A59">
        <v>73</v>
      </c>
      <c r="B59" t="s">
        <v>120</v>
      </c>
      <c r="C59">
        <v>30</v>
      </c>
      <c r="D59">
        <v>1307.25</v>
      </c>
      <c r="E59">
        <v>721.5</v>
      </c>
      <c r="F59">
        <v>357.82339999999999</v>
      </c>
    </row>
    <row r="60" spans="1:6" x14ac:dyDescent="0.25">
      <c r="A60">
        <v>74</v>
      </c>
      <c r="B60" t="s">
        <v>120</v>
      </c>
      <c r="C60">
        <v>40</v>
      </c>
      <c r="D60">
        <v>796.5</v>
      </c>
      <c r="E60">
        <v>1000</v>
      </c>
      <c r="F60">
        <v>597.38049999999998</v>
      </c>
    </row>
    <row r="61" spans="1:6" x14ac:dyDescent="0.25">
      <c r="A61">
        <v>75</v>
      </c>
      <c r="B61" t="s">
        <v>120</v>
      </c>
      <c r="C61">
        <v>50</v>
      </c>
      <c r="D61">
        <v>580</v>
      </c>
      <c r="E61">
        <v>460.5</v>
      </c>
      <c r="F61">
        <v>314.69779999999997</v>
      </c>
    </row>
    <row r="62" spans="1:6" x14ac:dyDescent="0.25">
      <c r="A62">
        <v>76</v>
      </c>
      <c r="B62" t="s">
        <v>120</v>
      </c>
      <c r="C62">
        <v>60</v>
      </c>
      <c r="D62">
        <v>203.25</v>
      </c>
      <c r="E62">
        <v>102</v>
      </c>
      <c r="F62">
        <v>61.047919999999998</v>
      </c>
    </row>
    <row r="63" spans="1:6" x14ac:dyDescent="0.25">
      <c r="A63">
        <v>77</v>
      </c>
      <c r="B63" t="s">
        <v>120</v>
      </c>
      <c r="C63">
        <v>70</v>
      </c>
      <c r="D63">
        <v>82</v>
      </c>
      <c r="E63">
        <v>25.5</v>
      </c>
      <c r="F63">
        <v>11.461130000000001</v>
      </c>
    </row>
    <row r="64" spans="1:6" x14ac:dyDescent="0.25">
      <c r="A64">
        <v>78</v>
      </c>
      <c r="B64" t="s">
        <v>120</v>
      </c>
      <c r="C64">
        <v>80</v>
      </c>
      <c r="D64">
        <v>21</v>
      </c>
      <c r="E64">
        <v>11.5</v>
      </c>
      <c r="F64">
        <v>4.9904989999999998</v>
      </c>
    </row>
    <row r="65" spans="1:6" x14ac:dyDescent="0.25">
      <c r="A65">
        <v>80</v>
      </c>
      <c r="B65" t="s">
        <v>19</v>
      </c>
      <c r="C65">
        <v>0</v>
      </c>
      <c r="D65">
        <v>0.5</v>
      </c>
      <c r="E65">
        <v>4.5</v>
      </c>
      <c r="F65">
        <v>3.0016660000000002</v>
      </c>
    </row>
    <row r="66" spans="1:6" x14ac:dyDescent="0.25">
      <c r="A66">
        <v>81</v>
      </c>
      <c r="B66" t="s">
        <v>19</v>
      </c>
      <c r="C66">
        <v>10</v>
      </c>
      <c r="D66">
        <v>122.5</v>
      </c>
      <c r="E66">
        <v>8</v>
      </c>
      <c r="F66">
        <v>12.03139</v>
      </c>
    </row>
    <row r="67" spans="1:6" x14ac:dyDescent="0.25">
      <c r="A67">
        <v>82</v>
      </c>
      <c r="B67" t="s">
        <v>19</v>
      </c>
      <c r="C67">
        <v>20</v>
      </c>
      <c r="D67">
        <v>392.75</v>
      </c>
      <c r="E67">
        <v>51.75</v>
      </c>
      <c r="F67">
        <v>83.454700000000003</v>
      </c>
    </row>
    <row r="68" spans="1:6" x14ac:dyDescent="0.25">
      <c r="A68">
        <v>83</v>
      </c>
      <c r="B68" t="s">
        <v>19</v>
      </c>
      <c r="C68">
        <v>30</v>
      </c>
      <c r="D68">
        <v>424.5</v>
      </c>
      <c r="E68">
        <v>149</v>
      </c>
      <c r="F68">
        <v>296.94049999999999</v>
      </c>
    </row>
    <row r="69" spans="1:6" x14ac:dyDescent="0.25">
      <c r="A69">
        <v>84</v>
      </c>
      <c r="B69" t="s">
        <v>19</v>
      </c>
      <c r="C69">
        <v>40</v>
      </c>
      <c r="D69">
        <v>600.5</v>
      </c>
      <c r="E69">
        <v>151.25</v>
      </c>
      <c r="F69">
        <v>401.85160000000002</v>
      </c>
    </row>
    <row r="70" spans="1:6" x14ac:dyDescent="0.25">
      <c r="A70">
        <v>85</v>
      </c>
      <c r="B70" t="s">
        <v>19</v>
      </c>
      <c r="C70">
        <v>50</v>
      </c>
      <c r="D70">
        <v>616.5</v>
      </c>
      <c r="E70">
        <v>95.5</v>
      </c>
      <c r="F70">
        <v>255.34100000000001</v>
      </c>
    </row>
    <row r="71" spans="1:6" x14ac:dyDescent="0.25">
      <c r="A71">
        <v>86</v>
      </c>
      <c r="B71" t="s">
        <v>19</v>
      </c>
      <c r="C71">
        <v>60</v>
      </c>
      <c r="D71">
        <v>263.5</v>
      </c>
      <c r="E71">
        <v>33.75</v>
      </c>
      <c r="F71">
        <v>78.097660000000005</v>
      </c>
    </row>
    <row r="72" spans="1:6" x14ac:dyDescent="0.25">
      <c r="A72">
        <v>87</v>
      </c>
      <c r="B72" t="s">
        <v>19</v>
      </c>
      <c r="C72">
        <v>70</v>
      </c>
      <c r="D72">
        <v>109.75</v>
      </c>
      <c r="E72">
        <v>10.5</v>
      </c>
      <c r="F72">
        <v>22.924320000000002</v>
      </c>
    </row>
    <row r="73" spans="1:6" x14ac:dyDescent="0.25">
      <c r="A73">
        <v>88</v>
      </c>
      <c r="B73" t="s">
        <v>19</v>
      </c>
      <c r="C73">
        <v>80</v>
      </c>
      <c r="D73">
        <v>34.5</v>
      </c>
      <c r="E73">
        <v>5</v>
      </c>
      <c r="F73">
        <v>10.31024</v>
      </c>
    </row>
    <row r="74" spans="1:6" x14ac:dyDescent="0.25">
      <c r="A74">
        <v>90</v>
      </c>
      <c r="B74" t="s">
        <v>20</v>
      </c>
      <c r="C74">
        <v>0</v>
      </c>
      <c r="D74">
        <v>31.5</v>
      </c>
      <c r="E74">
        <v>2.5</v>
      </c>
      <c r="F74">
        <v>0.50067229999999996</v>
      </c>
    </row>
    <row r="75" spans="1:6" x14ac:dyDescent="0.25">
      <c r="A75">
        <v>91</v>
      </c>
      <c r="B75" t="s">
        <v>20</v>
      </c>
      <c r="C75">
        <v>10</v>
      </c>
      <c r="D75">
        <v>540.5</v>
      </c>
      <c r="E75">
        <v>79.5</v>
      </c>
      <c r="F75">
        <v>38.140030000000003</v>
      </c>
    </row>
    <row r="76" spans="1:6" x14ac:dyDescent="0.25">
      <c r="A76">
        <v>92</v>
      </c>
      <c r="B76" t="s">
        <v>20</v>
      </c>
      <c r="C76">
        <v>20</v>
      </c>
      <c r="D76">
        <v>1380.5</v>
      </c>
      <c r="E76">
        <v>513.25</v>
      </c>
      <c r="F76">
        <v>258.82850000000002</v>
      </c>
    </row>
    <row r="77" spans="1:6" x14ac:dyDescent="0.25">
      <c r="A77">
        <v>93</v>
      </c>
      <c r="B77" t="s">
        <v>20</v>
      </c>
      <c r="C77">
        <v>30</v>
      </c>
      <c r="D77">
        <v>1302.25</v>
      </c>
      <c r="E77">
        <v>1173.5</v>
      </c>
      <c r="F77">
        <v>895.59159999999997</v>
      </c>
    </row>
    <row r="78" spans="1:6" x14ac:dyDescent="0.25">
      <c r="A78">
        <v>94</v>
      </c>
      <c r="B78" t="s">
        <v>20</v>
      </c>
      <c r="C78">
        <v>40</v>
      </c>
      <c r="D78">
        <v>1657.5</v>
      </c>
      <c r="E78">
        <v>1114.75</v>
      </c>
      <c r="F78">
        <v>1055.2660000000001</v>
      </c>
    </row>
    <row r="79" spans="1:6" x14ac:dyDescent="0.25">
      <c r="A79">
        <v>95</v>
      </c>
      <c r="B79" t="s">
        <v>20</v>
      </c>
      <c r="C79">
        <v>50</v>
      </c>
      <c r="D79">
        <v>1515.25</v>
      </c>
      <c r="E79">
        <v>582</v>
      </c>
      <c r="F79">
        <v>628.07429999999999</v>
      </c>
    </row>
    <row r="80" spans="1:6" x14ac:dyDescent="0.25">
      <c r="A80">
        <v>96</v>
      </c>
      <c r="B80" t="s">
        <v>20</v>
      </c>
      <c r="C80">
        <v>60</v>
      </c>
      <c r="D80">
        <v>665.75</v>
      </c>
      <c r="E80">
        <v>202</v>
      </c>
      <c r="F80">
        <v>197.05449999999999</v>
      </c>
    </row>
    <row r="81" spans="1:6" x14ac:dyDescent="0.25">
      <c r="A81">
        <v>97</v>
      </c>
      <c r="B81" t="s">
        <v>20</v>
      </c>
      <c r="C81">
        <v>70</v>
      </c>
      <c r="D81">
        <v>293</v>
      </c>
      <c r="E81">
        <v>70</v>
      </c>
      <c r="F81">
        <v>60.431139999999999</v>
      </c>
    </row>
    <row r="82" spans="1:6" x14ac:dyDescent="0.25">
      <c r="A82">
        <v>98</v>
      </c>
      <c r="B82" t="s">
        <v>20</v>
      </c>
      <c r="C82">
        <v>80</v>
      </c>
      <c r="D82">
        <v>55.5</v>
      </c>
      <c r="E82">
        <v>51</v>
      </c>
      <c r="F82">
        <v>36.148269999999997</v>
      </c>
    </row>
    <row r="83" spans="1:6" x14ac:dyDescent="0.25">
      <c r="A83">
        <v>100</v>
      </c>
      <c r="B83" t="s">
        <v>21</v>
      </c>
      <c r="C83">
        <v>0</v>
      </c>
      <c r="D83">
        <v>0</v>
      </c>
      <c r="E83">
        <v>5.5</v>
      </c>
      <c r="F83">
        <v>1.000821</v>
      </c>
    </row>
    <row r="84" spans="1:6" x14ac:dyDescent="0.25">
      <c r="A84">
        <v>101</v>
      </c>
      <c r="B84" t="s">
        <v>21</v>
      </c>
      <c r="C84">
        <v>10</v>
      </c>
      <c r="D84">
        <v>370.5</v>
      </c>
      <c r="E84">
        <v>24</v>
      </c>
      <c r="F84">
        <v>14.026820000000001</v>
      </c>
    </row>
    <row r="85" spans="1:6" x14ac:dyDescent="0.25">
      <c r="A85">
        <v>102</v>
      </c>
      <c r="B85" t="s">
        <v>21</v>
      </c>
      <c r="C85">
        <v>20</v>
      </c>
      <c r="D85">
        <v>1188.25</v>
      </c>
      <c r="E85">
        <v>260.75</v>
      </c>
      <c r="F85">
        <v>135.58029999999999</v>
      </c>
    </row>
    <row r="86" spans="1:6" x14ac:dyDescent="0.25">
      <c r="A86">
        <v>103</v>
      </c>
      <c r="B86" t="s">
        <v>21</v>
      </c>
      <c r="C86">
        <v>30</v>
      </c>
      <c r="D86">
        <v>1461</v>
      </c>
      <c r="E86">
        <v>571.5</v>
      </c>
      <c r="F86">
        <v>487.27460000000002</v>
      </c>
    </row>
    <row r="87" spans="1:6" x14ac:dyDescent="0.25">
      <c r="A87">
        <v>104</v>
      </c>
      <c r="B87" t="s">
        <v>21</v>
      </c>
      <c r="C87">
        <v>40</v>
      </c>
      <c r="D87">
        <v>1368.5</v>
      </c>
      <c r="E87">
        <v>492.5</v>
      </c>
      <c r="F87">
        <v>536.30110000000002</v>
      </c>
    </row>
    <row r="88" spans="1:6" x14ac:dyDescent="0.25">
      <c r="A88">
        <v>105</v>
      </c>
      <c r="B88" t="s">
        <v>21</v>
      </c>
      <c r="C88">
        <v>50</v>
      </c>
      <c r="D88">
        <v>940</v>
      </c>
      <c r="E88">
        <v>217</v>
      </c>
      <c r="F88">
        <v>252.01230000000001</v>
      </c>
    </row>
    <row r="89" spans="1:6" x14ac:dyDescent="0.25">
      <c r="A89">
        <v>106</v>
      </c>
      <c r="B89" t="s">
        <v>21</v>
      </c>
      <c r="C89">
        <v>60</v>
      </c>
      <c r="D89">
        <v>317</v>
      </c>
      <c r="E89">
        <v>65.75</v>
      </c>
      <c r="F89">
        <v>72.407200000000003</v>
      </c>
    </row>
    <row r="90" spans="1:6" x14ac:dyDescent="0.25">
      <c r="A90">
        <v>107</v>
      </c>
      <c r="B90" t="s">
        <v>21</v>
      </c>
      <c r="C90">
        <v>70</v>
      </c>
      <c r="D90">
        <v>113.5</v>
      </c>
      <c r="E90">
        <v>21.75</v>
      </c>
      <c r="F90">
        <v>17.220770000000002</v>
      </c>
    </row>
    <row r="91" spans="1:6" x14ac:dyDescent="0.25">
      <c r="A91">
        <v>108</v>
      </c>
      <c r="B91" t="s">
        <v>21</v>
      </c>
      <c r="C91">
        <v>80</v>
      </c>
      <c r="D91">
        <v>39</v>
      </c>
      <c r="E91">
        <v>6</v>
      </c>
      <c r="F91">
        <v>5.9140980000000001</v>
      </c>
    </row>
    <row r="92" spans="1:6" x14ac:dyDescent="0.25">
      <c r="A92">
        <v>110</v>
      </c>
      <c r="B92" t="s">
        <v>121</v>
      </c>
      <c r="C92">
        <v>0</v>
      </c>
      <c r="D92">
        <v>15</v>
      </c>
      <c r="E92">
        <v>1.5</v>
      </c>
      <c r="F92">
        <v>3.1080000000000002E-4</v>
      </c>
    </row>
    <row r="93" spans="1:6" x14ac:dyDescent="0.25">
      <c r="A93">
        <v>111</v>
      </c>
      <c r="B93" t="s">
        <v>121</v>
      </c>
      <c r="C93">
        <v>10</v>
      </c>
      <c r="D93">
        <v>228.5</v>
      </c>
      <c r="E93">
        <v>8.5</v>
      </c>
      <c r="F93">
        <v>15.040889999999999</v>
      </c>
    </row>
    <row r="94" spans="1:6" x14ac:dyDescent="0.25">
      <c r="A94">
        <v>112</v>
      </c>
      <c r="B94" t="s">
        <v>121</v>
      </c>
      <c r="C94">
        <v>20</v>
      </c>
      <c r="D94">
        <v>498.25</v>
      </c>
      <c r="E94">
        <v>322.75</v>
      </c>
      <c r="F94">
        <v>193.7552</v>
      </c>
    </row>
    <row r="95" spans="1:6" x14ac:dyDescent="0.25">
      <c r="A95">
        <v>113</v>
      </c>
      <c r="B95" t="s">
        <v>121</v>
      </c>
      <c r="C95">
        <v>30</v>
      </c>
      <c r="D95">
        <v>935</v>
      </c>
      <c r="E95">
        <v>829.75</v>
      </c>
      <c r="F95">
        <v>772.22720000000004</v>
      </c>
    </row>
    <row r="96" spans="1:6" x14ac:dyDescent="0.25">
      <c r="A96">
        <v>114</v>
      </c>
      <c r="B96" t="s">
        <v>121</v>
      </c>
      <c r="C96">
        <v>40</v>
      </c>
      <c r="D96">
        <v>1565.5</v>
      </c>
      <c r="E96">
        <v>892.5</v>
      </c>
      <c r="F96">
        <v>1110.925</v>
      </c>
    </row>
    <row r="97" spans="1:6" x14ac:dyDescent="0.25">
      <c r="A97">
        <v>115</v>
      </c>
      <c r="B97" t="s">
        <v>121</v>
      </c>
      <c r="C97">
        <v>50</v>
      </c>
      <c r="D97">
        <v>1597.75</v>
      </c>
      <c r="E97">
        <v>516.5</v>
      </c>
      <c r="F97">
        <v>755.33240000000001</v>
      </c>
    </row>
    <row r="98" spans="1:6" x14ac:dyDescent="0.25">
      <c r="A98">
        <v>116</v>
      </c>
      <c r="B98" t="s">
        <v>121</v>
      </c>
      <c r="C98">
        <v>60</v>
      </c>
      <c r="D98">
        <v>809.75</v>
      </c>
      <c r="E98">
        <v>151.25</v>
      </c>
      <c r="F98">
        <v>205.29810000000001</v>
      </c>
    </row>
    <row r="99" spans="1:6" x14ac:dyDescent="0.25">
      <c r="A99">
        <v>117</v>
      </c>
      <c r="B99" t="s">
        <v>121</v>
      </c>
      <c r="C99">
        <v>70</v>
      </c>
      <c r="D99">
        <v>314</v>
      </c>
      <c r="E99">
        <v>33</v>
      </c>
      <c r="F99">
        <v>39.256709999999998</v>
      </c>
    </row>
    <row r="100" spans="1:6" x14ac:dyDescent="0.25">
      <c r="A100">
        <v>118</v>
      </c>
      <c r="B100" t="s">
        <v>121</v>
      </c>
      <c r="C100">
        <v>80</v>
      </c>
      <c r="D100">
        <v>62.5</v>
      </c>
      <c r="E100">
        <v>21</v>
      </c>
      <c r="F100">
        <v>18.851279999999999</v>
      </c>
    </row>
    <row r="101" spans="1:6" x14ac:dyDescent="0.25">
      <c r="A101">
        <v>120</v>
      </c>
      <c r="B101" t="s">
        <v>22</v>
      </c>
      <c r="C101">
        <v>0</v>
      </c>
      <c r="D101">
        <v>10</v>
      </c>
      <c r="E101">
        <v>2.5</v>
      </c>
      <c r="F101">
        <v>1.0012449999999999</v>
      </c>
    </row>
    <row r="102" spans="1:6" x14ac:dyDescent="0.25">
      <c r="A102">
        <v>121</v>
      </c>
      <c r="B102" t="s">
        <v>22</v>
      </c>
      <c r="C102">
        <v>10</v>
      </c>
      <c r="D102">
        <v>82</v>
      </c>
      <c r="E102">
        <v>26</v>
      </c>
      <c r="F102">
        <v>22.553059999999999</v>
      </c>
    </row>
    <row r="103" spans="1:6" x14ac:dyDescent="0.25">
      <c r="A103">
        <v>122</v>
      </c>
      <c r="B103" t="s">
        <v>22</v>
      </c>
      <c r="C103">
        <v>20</v>
      </c>
      <c r="D103">
        <v>301.75</v>
      </c>
      <c r="E103">
        <v>133</v>
      </c>
      <c r="F103">
        <v>180.32579999999999</v>
      </c>
    </row>
    <row r="104" spans="1:6" x14ac:dyDescent="0.25">
      <c r="A104">
        <v>123</v>
      </c>
      <c r="B104" t="s">
        <v>22</v>
      </c>
      <c r="C104">
        <v>30</v>
      </c>
      <c r="D104">
        <v>252</v>
      </c>
      <c r="E104">
        <v>284.5</v>
      </c>
      <c r="F104">
        <v>462.75060000000002</v>
      </c>
    </row>
    <row r="105" spans="1:6" x14ac:dyDescent="0.25">
      <c r="A105">
        <v>124</v>
      </c>
      <c r="B105" t="s">
        <v>22</v>
      </c>
      <c r="C105">
        <v>40</v>
      </c>
      <c r="D105">
        <v>386.75</v>
      </c>
      <c r="E105">
        <v>315.75</v>
      </c>
      <c r="F105">
        <v>581.58690000000001</v>
      </c>
    </row>
    <row r="106" spans="1:6" x14ac:dyDescent="0.25">
      <c r="A106">
        <v>125</v>
      </c>
      <c r="B106" t="s">
        <v>22</v>
      </c>
      <c r="C106">
        <v>50</v>
      </c>
      <c r="D106">
        <v>310.5</v>
      </c>
      <c r="E106">
        <v>288.5</v>
      </c>
      <c r="F106">
        <v>549.02009999999996</v>
      </c>
    </row>
    <row r="107" spans="1:6" x14ac:dyDescent="0.25">
      <c r="A107">
        <v>126</v>
      </c>
      <c r="B107" t="s">
        <v>22</v>
      </c>
      <c r="C107">
        <v>60</v>
      </c>
      <c r="D107">
        <v>291.5</v>
      </c>
      <c r="E107">
        <v>125.5</v>
      </c>
      <c r="F107">
        <v>256.3639</v>
      </c>
    </row>
    <row r="108" spans="1:6" x14ac:dyDescent="0.25">
      <c r="A108">
        <v>127</v>
      </c>
      <c r="B108" t="s">
        <v>22</v>
      </c>
      <c r="C108">
        <v>70</v>
      </c>
      <c r="D108">
        <v>142.5</v>
      </c>
      <c r="E108">
        <v>44.5</v>
      </c>
      <c r="F108">
        <v>87.307339999999996</v>
      </c>
    </row>
    <row r="109" spans="1:6" x14ac:dyDescent="0.25">
      <c r="A109">
        <v>128</v>
      </c>
      <c r="B109" t="s">
        <v>22</v>
      </c>
      <c r="C109">
        <v>80</v>
      </c>
      <c r="D109">
        <v>33.5</v>
      </c>
      <c r="E109">
        <v>13</v>
      </c>
      <c r="F109">
        <v>29.471350000000001</v>
      </c>
    </row>
    <row r="110" spans="1:6" x14ac:dyDescent="0.25">
      <c r="A110">
        <v>130</v>
      </c>
      <c r="B110" t="s">
        <v>122</v>
      </c>
      <c r="C110">
        <v>0</v>
      </c>
      <c r="D110">
        <v>6.5</v>
      </c>
      <c r="E110">
        <v>4</v>
      </c>
      <c r="F110">
        <v>2.5014880000000002</v>
      </c>
    </row>
    <row r="111" spans="1:6" x14ac:dyDescent="0.25">
      <c r="A111">
        <v>131</v>
      </c>
      <c r="B111" t="s">
        <v>122</v>
      </c>
      <c r="C111">
        <v>10</v>
      </c>
      <c r="D111">
        <v>154.25</v>
      </c>
      <c r="E111">
        <v>11.5</v>
      </c>
      <c r="F111">
        <v>23.529229999999998</v>
      </c>
    </row>
    <row r="112" spans="1:6" x14ac:dyDescent="0.25">
      <c r="A112">
        <v>132</v>
      </c>
      <c r="B112" t="s">
        <v>122</v>
      </c>
      <c r="C112">
        <v>20</v>
      </c>
      <c r="D112">
        <v>570.5</v>
      </c>
      <c r="E112">
        <v>156.5</v>
      </c>
      <c r="F112">
        <v>239.23779999999999</v>
      </c>
    </row>
    <row r="113" spans="1:6" x14ac:dyDescent="0.25">
      <c r="A113">
        <v>133</v>
      </c>
      <c r="B113" t="s">
        <v>122</v>
      </c>
      <c r="C113">
        <v>30</v>
      </c>
      <c r="D113">
        <v>624</v>
      </c>
      <c r="E113">
        <v>364.5</v>
      </c>
      <c r="F113">
        <v>777.59550000000002</v>
      </c>
    </row>
    <row r="114" spans="1:6" x14ac:dyDescent="0.25">
      <c r="A114">
        <v>134</v>
      </c>
      <c r="B114" t="s">
        <v>122</v>
      </c>
      <c r="C114">
        <v>40</v>
      </c>
      <c r="D114">
        <v>624</v>
      </c>
      <c r="E114">
        <v>409.75</v>
      </c>
      <c r="F114">
        <v>1156.2539999999999</v>
      </c>
    </row>
    <row r="115" spans="1:6" x14ac:dyDescent="0.25">
      <c r="A115">
        <v>135</v>
      </c>
      <c r="B115" t="s">
        <v>122</v>
      </c>
      <c r="C115">
        <v>50</v>
      </c>
      <c r="D115">
        <v>705.5</v>
      </c>
      <c r="E115">
        <v>327.5</v>
      </c>
      <c r="F115">
        <v>984.31799999999998</v>
      </c>
    </row>
    <row r="116" spans="1:6" x14ac:dyDescent="0.25">
      <c r="A116">
        <v>136</v>
      </c>
      <c r="B116" t="s">
        <v>122</v>
      </c>
      <c r="C116">
        <v>60</v>
      </c>
      <c r="D116">
        <v>463.75</v>
      </c>
      <c r="E116">
        <v>137.5</v>
      </c>
      <c r="F116">
        <v>378.2</v>
      </c>
    </row>
    <row r="117" spans="1:6" x14ac:dyDescent="0.25">
      <c r="A117">
        <v>137</v>
      </c>
      <c r="B117" t="s">
        <v>122</v>
      </c>
      <c r="C117">
        <v>70</v>
      </c>
      <c r="D117">
        <v>207.5</v>
      </c>
      <c r="E117">
        <v>38</v>
      </c>
      <c r="F117">
        <v>101.0504</v>
      </c>
    </row>
    <row r="118" spans="1:6" x14ac:dyDescent="0.25">
      <c r="A118">
        <v>138</v>
      </c>
      <c r="B118" t="s">
        <v>122</v>
      </c>
      <c r="C118">
        <v>80</v>
      </c>
      <c r="D118">
        <v>25.5</v>
      </c>
      <c r="E118">
        <v>18</v>
      </c>
      <c r="F118">
        <v>36.614989999999999</v>
      </c>
    </row>
    <row r="119" spans="1:6" x14ac:dyDescent="0.25">
      <c r="A119">
        <v>140</v>
      </c>
      <c r="B119" t="s">
        <v>23</v>
      </c>
      <c r="C119">
        <v>0</v>
      </c>
      <c r="D119">
        <v>18</v>
      </c>
      <c r="E119">
        <v>2</v>
      </c>
      <c r="F119">
        <v>0.50090809999999997</v>
      </c>
    </row>
    <row r="120" spans="1:6" x14ac:dyDescent="0.25">
      <c r="A120">
        <v>141</v>
      </c>
      <c r="B120" t="s">
        <v>23</v>
      </c>
      <c r="C120">
        <v>10</v>
      </c>
      <c r="D120">
        <v>161.5</v>
      </c>
      <c r="E120">
        <v>16.5</v>
      </c>
      <c r="F120">
        <v>16.058599999999998</v>
      </c>
    </row>
    <row r="121" spans="1:6" x14ac:dyDescent="0.25">
      <c r="A121">
        <v>142</v>
      </c>
      <c r="B121" t="s">
        <v>23</v>
      </c>
      <c r="C121">
        <v>20</v>
      </c>
      <c r="D121">
        <v>307</v>
      </c>
      <c r="E121">
        <v>179.5</v>
      </c>
      <c r="F121">
        <v>160.16309999999999</v>
      </c>
    </row>
    <row r="122" spans="1:6" x14ac:dyDescent="0.25">
      <c r="A122">
        <v>143</v>
      </c>
      <c r="B122" t="s">
        <v>23</v>
      </c>
      <c r="C122">
        <v>30</v>
      </c>
      <c r="D122">
        <v>355.25</v>
      </c>
      <c r="E122">
        <v>421</v>
      </c>
      <c r="F122">
        <v>467.29199999999997</v>
      </c>
    </row>
    <row r="123" spans="1:6" x14ac:dyDescent="0.25">
      <c r="A123">
        <v>144</v>
      </c>
      <c r="B123" t="s">
        <v>23</v>
      </c>
      <c r="C123">
        <v>40</v>
      </c>
      <c r="D123">
        <v>449</v>
      </c>
      <c r="E123">
        <v>423</v>
      </c>
      <c r="F123">
        <v>556.98090000000002</v>
      </c>
    </row>
    <row r="124" spans="1:6" x14ac:dyDescent="0.25">
      <c r="A124">
        <v>145</v>
      </c>
      <c r="B124" t="s">
        <v>23</v>
      </c>
      <c r="C124">
        <v>50</v>
      </c>
      <c r="D124">
        <v>299</v>
      </c>
      <c r="E124">
        <v>255.25</v>
      </c>
      <c r="F124">
        <v>394.91590000000002</v>
      </c>
    </row>
    <row r="125" spans="1:6" x14ac:dyDescent="0.25">
      <c r="A125">
        <v>146</v>
      </c>
      <c r="B125" t="s">
        <v>23</v>
      </c>
      <c r="C125">
        <v>60</v>
      </c>
      <c r="D125">
        <v>140.75</v>
      </c>
      <c r="E125">
        <v>112.5</v>
      </c>
      <c r="F125">
        <v>165.60470000000001</v>
      </c>
    </row>
    <row r="126" spans="1:6" x14ac:dyDescent="0.25">
      <c r="A126">
        <v>147</v>
      </c>
      <c r="B126" t="s">
        <v>23</v>
      </c>
      <c r="C126">
        <v>70</v>
      </c>
      <c r="D126">
        <v>76.75</v>
      </c>
      <c r="E126">
        <v>40.5</v>
      </c>
      <c r="F126">
        <v>52.981250000000003</v>
      </c>
    </row>
    <row r="127" spans="1:6" x14ac:dyDescent="0.25">
      <c r="A127">
        <v>148</v>
      </c>
      <c r="B127" t="s">
        <v>23</v>
      </c>
      <c r="C127">
        <v>80</v>
      </c>
      <c r="D127">
        <v>13.25</v>
      </c>
      <c r="E127">
        <v>17.5</v>
      </c>
      <c r="F127">
        <v>25.569050000000001</v>
      </c>
    </row>
    <row r="128" spans="1:6" x14ac:dyDescent="0.25">
      <c r="A128">
        <v>150</v>
      </c>
      <c r="B128" t="s">
        <v>123</v>
      </c>
      <c r="C128">
        <v>0</v>
      </c>
      <c r="D128">
        <v>4.5</v>
      </c>
      <c r="E128">
        <v>4</v>
      </c>
      <c r="F128">
        <v>3.0019550000000002</v>
      </c>
    </row>
    <row r="129" spans="1:6" x14ac:dyDescent="0.25">
      <c r="A129">
        <v>151</v>
      </c>
      <c r="B129" t="s">
        <v>123</v>
      </c>
      <c r="C129">
        <v>10</v>
      </c>
      <c r="D129">
        <v>101.25</v>
      </c>
      <c r="E129">
        <v>14</v>
      </c>
      <c r="F129">
        <v>31.549620000000001</v>
      </c>
    </row>
    <row r="130" spans="1:6" x14ac:dyDescent="0.25">
      <c r="A130">
        <v>152</v>
      </c>
      <c r="B130" t="s">
        <v>123</v>
      </c>
      <c r="C130">
        <v>20</v>
      </c>
      <c r="D130">
        <v>309.75</v>
      </c>
      <c r="E130">
        <v>133</v>
      </c>
      <c r="F130">
        <v>256.04360000000003</v>
      </c>
    </row>
    <row r="131" spans="1:6" x14ac:dyDescent="0.25">
      <c r="A131">
        <v>153</v>
      </c>
      <c r="B131" t="s">
        <v>123</v>
      </c>
      <c r="C131">
        <v>30</v>
      </c>
      <c r="D131">
        <v>689</v>
      </c>
      <c r="E131">
        <v>307.5</v>
      </c>
      <c r="F131">
        <v>856.21640000000002</v>
      </c>
    </row>
    <row r="132" spans="1:6" x14ac:dyDescent="0.25">
      <c r="A132">
        <v>154</v>
      </c>
      <c r="B132" t="s">
        <v>123</v>
      </c>
      <c r="C132">
        <v>40</v>
      </c>
      <c r="D132">
        <v>1149</v>
      </c>
      <c r="E132">
        <v>383.75</v>
      </c>
      <c r="F132">
        <v>1378.38</v>
      </c>
    </row>
    <row r="133" spans="1:6" x14ac:dyDescent="0.25">
      <c r="A133">
        <v>155</v>
      </c>
      <c r="B133" t="s">
        <v>123</v>
      </c>
      <c r="C133">
        <v>50</v>
      </c>
      <c r="D133">
        <v>1623.75</v>
      </c>
      <c r="E133">
        <v>274.75</v>
      </c>
      <c r="F133">
        <v>1202.732</v>
      </c>
    </row>
    <row r="134" spans="1:6" x14ac:dyDescent="0.25">
      <c r="A134">
        <v>156</v>
      </c>
      <c r="B134" t="s">
        <v>123</v>
      </c>
      <c r="C134">
        <v>60</v>
      </c>
      <c r="D134">
        <v>922.5</v>
      </c>
      <c r="E134">
        <v>90.75</v>
      </c>
      <c r="F134">
        <v>383.34890000000001</v>
      </c>
    </row>
    <row r="135" spans="1:6" x14ac:dyDescent="0.25">
      <c r="A135">
        <v>157</v>
      </c>
      <c r="B135" t="s">
        <v>123</v>
      </c>
      <c r="C135">
        <v>70</v>
      </c>
      <c r="D135">
        <v>321.25</v>
      </c>
      <c r="E135">
        <v>15.5</v>
      </c>
      <c r="F135">
        <v>79.344790000000003</v>
      </c>
    </row>
    <row r="136" spans="1:6" x14ac:dyDescent="0.25">
      <c r="A136">
        <v>158</v>
      </c>
      <c r="B136" t="s">
        <v>123</v>
      </c>
      <c r="C136">
        <v>80</v>
      </c>
      <c r="D136">
        <v>30.25</v>
      </c>
      <c r="E136">
        <v>11.5</v>
      </c>
      <c r="F136">
        <v>36.998649999999998</v>
      </c>
    </row>
    <row r="137" spans="1:6" x14ac:dyDescent="0.25">
      <c r="A137">
        <v>160</v>
      </c>
      <c r="B137" t="s">
        <v>124</v>
      </c>
      <c r="C137">
        <v>0</v>
      </c>
      <c r="D137">
        <v>2.5</v>
      </c>
      <c r="E137">
        <v>3</v>
      </c>
      <c r="F137">
        <v>0.50039370000000005</v>
      </c>
    </row>
    <row r="138" spans="1:6" x14ac:dyDescent="0.25">
      <c r="A138">
        <v>161</v>
      </c>
      <c r="B138" t="s">
        <v>124</v>
      </c>
      <c r="C138">
        <v>10</v>
      </c>
      <c r="D138">
        <v>50</v>
      </c>
      <c r="E138">
        <v>6</v>
      </c>
      <c r="F138">
        <v>8.0185460000000006</v>
      </c>
    </row>
    <row r="139" spans="1:6" x14ac:dyDescent="0.25">
      <c r="A139">
        <v>162</v>
      </c>
      <c r="B139" t="s">
        <v>124</v>
      </c>
      <c r="C139">
        <v>20</v>
      </c>
      <c r="D139">
        <v>212.5</v>
      </c>
      <c r="E139">
        <v>106.5</v>
      </c>
      <c r="F139">
        <v>50.072420000000001</v>
      </c>
    </row>
    <row r="140" spans="1:6" x14ac:dyDescent="0.25">
      <c r="A140">
        <v>163</v>
      </c>
      <c r="B140" t="s">
        <v>124</v>
      </c>
      <c r="C140">
        <v>30</v>
      </c>
      <c r="D140">
        <v>328</v>
      </c>
      <c r="E140">
        <v>215.25</v>
      </c>
      <c r="F140">
        <v>149.1729</v>
      </c>
    </row>
    <row r="141" spans="1:6" x14ac:dyDescent="0.25">
      <c r="A141">
        <v>164</v>
      </c>
      <c r="B141" t="s">
        <v>124</v>
      </c>
      <c r="C141">
        <v>40</v>
      </c>
      <c r="D141">
        <v>385.5</v>
      </c>
      <c r="E141">
        <v>260.75</v>
      </c>
      <c r="F141">
        <v>205.8828</v>
      </c>
    </row>
    <row r="142" spans="1:6" x14ac:dyDescent="0.25">
      <c r="A142">
        <v>165</v>
      </c>
      <c r="B142" t="s">
        <v>124</v>
      </c>
      <c r="C142">
        <v>50</v>
      </c>
      <c r="D142">
        <v>417</v>
      </c>
      <c r="E142">
        <v>174.5</v>
      </c>
      <c r="F142">
        <v>163.22229999999999</v>
      </c>
    </row>
    <row r="143" spans="1:6" x14ac:dyDescent="0.25">
      <c r="A143">
        <v>166</v>
      </c>
      <c r="B143" t="s">
        <v>124</v>
      </c>
      <c r="C143">
        <v>60</v>
      </c>
      <c r="D143">
        <v>232.5</v>
      </c>
      <c r="E143">
        <v>63</v>
      </c>
      <c r="F143">
        <v>55.39179</v>
      </c>
    </row>
    <row r="144" spans="1:6" x14ac:dyDescent="0.25">
      <c r="A144">
        <v>167</v>
      </c>
      <c r="B144" t="s">
        <v>124</v>
      </c>
      <c r="C144">
        <v>70</v>
      </c>
      <c r="D144">
        <v>88.75</v>
      </c>
      <c r="E144">
        <v>21.75</v>
      </c>
      <c r="F144">
        <v>13.782159999999999</v>
      </c>
    </row>
    <row r="145" spans="1:6" x14ac:dyDescent="0.25">
      <c r="A145">
        <v>168</v>
      </c>
      <c r="B145" t="s">
        <v>124</v>
      </c>
      <c r="C145">
        <v>80</v>
      </c>
      <c r="D145">
        <v>26</v>
      </c>
      <c r="E145">
        <v>7.5</v>
      </c>
      <c r="F145">
        <v>4.8304559999999999</v>
      </c>
    </row>
    <row r="146" spans="1:6" x14ac:dyDescent="0.25">
      <c r="A146">
        <v>170</v>
      </c>
      <c r="B146" t="s">
        <v>125</v>
      </c>
      <c r="C146">
        <v>0</v>
      </c>
      <c r="D146">
        <v>0</v>
      </c>
      <c r="E146">
        <v>2.5</v>
      </c>
      <c r="F146">
        <v>1.22E-4</v>
      </c>
    </row>
    <row r="147" spans="1:6" x14ac:dyDescent="0.25">
      <c r="A147">
        <v>171</v>
      </c>
      <c r="B147" t="s">
        <v>125</v>
      </c>
      <c r="C147">
        <v>10</v>
      </c>
      <c r="D147">
        <v>132.25</v>
      </c>
      <c r="E147">
        <v>4.5</v>
      </c>
      <c r="F147">
        <v>2.0046710000000001</v>
      </c>
    </row>
    <row r="148" spans="1:6" x14ac:dyDescent="0.25">
      <c r="A148">
        <v>172</v>
      </c>
      <c r="B148" t="s">
        <v>125</v>
      </c>
      <c r="C148">
        <v>20</v>
      </c>
      <c r="D148">
        <v>460.5</v>
      </c>
      <c r="E148">
        <v>174.75</v>
      </c>
      <c r="F148">
        <v>44.52129</v>
      </c>
    </row>
    <row r="149" spans="1:6" x14ac:dyDescent="0.25">
      <c r="A149">
        <v>173</v>
      </c>
      <c r="B149" t="s">
        <v>125</v>
      </c>
      <c r="C149">
        <v>30</v>
      </c>
      <c r="D149">
        <v>306</v>
      </c>
      <c r="E149">
        <v>491.5</v>
      </c>
      <c r="F149">
        <v>170.0728</v>
      </c>
    </row>
    <row r="150" spans="1:6" x14ac:dyDescent="0.25">
      <c r="A150">
        <v>174</v>
      </c>
      <c r="B150" t="s">
        <v>125</v>
      </c>
      <c r="C150">
        <v>40</v>
      </c>
      <c r="D150">
        <v>218.5</v>
      </c>
      <c r="E150">
        <v>698</v>
      </c>
      <c r="F150">
        <v>293.75749999999999</v>
      </c>
    </row>
    <row r="151" spans="1:6" x14ac:dyDescent="0.25">
      <c r="A151">
        <v>175</v>
      </c>
      <c r="B151" t="s">
        <v>125</v>
      </c>
      <c r="C151">
        <v>50</v>
      </c>
      <c r="D151">
        <v>329.5</v>
      </c>
      <c r="E151">
        <v>504.75</v>
      </c>
      <c r="F151">
        <v>248.0061</v>
      </c>
    </row>
    <row r="152" spans="1:6" x14ac:dyDescent="0.25">
      <c r="A152">
        <v>176</v>
      </c>
      <c r="B152" t="s">
        <v>125</v>
      </c>
      <c r="C152">
        <v>60</v>
      </c>
      <c r="D152">
        <v>175.75</v>
      </c>
      <c r="E152">
        <v>134.5</v>
      </c>
      <c r="F152">
        <v>63.051729999999999</v>
      </c>
    </row>
    <row r="153" spans="1:6" x14ac:dyDescent="0.25">
      <c r="A153">
        <v>177</v>
      </c>
      <c r="B153" t="s">
        <v>125</v>
      </c>
      <c r="C153">
        <v>70</v>
      </c>
      <c r="D153">
        <v>93.25</v>
      </c>
      <c r="E153">
        <v>23</v>
      </c>
      <c r="F153">
        <v>8.7929779999999997</v>
      </c>
    </row>
    <row r="154" spans="1:6" x14ac:dyDescent="0.25">
      <c r="A154">
        <v>178</v>
      </c>
      <c r="B154" t="s">
        <v>125</v>
      </c>
      <c r="C154">
        <v>80</v>
      </c>
      <c r="D154">
        <v>22</v>
      </c>
      <c r="E154">
        <v>9</v>
      </c>
      <c r="F154">
        <v>3.0750410000000001</v>
      </c>
    </row>
    <row r="155" spans="1:6" x14ac:dyDescent="0.25">
      <c r="A155">
        <v>180</v>
      </c>
      <c r="B155" t="s">
        <v>180</v>
      </c>
      <c r="C155">
        <v>0</v>
      </c>
      <c r="D155">
        <v>9.5</v>
      </c>
      <c r="E155">
        <v>1</v>
      </c>
      <c r="F155">
        <v>0.50042209999999998</v>
      </c>
    </row>
    <row r="156" spans="1:6" x14ac:dyDescent="0.25">
      <c r="A156">
        <v>181</v>
      </c>
      <c r="B156" t="s">
        <v>180</v>
      </c>
      <c r="C156">
        <v>10</v>
      </c>
      <c r="D156">
        <v>74.5</v>
      </c>
      <c r="E156">
        <v>7.5</v>
      </c>
      <c r="F156">
        <v>6.0299769999999997</v>
      </c>
    </row>
    <row r="157" spans="1:6" x14ac:dyDescent="0.25">
      <c r="A157">
        <v>182</v>
      </c>
      <c r="B157" t="s">
        <v>180</v>
      </c>
      <c r="C157">
        <v>20</v>
      </c>
      <c r="D157">
        <v>95.5</v>
      </c>
      <c r="E157">
        <v>140</v>
      </c>
      <c r="F157">
        <v>91.817030000000003</v>
      </c>
    </row>
    <row r="158" spans="1:6" x14ac:dyDescent="0.25">
      <c r="A158">
        <v>183</v>
      </c>
      <c r="B158" t="s">
        <v>180</v>
      </c>
      <c r="C158">
        <v>30</v>
      </c>
      <c r="D158">
        <v>127.5</v>
      </c>
      <c r="E158">
        <v>325.25</v>
      </c>
      <c r="F158">
        <v>271.60579999999999</v>
      </c>
    </row>
    <row r="159" spans="1:6" x14ac:dyDescent="0.25">
      <c r="A159">
        <v>184</v>
      </c>
      <c r="B159" t="s">
        <v>180</v>
      </c>
      <c r="C159">
        <v>40</v>
      </c>
      <c r="D159">
        <v>274.75</v>
      </c>
      <c r="E159">
        <v>326.75</v>
      </c>
      <c r="F159">
        <v>345.01260000000002</v>
      </c>
    </row>
    <row r="160" spans="1:6" x14ac:dyDescent="0.25">
      <c r="A160">
        <v>185</v>
      </c>
      <c r="B160" t="s">
        <v>180</v>
      </c>
      <c r="C160">
        <v>50</v>
      </c>
      <c r="D160">
        <v>309.25</v>
      </c>
      <c r="E160">
        <v>207.75</v>
      </c>
      <c r="F160">
        <v>237.98849999999999</v>
      </c>
    </row>
    <row r="161" spans="1:6" x14ac:dyDescent="0.25">
      <c r="A161">
        <v>186</v>
      </c>
      <c r="B161" t="s">
        <v>180</v>
      </c>
      <c r="C161">
        <v>60</v>
      </c>
      <c r="D161">
        <v>152</v>
      </c>
      <c r="E161">
        <v>82.5</v>
      </c>
      <c r="F161">
        <v>82.166060000000002</v>
      </c>
    </row>
    <row r="162" spans="1:6" x14ac:dyDescent="0.25">
      <c r="A162">
        <v>187</v>
      </c>
      <c r="B162" t="s">
        <v>180</v>
      </c>
      <c r="C162">
        <v>70</v>
      </c>
      <c r="D162">
        <v>95.5</v>
      </c>
      <c r="E162">
        <v>19</v>
      </c>
      <c r="F162">
        <v>19.147220000000001</v>
      </c>
    </row>
    <row r="163" spans="1:6" x14ac:dyDescent="0.25">
      <c r="A163">
        <v>188</v>
      </c>
      <c r="B163" t="s">
        <v>180</v>
      </c>
      <c r="C163">
        <v>80</v>
      </c>
      <c r="D163">
        <v>27</v>
      </c>
      <c r="E163">
        <v>9.5</v>
      </c>
      <c r="F163">
        <v>8.5375610000000002</v>
      </c>
    </row>
    <row r="164" spans="1:6" x14ac:dyDescent="0.25">
      <c r="A164">
        <v>190</v>
      </c>
      <c r="B164" t="s">
        <v>24</v>
      </c>
      <c r="C164">
        <v>0</v>
      </c>
      <c r="D164">
        <v>4.5</v>
      </c>
      <c r="E164">
        <v>0</v>
      </c>
      <c r="F164">
        <v>0</v>
      </c>
    </row>
    <row r="165" spans="1:6" x14ac:dyDescent="0.25">
      <c r="A165">
        <v>191</v>
      </c>
      <c r="B165" t="s">
        <v>24</v>
      </c>
      <c r="C165">
        <v>10</v>
      </c>
      <c r="D165">
        <v>335.5</v>
      </c>
      <c r="E165">
        <v>18</v>
      </c>
      <c r="F165">
        <v>7.0073499999999997</v>
      </c>
    </row>
    <row r="166" spans="1:6" x14ac:dyDescent="0.25">
      <c r="A166">
        <v>192</v>
      </c>
      <c r="B166" t="s">
        <v>24</v>
      </c>
      <c r="C166">
        <v>20</v>
      </c>
      <c r="D166">
        <v>1190.5</v>
      </c>
      <c r="E166">
        <v>197.5</v>
      </c>
      <c r="F166">
        <v>87.794390000000007</v>
      </c>
    </row>
    <row r="167" spans="1:6" x14ac:dyDescent="0.25">
      <c r="A167">
        <v>193</v>
      </c>
      <c r="B167" t="s">
        <v>24</v>
      </c>
      <c r="C167">
        <v>30</v>
      </c>
      <c r="D167">
        <v>1238.75</v>
      </c>
      <c r="E167">
        <v>492.25</v>
      </c>
      <c r="F167">
        <v>357.1388</v>
      </c>
    </row>
    <row r="168" spans="1:6" x14ac:dyDescent="0.25">
      <c r="A168">
        <v>194</v>
      </c>
      <c r="B168" t="s">
        <v>24</v>
      </c>
      <c r="C168">
        <v>40</v>
      </c>
      <c r="D168">
        <v>835</v>
      </c>
      <c r="E168">
        <v>560.25</v>
      </c>
      <c r="F168">
        <v>514.07339999999999</v>
      </c>
    </row>
    <row r="169" spans="1:6" x14ac:dyDescent="0.25">
      <c r="A169">
        <v>195</v>
      </c>
      <c r="B169" t="s">
        <v>24</v>
      </c>
      <c r="C169">
        <v>50</v>
      </c>
      <c r="D169">
        <v>730.5</v>
      </c>
      <c r="E169">
        <v>353.5</v>
      </c>
      <c r="F169">
        <v>353.13369999999998</v>
      </c>
    </row>
    <row r="170" spans="1:6" x14ac:dyDescent="0.25">
      <c r="A170">
        <v>196</v>
      </c>
      <c r="B170" t="s">
        <v>24</v>
      </c>
      <c r="C170">
        <v>60</v>
      </c>
      <c r="D170">
        <v>317.75</v>
      </c>
      <c r="E170">
        <v>96.75</v>
      </c>
      <c r="F170">
        <v>91.318879999999993</v>
      </c>
    </row>
    <row r="171" spans="1:6" x14ac:dyDescent="0.25">
      <c r="A171">
        <v>197</v>
      </c>
      <c r="B171" t="s">
        <v>24</v>
      </c>
      <c r="C171">
        <v>70</v>
      </c>
      <c r="D171">
        <v>129.25</v>
      </c>
      <c r="E171">
        <v>23</v>
      </c>
      <c r="F171">
        <v>16.920919999999999</v>
      </c>
    </row>
    <row r="172" spans="1:6" x14ac:dyDescent="0.25">
      <c r="A172">
        <v>198</v>
      </c>
      <c r="B172" t="s">
        <v>24</v>
      </c>
      <c r="C172">
        <v>80</v>
      </c>
      <c r="D172">
        <v>41.25</v>
      </c>
      <c r="E172">
        <v>6.5</v>
      </c>
      <c r="F172">
        <v>4.6301569999999996</v>
      </c>
    </row>
    <row r="173" spans="1:6" x14ac:dyDescent="0.25">
      <c r="A173">
        <v>200</v>
      </c>
      <c r="B173" t="s">
        <v>127</v>
      </c>
      <c r="C173">
        <v>0</v>
      </c>
      <c r="D173">
        <v>2</v>
      </c>
      <c r="E173">
        <v>2.5</v>
      </c>
      <c r="F173">
        <v>1.338E-4</v>
      </c>
    </row>
    <row r="174" spans="1:6" x14ac:dyDescent="0.25">
      <c r="A174">
        <v>201</v>
      </c>
      <c r="B174" t="s">
        <v>127</v>
      </c>
      <c r="C174">
        <v>10</v>
      </c>
      <c r="D174">
        <v>184.5</v>
      </c>
      <c r="E174">
        <v>23</v>
      </c>
      <c r="F174">
        <v>5.5080410000000004</v>
      </c>
    </row>
    <row r="175" spans="1:6" x14ac:dyDescent="0.25">
      <c r="A175">
        <v>202</v>
      </c>
      <c r="B175" t="s">
        <v>127</v>
      </c>
      <c r="C175">
        <v>20</v>
      </c>
      <c r="D175">
        <v>473</v>
      </c>
      <c r="E175">
        <v>349.25</v>
      </c>
      <c r="F175">
        <v>82.026060000000001</v>
      </c>
    </row>
    <row r="176" spans="1:6" x14ac:dyDescent="0.25">
      <c r="A176">
        <v>203</v>
      </c>
      <c r="B176" t="s">
        <v>127</v>
      </c>
      <c r="C176">
        <v>30</v>
      </c>
      <c r="D176">
        <v>586.5</v>
      </c>
      <c r="E176">
        <v>933</v>
      </c>
      <c r="F176">
        <v>382.09879999999998</v>
      </c>
    </row>
    <row r="177" spans="1:6" x14ac:dyDescent="0.25">
      <c r="A177">
        <v>204</v>
      </c>
      <c r="B177" t="s">
        <v>127</v>
      </c>
      <c r="C177">
        <v>40</v>
      </c>
      <c r="D177">
        <v>832.5</v>
      </c>
      <c r="E177">
        <v>1002</v>
      </c>
      <c r="F177">
        <v>499.19349999999997</v>
      </c>
    </row>
    <row r="178" spans="1:6" x14ac:dyDescent="0.25">
      <c r="A178">
        <v>205</v>
      </c>
      <c r="B178" t="s">
        <v>127</v>
      </c>
      <c r="C178">
        <v>50</v>
      </c>
      <c r="D178">
        <v>695.75</v>
      </c>
      <c r="E178">
        <v>537</v>
      </c>
      <c r="F178">
        <v>306.64389999999997</v>
      </c>
    </row>
    <row r="179" spans="1:6" x14ac:dyDescent="0.25">
      <c r="A179">
        <v>206</v>
      </c>
      <c r="B179" t="s">
        <v>127</v>
      </c>
      <c r="C179">
        <v>60</v>
      </c>
      <c r="D179">
        <v>235.5</v>
      </c>
      <c r="E179">
        <v>136.75</v>
      </c>
      <c r="F179">
        <v>70.128200000000007</v>
      </c>
    </row>
    <row r="180" spans="1:6" x14ac:dyDescent="0.25">
      <c r="A180">
        <v>207</v>
      </c>
      <c r="B180" t="s">
        <v>127</v>
      </c>
      <c r="C180">
        <v>70</v>
      </c>
      <c r="D180">
        <v>90.5</v>
      </c>
      <c r="E180">
        <v>32</v>
      </c>
      <c r="F180">
        <v>12.25765</v>
      </c>
    </row>
    <row r="181" spans="1:6" x14ac:dyDescent="0.25">
      <c r="A181">
        <v>208</v>
      </c>
      <c r="B181" t="s">
        <v>127</v>
      </c>
      <c r="C181">
        <v>80</v>
      </c>
      <c r="D181">
        <v>24.25</v>
      </c>
      <c r="E181">
        <v>10</v>
      </c>
      <c r="F181">
        <v>3.5822699999999998</v>
      </c>
    </row>
    <row r="182" spans="1:6" x14ac:dyDescent="0.25">
      <c r="A182">
        <v>210</v>
      </c>
      <c r="B182" t="s">
        <v>128</v>
      </c>
      <c r="C182">
        <v>0</v>
      </c>
      <c r="D182">
        <v>2</v>
      </c>
      <c r="E182">
        <v>0</v>
      </c>
      <c r="F182">
        <v>2.3E-5</v>
      </c>
    </row>
    <row r="183" spans="1:6" x14ac:dyDescent="0.25">
      <c r="A183">
        <v>211</v>
      </c>
      <c r="B183" t="s">
        <v>128</v>
      </c>
      <c r="C183">
        <v>10</v>
      </c>
      <c r="D183">
        <v>85.25</v>
      </c>
      <c r="E183">
        <v>2</v>
      </c>
      <c r="F183">
        <v>3.0024950000000001</v>
      </c>
    </row>
    <row r="184" spans="1:6" x14ac:dyDescent="0.25">
      <c r="A184">
        <v>212</v>
      </c>
      <c r="B184" t="s">
        <v>128</v>
      </c>
      <c r="C184">
        <v>20</v>
      </c>
      <c r="D184">
        <v>321.75</v>
      </c>
      <c r="E184">
        <v>134.75</v>
      </c>
      <c r="F184">
        <v>82.758510000000001</v>
      </c>
    </row>
    <row r="185" spans="1:6" x14ac:dyDescent="0.25">
      <c r="A185">
        <v>213</v>
      </c>
      <c r="B185" t="s">
        <v>128</v>
      </c>
      <c r="C185">
        <v>30</v>
      </c>
      <c r="D185">
        <v>504.75</v>
      </c>
      <c r="E185">
        <v>284.5</v>
      </c>
      <c r="F185">
        <v>327.02260000000001</v>
      </c>
    </row>
    <row r="186" spans="1:6" x14ac:dyDescent="0.25">
      <c r="A186">
        <v>214</v>
      </c>
      <c r="B186" t="s">
        <v>128</v>
      </c>
      <c r="C186">
        <v>40</v>
      </c>
      <c r="D186">
        <v>653</v>
      </c>
      <c r="E186">
        <v>350.25</v>
      </c>
      <c r="F186">
        <v>516.56899999999996</v>
      </c>
    </row>
    <row r="187" spans="1:6" x14ac:dyDescent="0.25">
      <c r="A187">
        <v>215</v>
      </c>
      <c r="B187" t="s">
        <v>128</v>
      </c>
      <c r="C187">
        <v>50</v>
      </c>
      <c r="D187">
        <v>596.75</v>
      </c>
      <c r="E187">
        <v>240.75</v>
      </c>
      <c r="F187">
        <v>388.92680000000001</v>
      </c>
    </row>
    <row r="188" spans="1:6" x14ac:dyDescent="0.25">
      <c r="A188">
        <v>216</v>
      </c>
      <c r="B188" t="s">
        <v>128</v>
      </c>
      <c r="C188">
        <v>60</v>
      </c>
      <c r="D188">
        <v>316.25</v>
      </c>
      <c r="E188">
        <v>61.75</v>
      </c>
      <c r="F188">
        <v>98.670640000000006</v>
      </c>
    </row>
    <row r="189" spans="1:6" x14ac:dyDescent="0.25">
      <c r="A189">
        <v>217</v>
      </c>
      <c r="B189" t="s">
        <v>128</v>
      </c>
      <c r="C189">
        <v>70</v>
      </c>
      <c r="D189">
        <v>133.5</v>
      </c>
      <c r="E189">
        <v>12.5</v>
      </c>
      <c r="F189">
        <v>15.57935</v>
      </c>
    </row>
    <row r="190" spans="1:6" x14ac:dyDescent="0.25">
      <c r="A190">
        <v>218</v>
      </c>
      <c r="B190" t="s">
        <v>128</v>
      </c>
      <c r="C190">
        <v>80</v>
      </c>
      <c r="D190">
        <v>33.75</v>
      </c>
      <c r="E190">
        <v>5.5</v>
      </c>
      <c r="F190">
        <v>5.0328160000000004</v>
      </c>
    </row>
    <row r="191" spans="1:6" x14ac:dyDescent="0.25">
      <c r="A191">
        <v>220</v>
      </c>
      <c r="B191" t="s">
        <v>25</v>
      </c>
      <c r="C191">
        <v>0</v>
      </c>
      <c r="D191">
        <v>4</v>
      </c>
      <c r="E191">
        <v>0</v>
      </c>
      <c r="F191">
        <v>0</v>
      </c>
    </row>
    <row r="192" spans="1:6" x14ac:dyDescent="0.25">
      <c r="A192">
        <v>221</v>
      </c>
      <c r="B192" t="s">
        <v>25</v>
      </c>
      <c r="C192">
        <v>10</v>
      </c>
      <c r="D192">
        <v>314.75</v>
      </c>
      <c r="E192">
        <v>8</v>
      </c>
      <c r="F192">
        <v>4.5059560000000003</v>
      </c>
    </row>
    <row r="193" spans="1:6" x14ac:dyDescent="0.25">
      <c r="A193">
        <v>222</v>
      </c>
      <c r="B193" t="s">
        <v>25</v>
      </c>
      <c r="C193">
        <v>20</v>
      </c>
      <c r="D193">
        <v>1096.5</v>
      </c>
      <c r="E193">
        <v>126</v>
      </c>
      <c r="F193">
        <v>58.036749999999998</v>
      </c>
    </row>
    <row r="194" spans="1:6" x14ac:dyDescent="0.25">
      <c r="A194">
        <v>223</v>
      </c>
      <c r="B194" t="s">
        <v>25</v>
      </c>
      <c r="C194">
        <v>30</v>
      </c>
      <c r="D194">
        <v>1111.5</v>
      </c>
      <c r="E194">
        <v>286.25</v>
      </c>
      <c r="F194">
        <v>205.57069999999999</v>
      </c>
    </row>
    <row r="195" spans="1:6" x14ac:dyDescent="0.25">
      <c r="A195">
        <v>224</v>
      </c>
      <c r="B195" t="s">
        <v>25</v>
      </c>
      <c r="C195">
        <v>40</v>
      </c>
      <c r="D195">
        <v>695.5</v>
      </c>
      <c r="E195">
        <v>328.5</v>
      </c>
      <c r="F195">
        <v>310.23649999999998</v>
      </c>
    </row>
    <row r="196" spans="1:6" x14ac:dyDescent="0.25">
      <c r="A196">
        <v>225</v>
      </c>
      <c r="B196" t="s">
        <v>25</v>
      </c>
      <c r="C196">
        <v>50</v>
      </c>
      <c r="D196">
        <v>450</v>
      </c>
      <c r="E196">
        <v>173.5</v>
      </c>
      <c r="F196">
        <v>205.10409999999999</v>
      </c>
    </row>
    <row r="197" spans="1:6" x14ac:dyDescent="0.25">
      <c r="A197">
        <v>226</v>
      </c>
      <c r="B197" t="s">
        <v>25</v>
      </c>
      <c r="C197">
        <v>60</v>
      </c>
      <c r="D197">
        <v>213.25</v>
      </c>
      <c r="E197">
        <v>54.5</v>
      </c>
      <c r="F197">
        <v>62.144060000000003</v>
      </c>
    </row>
    <row r="198" spans="1:6" x14ac:dyDescent="0.25">
      <c r="A198">
        <v>227</v>
      </c>
      <c r="B198" t="s">
        <v>25</v>
      </c>
      <c r="C198">
        <v>70</v>
      </c>
      <c r="D198">
        <v>92.5</v>
      </c>
      <c r="E198">
        <v>14</v>
      </c>
      <c r="F198">
        <v>12.02886</v>
      </c>
    </row>
    <row r="199" spans="1:6" x14ac:dyDescent="0.25">
      <c r="A199">
        <v>228</v>
      </c>
      <c r="B199" t="s">
        <v>25</v>
      </c>
      <c r="C199">
        <v>80</v>
      </c>
      <c r="D199">
        <v>26.5</v>
      </c>
      <c r="E199">
        <v>4.75</v>
      </c>
      <c r="F199">
        <v>3.6311119999999999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workbookViewId="0">
      <pane ySplit="1" topLeftCell="A2" activePane="bottomLeft" state="frozen"/>
      <selection activeCell="W56" sqref="W56"/>
      <selection pane="bottomLeft" activeCell="W56" sqref="W56"/>
    </sheetView>
  </sheetViews>
  <sheetFormatPr defaultRowHeight="15" x14ac:dyDescent="0.25"/>
  <sheetData>
    <row r="1" spans="1:5" x14ac:dyDescent="0.25">
      <c r="A1" t="s">
        <v>113</v>
      </c>
      <c r="B1" t="s">
        <v>179</v>
      </c>
      <c r="C1" t="s">
        <v>139</v>
      </c>
      <c r="D1" t="s">
        <v>309</v>
      </c>
      <c r="E1" t="s">
        <v>151</v>
      </c>
    </row>
    <row r="2" spans="1:5" x14ac:dyDescent="0.25">
      <c r="A2">
        <v>10</v>
      </c>
      <c r="B2" t="s">
        <v>15</v>
      </c>
      <c r="C2">
        <v>0</v>
      </c>
      <c r="D2">
        <v>0</v>
      </c>
      <c r="E2">
        <v>1.7269300000000001E-2</v>
      </c>
    </row>
    <row r="3" spans="1:5" x14ac:dyDescent="0.25">
      <c r="A3">
        <v>11</v>
      </c>
      <c r="B3" t="s">
        <v>15</v>
      </c>
      <c r="C3">
        <v>10</v>
      </c>
      <c r="D3">
        <v>0</v>
      </c>
      <c r="E3">
        <v>9.1742999999999998E-3</v>
      </c>
    </row>
    <row r="4" spans="1:5" x14ac:dyDescent="0.25">
      <c r="A4">
        <v>12</v>
      </c>
      <c r="B4" t="s">
        <v>15</v>
      </c>
      <c r="C4">
        <v>20</v>
      </c>
      <c r="D4">
        <v>3.1749300000000001E-2</v>
      </c>
      <c r="E4">
        <v>0.18402589999999999</v>
      </c>
    </row>
    <row r="5" spans="1:5" x14ac:dyDescent="0.25">
      <c r="A5">
        <v>13</v>
      </c>
      <c r="B5" t="s">
        <v>15</v>
      </c>
      <c r="C5">
        <v>30</v>
      </c>
      <c r="D5">
        <v>0.1521496</v>
      </c>
      <c r="E5">
        <v>0.37830550000000002</v>
      </c>
    </row>
    <row r="6" spans="1:5" x14ac:dyDescent="0.25">
      <c r="A6">
        <v>14</v>
      </c>
      <c r="B6" t="s">
        <v>15</v>
      </c>
      <c r="C6">
        <v>40</v>
      </c>
      <c r="D6">
        <v>0.2869197</v>
      </c>
      <c r="E6">
        <v>0.23745279999999999</v>
      </c>
    </row>
    <row r="7" spans="1:5" x14ac:dyDescent="0.25">
      <c r="A7">
        <v>15</v>
      </c>
      <c r="B7" t="s">
        <v>15</v>
      </c>
      <c r="C7">
        <v>50</v>
      </c>
      <c r="D7">
        <v>0.25517040000000002</v>
      </c>
      <c r="E7">
        <v>0.124123</v>
      </c>
    </row>
    <row r="8" spans="1:5" x14ac:dyDescent="0.25">
      <c r="A8">
        <v>16</v>
      </c>
      <c r="B8" t="s">
        <v>15</v>
      </c>
      <c r="C8">
        <v>60</v>
      </c>
      <c r="D8">
        <v>0.18817020000000001</v>
      </c>
      <c r="E8">
        <v>3.9395600000000003E-2</v>
      </c>
    </row>
    <row r="9" spans="1:5" x14ac:dyDescent="0.25">
      <c r="A9">
        <v>17</v>
      </c>
      <c r="B9" t="s">
        <v>15</v>
      </c>
      <c r="C9">
        <v>70</v>
      </c>
      <c r="D9">
        <v>4.9387800000000003E-2</v>
      </c>
      <c r="E9">
        <v>1.02536E-2</v>
      </c>
    </row>
    <row r="10" spans="1:5" x14ac:dyDescent="0.25">
      <c r="A10">
        <v>18</v>
      </c>
      <c r="B10" t="s">
        <v>15</v>
      </c>
      <c r="C10">
        <v>80</v>
      </c>
      <c r="D10">
        <v>3.6452900000000003E-2</v>
      </c>
      <c r="E10">
        <v>0</v>
      </c>
    </row>
    <row r="11" spans="1:5" x14ac:dyDescent="0.25">
      <c r="A11">
        <v>20</v>
      </c>
      <c r="B11" t="s">
        <v>118</v>
      </c>
      <c r="C11">
        <v>0</v>
      </c>
      <c r="D11">
        <v>0</v>
      </c>
      <c r="E11">
        <v>9.7552000000000003E-3</v>
      </c>
    </row>
    <row r="12" spans="1:5" x14ac:dyDescent="0.25">
      <c r="A12">
        <v>21</v>
      </c>
      <c r="B12" t="s">
        <v>118</v>
      </c>
      <c r="C12">
        <v>10</v>
      </c>
      <c r="D12">
        <v>0</v>
      </c>
      <c r="E12">
        <v>5.1644999999999998E-3</v>
      </c>
    </row>
    <row r="13" spans="1:5" x14ac:dyDescent="0.25">
      <c r="A13">
        <v>22</v>
      </c>
      <c r="B13" t="s">
        <v>118</v>
      </c>
      <c r="C13">
        <v>20</v>
      </c>
      <c r="D13">
        <v>2.0021500000000001E-2</v>
      </c>
      <c r="E13">
        <v>0.12299160000000001</v>
      </c>
    </row>
    <row r="14" spans="1:5" x14ac:dyDescent="0.25">
      <c r="A14">
        <v>23</v>
      </c>
      <c r="B14" t="s">
        <v>118</v>
      </c>
      <c r="C14">
        <v>30</v>
      </c>
      <c r="D14">
        <v>0.1388992</v>
      </c>
      <c r="E14">
        <v>0.27850039999999998</v>
      </c>
    </row>
    <row r="15" spans="1:5" x14ac:dyDescent="0.25">
      <c r="A15">
        <v>24</v>
      </c>
      <c r="B15" t="s">
        <v>118</v>
      </c>
      <c r="C15">
        <v>40</v>
      </c>
      <c r="D15">
        <v>0.32284689999999999</v>
      </c>
      <c r="E15">
        <v>0.3288064</v>
      </c>
    </row>
    <row r="16" spans="1:5" x14ac:dyDescent="0.25">
      <c r="A16">
        <v>25</v>
      </c>
      <c r="B16" t="s">
        <v>118</v>
      </c>
      <c r="C16">
        <v>50</v>
      </c>
      <c r="D16">
        <v>0.29781999999999997</v>
      </c>
      <c r="E16">
        <v>0.1677506</v>
      </c>
    </row>
    <row r="17" spans="1:5" x14ac:dyDescent="0.25">
      <c r="A17">
        <v>26</v>
      </c>
      <c r="B17" t="s">
        <v>118</v>
      </c>
      <c r="C17">
        <v>60</v>
      </c>
      <c r="D17">
        <v>0.15784519999999999</v>
      </c>
      <c r="E17">
        <v>6.3312900000000005E-2</v>
      </c>
    </row>
    <row r="18" spans="1:5" x14ac:dyDescent="0.25">
      <c r="A18">
        <v>27</v>
      </c>
      <c r="B18" t="s">
        <v>118</v>
      </c>
      <c r="C18">
        <v>70</v>
      </c>
      <c r="D18">
        <v>4.7551099999999999E-2</v>
      </c>
      <c r="E18">
        <v>1.6832400000000001E-2</v>
      </c>
    </row>
    <row r="19" spans="1:5" x14ac:dyDescent="0.25">
      <c r="A19">
        <v>28</v>
      </c>
      <c r="B19" t="s">
        <v>118</v>
      </c>
      <c r="C19">
        <v>80</v>
      </c>
      <c r="D19">
        <v>1.5016099999999999E-2</v>
      </c>
      <c r="E19">
        <v>6.8859999999999998E-3</v>
      </c>
    </row>
    <row r="20" spans="1:5" x14ac:dyDescent="0.25">
      <c r="A20">
        <v>30</v>
      </c>
      <c r="B20" t="s">
        <v>16</v>
      </c>
      <c r="C20">
        <v>0</v>
      </c>
      <c r="D20">
        <v>0</v>
      </c>
      <c r="E20">
        <v>7.7085000000000001E-3</v>
      </c>
    </row>
    <row r="21" spans="1:5" x14ac:dyDescent="0.25">
      <c r="A21">
        <v>31</v>
      </c>
      <c r="B21" t="s">
        <v>16</v>
      </c>
      <c r="C21">
        <v>10</v>
      </c>
      <c r="D21">
        <v>0</v>
      </c>
      <c r="E21">
        <v>4.2046000000000002E-3</v>
      </c>
    </row>
    <row r="22" spans="1:5" x14ac:dyDescent="0.25">
      <c r="A22">
        <v>32</v>
      </c>
      <c r="B22" t="s">
        <v>16</v>
      </c>
      <c r="C22">
        <v>20</v>
      </c>
      <c r="D22">
        <v>1.44546E-2</v>
      </c>
      <c r="E22">
        <v>8.7596400000000005E-2</v>
      </c>
    </row>
    <row r="23" spans="1:5" x14ac:dyDescent="0.25">
      <c r="A23">
        <v>33</v>
      </c>
      <c r="B23" t="s">
        <v>16</v>
      </c>
      <c r="C23">
        <v>30</v>
      </c>
      <c r="D23">
        <v>0.11957909999999999</v>
      </c>
      <c r="E23">
        <v>0.25157669999999999</v>
      </c>
    </row>
    <row r="24" spans="1:5" x14ac:dyDescent="0.25">
      <c r="A24">
        <v>34</v>
      </c>
      <c r="B24" t="s">
        <v>16</v>
      </c>
      <c r="C24">
        <v>40</v>
      </c>
      <c r="D24">
        <v>0.39815909999999999</v>
      </c>
      <c r="E24">
        <v>0.4029432</v>
      </c>
    </row>
    <row r="25" spans="1:5" x14ac:dyDescent="0.25">
      <c r="A25">
        <v>35</v>
      </c>
      <c r="B25" t="s">
        <v>16</v>
      </c>
      <c r="C25">
        <v>50</v>
      </c>
      <c r="D25">
        <v>0.31274540000000001</v>
      </c>
      <c r="E25">
        <v>0.18640499999999999</v>
      </c>
    </row>
    <row r="26" spans="1:5" x14ac:dyDescent="0.25">
      <c r="A26">
        <v>36</v>
      </c>
      <c r="B26" t="s">
        <v>16</v>
      </c>
      <c r="C26">
        <v>60</v>
      </c>
      <c r="D26">
        <v>0.1261525</v>
      </c>
      <c r="E26">
        <v>4.9054E-2</v>
      </c>
    </row>
    <row r="27" spans="1:5" x14ac:dyDescent="0.25">
      <c r="A27">
        <v>37</v>
      </c>
      <c r="B27" t="s">
        <v>16</v>
      </c>
      <c r="C27">
        <v>70</v>
      </c>
      <c r="D27">
        <v>2.8909199999999999E-2</v>
      </c>
      <c r="E27">
        <v>5.6062000000000004E-3</v>
      </c>
    </row>
    <row r="28" spans="1:5" x14ac:dyDescent="0.25">
      <c r="A28">
        <v>38</v>
      </c>
      <c r="B28" t="s">
        <v>16</v>
      </c>
      <c r="C28">
        <v>80</v>
      </c>
      <c r="D28">
        <v>0</v>
      </c>
      <c r="E28">
        <v>4.9053999999999999E-3</v>
      </c>
    </row>
    <row r="29" spans="1:5" x14ac:dyDescent="0.25">
      <c r="A29">
        <v>40</v>
      </c>
      <c r="B29" t="s">
        <v>17</v>
      </c>
      <c r="C29">
        <v>0</v>
      </c>
      <c r="D29">
        <v>0</v>
      </c>
      <c r="E29">
        <v>3.5436500000000003E-2</v>
      </c>
    </row>
    <row r="30" spans="1:5" x14ac:dyDescent="0.25">
      <c r="A30">
        <v>41</v>
      </c>
      <c r="B30" t="s">
        <v>17</v>
      </c>
      <c r="C30">
        <v>10</v>
      </c>
      <c r="D30">
        <v>0</v>
      </c>
      <c r="E30">
        <v>1.29646E-2</v>
      </c>
    </row>
    <row r="31" spans="1:5" x14ac:dyDescent="0.25">
      <c r="A31">
        <v>42</v>
      </c>
      <c r="B31" t="s">
        <v>17</v>
      </c>
      <c r="C31">
        <v>20</v>
      </c>
      <c r="D31">
        <v>4.9339300000000003E-2</v>
      </c>
      <c r="E31">
        <v>0.1905791</v>
      </c>
    </row>
    <row r="32" spans="1:5" x14ac:dyDescent="0.25">
      <c r="A32">
        <v>43</v>
      </c>
      <c r="B32" t="s">
        <v>17</v>
      </c>
      <c r="C32">
        <v>30</v>
      </c>
      <c r="D32">
        <v>0.2368285</v>
      </c>
      <c r="E32">
        <v>0.39801209999999998</v>
      </c>
    </row>
    <row r="33" spans="1:5" x14ac:dyDescent="0.25">
      <c r="A33">
        <v>44</v>
      </c>
      <c r="B33" t="s">
        <v>17</v>
      </c>
      <c r="C33">
        <v>40</v>
      </c>
      <c r="D33">
        <v>0.29274640000000002</v>
      </c>
      <c r="E33">
        <v>0.218669</v>
      </c>
    </row>
    <row r="34" spans="1:5" x14ac:dyDescent="0.25">
      <c r="A34">
        <v>45</v>
      </c>
      <c r="B34" t="s">
        <v>17</v>
      </c>
      <c r="C34">
        <v>50</v>
      </c>
      <c r="D34">
        <v>0.26643210000000001</v>
      </c>
      <c r="E34">
        <v>0.1037165</v>
      </c>
    </row>
    <row r="35" spans="1:5" x14ac:dyDescent="0.25">
      <c r="A35">
        <v>46</v>
      </c>
      <c r="B35" t="s">
        <v>17</v>
      </c>
      <c r="C35">
        <v>60</v>
      </c>
      <c r="D35">
        <v>0.12176090000000001</v>
      </c>
      <c r="E35">
        <v>3.1115E-2</v>
      </c>
    </row>
    <row r="36" spans="1:5" x14ac:dyDescent="0.25">
      <c r="A36">
        <v>47</v>
      </c>
      <c r="B36" t="s">
        <v>17</v>
      </c>
      <c r="C36">
        <v>70</v>
      </c>
      <c r="D36">
        <v>3.2892900000000003E-2</v>
      </c>
      <c r="E36">
        <v>6.4822999999999999E-3</v>
      </c>
    </row>
    <row r="37" spans="1:5" x14ac:dyDescent="0.25">
      <c r="A37">
        <v>48</v>
      </c>
      <c r="B37" t="s">
        <v>17</v>
      </c>
      <c r="C37">
        <v>80</v>
      </c>
      <c r="D37">
        <v>0</v>
      </c>
      <c r="E37">
        <v>3.0251000000000002E-3</v>
      </c>
    </row>
    <row r="38" spans="1:5" x14ac:dyDescent="0.25">
      <c r="A38">
        <v>50</v>
      </c>
      <c r="B38" t="s">
        <v>119</v>
      </c>
      <c r="C38">
        <v>0</v>
      </c>
      <c r="D38">
        <v>0</v>
      </c>
      <c r="E38">
        <v>3.0279500000000001E-2</v>
      </c>
    </row>
    <row r="39" spans="1:5" x14ac:dyDescent="0.25">
      <c r="A39">
        <v>51</v>
      </c>
      <c r="B39" t="s">
        <v>119</v>
      </c>
      <c r="C39">
        <v>10</v>
      </c>
      <c r="D39">
        <v>0</v>
      </c>
      <c r="E39">
        <v>1.24224E-2</v>
      </c>
    </row>
    <row r="40" spans="1:5" x14ac:dyDescent="0.25">
      <c r="A40">
        <v>52</v>
      </c>
      <c r="B40" t="s">
        <v>119</v>
      </c>
      <c r="C40">
        <v>20</v>
      </c>
      <c r="D40">
        <v>0</v>
      </c>
      <c r="E40">
        <v>0.17236019999999999</v>
      </c>
    </row>
    <row r="41" spans="1:5" x14ac:dyDescent="0.25">
      <c r="A41">
        <v>53</v>
      </c>
      <c r="B41" t="s">
        <v>119</v>
      </c>
      <c r="C41">
        <v>30</v>
      </c>
      <c r="D41">
        <v>0.2169904</v>
      </c>
      <c r="E41">
        <v>0.3540373</v>
      </c>
    </row>
    <row r="42" spans="1:5" x14ac:dyDescent="0.25">
      <c r="A42">
        <v>54</v>
      </c>
      <c r="B42" t="s">
        <v>119</v>
      </c>
      <c r="C42">
        <v>40</v>
      </c>
      <c r="D42">
        <v>0.33021889999999998</v>
      </c>
      <c r="E42">
        <v>0.25232919999999998</v>
      </c>
    </row>
    <row r="43" spans="1:5" x14ac:dyDescent="0.25">
      <c r="A43">
        <v>55</v>
      </c>
      <c r="B43" t="s">
        <v>119</v>
      </c>
      <c r="C43">
        <v>50</v>
      </c>
      <c r="D43">
        <v>0.31319730000000001</v>
      </c>
      <c r="E43">
        <v>0.13586960000000001</v>
      </c>
    </row>
    <row r="44" spans="1:5" x14ac:dyDescent="0.25">
      <c r="A44">
        <v>56</v>
      </c>
      <c r="B44" t="s">
        <v>119</v>
      </c>
      <c r="C44">
        <v>60</v>
      </c>
      <c r="D44">
        <v>0.1089545</v>
      </c>
      <c r="E44">
        <v>3.4937900000000001E-2</v>
      </c>
    </row>
    <row r="45" spans="1:5" x14ac:dyDescent="0.25">
      <c r="A45">
        <v>57</v>
      </c>
      <c r="B45" t="s">
        <v>119</v>
      </c>
      <c r="C45">
        <v>70</v>
      </c>
      <c r="D45">
        <v>3.06389E-2</v>
      </c>
      <c r="E45">
        <v>7.7640000000000001E-3</v>
      </c>
    </row>
    <row r="46" spans="1:5" x14ac:dyDescent="0.25">
      <c r="A46">
        <v>58</v>
      </c>
      <c r="B46" t="s">
        <v>119</v>
      </c>
      <c r="C46">
        <v>80</v>
      </c>
      <c r="D46">
        <v>0</v>
      </c>
      <c r="E46">
        <v>0</v>
      </c>
    </row>
    <row r="47" spans="1:5" x14ac:dyDescent="0.25">
      <c r="A47">
        <v>60</v>
      </c>
      <c r="B47" t="s">
        <v>18</v>
      </c>
      <c r="C47">
        <v>0</v>
      </c>
      <c r="D47">
        <v>0</v>
      </c>
      <c r="E47">
        <v>2.5894500000000001E-2</v>
      </c>
    </row>
    <row r="48" spans="1:5" x14ac:dyDescent="0.25">
      <c r="A48">
        <v>61</v>
      </c>
      <c r="B48" t="s">
        <v>18</v>
      </c>
      <c r="C48">
        <v>10</v>
      </c>
      <c r="D48">
        <v>0</v>
      </c>
      <c r="E48">
        <v>1.27119E-2</v>
      </c>
    </row>
    <row r="49" spans="1:5" x14ac:dyDescent="0.25">
      <c r="A49">
        <v>62</v>
      </c>
      <c r="B49" t="s">
        <v>18</v>
      </c>
      <c r="C49">
        <v>20</v>
      </c>
      <c r="D49">
        <v>1.5495800000000001E-2</v>
      </c>
      <c r="E49">
        <v>0.15254239999999999</v>
      </c>
    </row>
    <row r="50" spans="1:5" x14ac:dyDescent="0.25">
      <c r="A50">
        <v>63</v>
      </c>
      <c r="B50" t="s">
        <v>18</v>
      </c>
      <c r="C50">
        <v>30</v>
      </c>
      <c r="D50">
        <v>0.15511659999999999</v>
      </c>
      <c r="E50">
        <v>0.35098869999999999</v>
      </c>
    </row>
    <row r="51" spans="1:5" x14ac:dyDescent="0.25">
      <c r="A51">
        <v>64</v>
      </c>
      <c r="B51" t="s">
        <v>18</v>
      </c>
      <c r="C51">
        <v>40</v>
      </c>
      <c r="D51">
        <v>0.28150649999999999</v>
      </c>
      <c r="E51">
        <v>0.26694909999999999</v>
      </c>
    </row>
    <row r="52" spans="1:5" x14ac:dyDescent="0.25">
      <c r="A52">
        <v>65</v>
      </c>
      <c r="B52" t="s">
        <v>18</v>
      </c>
      <c r="C52">
        <v>50</v>
      </c>
      <c r="D52">
        <v>0.26601069999999999</v>
      </c>
      <c r="E52">
        <v>0.1186441</v>
      </c>
    </row>
    <row r="53" spans="1:5" x14ac:dyDescent="0.25">
      <c r="A53">
        <v>66</v>
      </c>
      <c r="B53" t="s">
        <v>18</v>
      </c>
      <c r="C53">
        <v>60</v>
      </c>
      <c r="D53">
        <v>0.17598269999999999</v>
      </c>
      <c r="E53">
        <v>4.5668500000000001E-2</v>
      </c>
    </row>
    <row r="54" spans="1:5" x14ac:dyDescent="0.25">
      <c r="A54">
        <v>67</v>
      </c>
      <c r="B54" t="s">
        <v>18</v>
      </c>
      <c r="C54">
        <v>70</v>
      </c>
      <c r="D54">
        <v>7.74788E-2</v>
      </c>
      <c r="E54">
        <v>1.7655400000000002E-2</v>
      </c>
    </row>
    <row r="55" spans="1:5" x14ac:dyDescent="0.25">
      <c r="A55">
        <v>68</v>
      </c>
      <c r="B55" t="s">
        <v>18</v>
      </c>
      <c r="C55">
        <v>80</v>
      </c>
      <c r="D55">
        <v>2.8408900000000001E-2</v>
      </c>
      <c r="E55">
        <v>8.9453999999999992E-3</v>
      </c>
    </row>
    <row r="56" spans="1:5" x14ac:dyDescent="0.25">
      <c r="A56">
        <v>70</v>
      </c>
      <c r="B56" t="s">
        <v>120</v>
      </c>
      <c r="C56">
        <v>0</v>
      </c>
      <c r="D56">
        <v>0</v>
      </c>
      <c r="E56">
        <v>1.0860099999999999E-2</v>
      </c>
    </row>
    <row r="57" spans="1:5" x14ac:dyDescent="0.25">
      <c r="A57">
        <v>71</v>
      </c>
      <c r="B57" t="s">
        <v>120</v>
      </c>
      <c r="C57">
        <v>10</v>
      </c>
      <c r="D57">
        <v>0</v>
      </c>
      <c r="E57">
        <v>7.3848999999999998E-3</v>
      </c>
    </row>
    <row r="58" spans="1:5" x14ac:dyDescent="0.25">
      <c r="A58">
        <v>72</v>
      </c>
      <c r="B58" t="s">
        <v>120</v>
      </c>
      <c r="C58">
        <v>20</v>
      </c>
      <c r="D58">
        <v>1.8307799999999999E-2</v>
      </c>
      <c r="E58">
        <v>0.1177237</v>
      </c>
    </row>
    <row r="59" spans="1:5" x14ac:dyDescent="0.25">
      <c r="A59">
        <v>73</v>
      </c>
      <c r="B59" t="s">
        <v>120</v>
      </c>
      <c r="C59">
        <v>30</v>
      </c>
      <c r="D59">
        <v>0.150698</v>
      </c>
      <c r="E59">
        <v>0.32232840000000001</v>
      </c>
    </row>
    <row r="60" spans="1:5" x14ac:dyDescent="0.25">
      <c r="A60">
        <v>74</v>
      </c>
      <c r="B60" t="s">
        <v>120</v>
      </c>
      <c r="C60">
        <v>40</v>
      </c>
      <c r="D60">
        <v>0.32390730000000001</v>
      </c>
      <c r="E60">
        <v>0.34057340000000003</v>
      </c>
    </row>
    <row r="61" spans="1:5" x14ac:dyDescent="0.25">
      <c r="A61">
        <v>75</v>
      </c>
      <c r="B61" t="s">
        <v>120</v>
      </c>
      <c r="C61">
        <v>50</v>
      </c>
      <c r="D61">
        <v>0.31968249999999998</v>
      </c>
      <c r="E61">
        <v>0.15508250000000001</v>
      </c>
    </row>
    <row r="62" spans="1:5" x14ac:dyDescent="0.25">
      <c r="A62">
        <v>76</v>
      </c>
      <c r="B62" t="s">
        <v>120</v>
      </c>
      <c r="C62">
        <v>60</v>
      </c>
      <c r="D62">
        <v>0.12966440000000001</v>
      </c>
      <c r="E62">
        <v>3.6924400000000003E-2</v>
      </c>
    </row>
    <row r="63" spans="1:5" x14ac:dyDescent="0.25">
      <c r="A63">
        <v>77</v>
      </c>
      <c r="B63" t="s">
        <v>120</v>
      </c>
      <c r="C63">
        <v>70</v>
      </c>
      <c r="D63">
        <v>3.9432200000000001E-2</v>
      </c>
      <c r="E63">
        <v>6.5161000000000004E-3</v>
      </c>
    </row>
    <row r="64" spans="1:5" x14ac:dyDescent="0.25">
      <c r="A64">
        <v>78</v>
      </c>
      <c r="B64" t="s">
        <v>120</v>
      </c>
      <c r="C64">
        <v>80</v>
      </c>
      <c r="D64">
        <v>1.8307799999999999E-2</v>
      </c>
      <c r="E64">
        <v>2.6064E-3</v>
      </c>
    </row>
    <row r="65" spans="1:5" x14ac:dyDescent="0.25">
      <c r="A65">
        <v>80</v>
      </c>
      <c r="B65" t="s">
        <v>19</v>
      </c>
      <c r="C65">
        <v>0</v>
      </c>
      <c r="D65">
        <v>0</v>
      </c>
      <c r="E65">
        <v>1.33197E-2</v>
      </c>
    </row>
    <row r="66" spans="1:5" x14ac:dyDescent="0.25">
      <c r="A66">
        <v>81</v>
      </c>
      <c r="B66" t="s">
        <v>19</v>
      </c>
      <c r="C66">
        <v>10</v>
      </c>
      <c r="D66">
        <v>0</v>
      </c>
      <c r="E66">
        <v>1.22951E-2</v>
      </c>
    </row>
    <row r="67" spans="1:5" x14ac:dyDescent="0.25">
      <c r="A67">
        <v>82</v>
      </c>
      <c r="B67" t="s">
        <v>19</v>
      </c>
      <c r="C67">
        <v>20</v>
      </c>
      <c r="D67">
        <v>2.6117100000000001E-2</v>
      </c>
      <c r="E67">
        <v>0.15881149999999999</v>
      </c>
    </row>
    <row r="68" spans="1:5" x14ac:dyDescent="0.25">
      <c r="A68">
        <v>83</v>
      </c>
      <c r="B68" t="s">
        <v>19</v>
      </c>
      <c r="C68">
        <v>30</v>
      </c>
      <c r="D68">
        <v>0.1044684</v>
      </c>
      <c r="E68">
        <v>0.28176230000000002</v>
      </c>
    </row>
    <row r="69" spans="1:5" x14ac:dyDescent="0.25">
      <c r="A69">
        <v>84</v>
      </c>
      <c r="B69" t="s">
        <v>19</v>
      </c>
      <c r="C69">
        <v>40</v>
      </c>
      <c r="D69">
        <v>0.26490190000000002</v>
      </c>
      <c r="E69">
        <v>0.24077870000000001</v>
      </c>
    </row>
    <row r="70" spans="1:5" x14ac:dyDescent="0.25">
      <c r="A70">
        <v>85</v>
      </c>
      <c r="B70" t="s">
        <v>19</v>
      </c>
      <c r="C70">
        <v>50</v>
      </c>
      <c r="D70">
        <v>0.37683230000000001</v>
      </c>
      <c r="E70">
        <v>0.18647540000000001</v>
      </c>
    </row>
    <row r="71" spans="1:5" x14ac:dyDescent="0.25">
      <c r="A71">
        <v>86</v>
      </c>
      <c r="B71" t="s">
        <v>19</v>
      </c>
      <c r="C71">
        <v>60</v>
      </c>
      <c r="D71">
        <v>0.17917720000000001</v>
      </c>
      <c r="E71">
        <v>6.9672100000000001E-2</v>
      </c>
    </row>
    <row r="72" spans="1:5" x14ac:dyDescent="0.25">
      <c r="A72">
        <v>87</v>
      </c>
      <c r="B72" t="s">
        <v>19</v>
      </c>
      <c r="C72">
        <v>70</v>
      </c>
      <c r="D72">
        <v>4.8503200000000003E-2</v>
      </c>
      <c r="E72">
        <v>2.2540999999999999E-2</v>
      </c>
    </row>
    <row r="73" spans="1:5" x14ac:dyDescent="0.25">
      <c r="A73">
        <v>88</v>
      </c>
      <c r="B73" t="s">
        <v>19</v>
      </c>
      <c r="C73">
        <v>80</v>
      </c>
      <c r="D73">
        <v>0</v>
      </c>
      <c r="E73">
        <v>1.4344300000000001E-2</v>
      </c>
    </row>
    <row r="74" spans="1:5" x14ac:dyDescent="0.25">
      <c r="A74">
        <v>90</v>
      </c>
      <c r="B74" t="s">
        <v>20</v>
      </c>
      <c r="C74">
        <v>0</v>
      </c>
      <c r="D74">
        <v>0</v>
      </c>
      <c r="E74">
        <v>2.1570700000000002E-2</v>
      </c>
    </row>
    <row r="75" spans="1:5" x14ac:dyDescent="0.25">
      <c r="A75">
        <v>91</v>
      </c>
      <c r="B75" t="s">
        <v>20</v>
      </c>
      <c r="C75">
        <v>10</v>
      </c>
      <c r="D75">
        <v>0</v>
      </c>
      <c r="E75">
        <v>1.15183E-2</v>
      </c>
    </row>
    <row r="76" spans="1:5" x14ac:dyDescent="0.25">
      <c r="A76">
        <v>92</v>
      </c>
      <c r="B76" t="s">
        <v>20</v>
      </c>
      <c r="C76">
        <v>20</v>
      </c>
      <c r="D76">
        <v>1.9995300000000001E-2</v>
      </c>
      <c r="E76">
        <v>0.16460730000000001</v>
      </c>
    </row>
    <row r="77" spans="1:5" x14ac:dyDescent="0.25">
      <c r="A77">
        <v>93</v>
      </c>
      <c r="B77" t="s">
        <v>20</v>
      </c>
      <c r="C77">
        <v>30</v>
      </c>
      <c r="D77">
        <v>9.9976400000000007E-2</v>
      </c>
      <c r="E77">
        <v>0.3216754</v>
      </c>
    </row>
    <row r="78" spans="1:5" x14ac:dyDescent="0.25">
      <c r="A78">
        <v>94</v>
      </c>
      <c r="B78" t="s">
        <v>20</v>
      </c>
      <c r="C78">
        <v>40</v>
      </c>
      <c r="D78">
        <v>0.23288619999999999</v>
      </c>
      <c r="E78">
        <v>0.23643980000000001</v>
      </c>
    </row>
    <row r="79" spans="1:5" x14ac:dyDescent="0.25">
      <c r="A79">
        <v>95</v>
      </c>
      <c r="B79" t="s">
        <v>20</v>
      </c>
      <c r="C79">
        <v>50</v>
      </c>
      <c r="D79">
        <v>0.30581009999999997</v>
      </c>
      <c r="E79">
        <v>0.1528796</v>
      </c>
    </row>
    <row r="80" spans="1:5" x14ac:dyDescent="0.25">
      <c r="A80">
        <v>96</v>
      </c>
      <c r="B80" t="s">
        <v>20</v>
      </c>
      <c r="C80">
        <v>60</v>
      </c>
      <c r="D80">
        <v>0.22371279999999999</v>
      </c>
      <c r="E80">
        <v>5.4869099999999997E-2</v>
      </c>
    </row>
    <row r="81" spans="1:5" x14ac:dyDescent="0.25">
      <c r="A81">
        <v>97</v>
      </c>
      <c r="B81" t="s">
        <v>20</v>
      </c>
      <c r="C81">
        <v>70</v>
      </c>
      <c r="D81">
        <v>8.7038299999999999E-2</v>
      </c>
      <c r="E81">
        <v>2.3246099999999999E-2</v>
      </c>
    </row>
    <row r="82" spans="1:5" x14ac:dyDescent="0.25">
      <c r="A82">
        <v>98</v>
      </c>
      <c r="B82" t="s">
        <v>20</v>
      </c>
      <c r="C82">
        <v>80</v>
      </c>
      <c r="D82">
        <v>3.0581000000000001E-2</v>
      </c>
      <c r="E82">
        <v>1.3193699999999999E-2</v>
      </c>
    </row>
    <row r="83" spans="1:5" x14ac:dyDescent="0.25">
      <c r="A83">
        <v>100</v>
      </c>
      <c r="B83" t="s">
        <v>21</v>
      </c>
      <c r="C83">
        <v>0</v>
      </c>
      <c r="D83">
        <v>0</v>
      </c>
      <c r="E83">
        <v>1.93159E-2</v>
      </c>
    </row>
    <row r="84" spans="1:5" x14ac:dyDescent="0.25">
      <c r="A84">
        <v>101</v>
      </c>
      <c r="B84" t="s">
        <v>21</v>
      </c>
      <c r="C84">
        <v>10</v>
      </c>
      <c r="D84">
        <v>0</v>
      </c>
      <c r="E84">
        <v>9.6579000000000005E-3</v>
      </c>
    </row>
    <row r="85" spans="1:5" x14ac:dyDescent="0.25">
      <c r="A85">
        <v>102</v>
      </c>
      <c r="B85" t="s">
        <v>21</v>
      </c>
      <c r="C85">
        <v>20</v>
      </c>
      <c r="D85">
        <v>2.2111100000000002E-2</v>
      </c>
      <c r="E85">
        <v>0.19114690000000001</v>
      </c>
    </row>
    <row r="86" spans="1:5" x14ac:dyDescent="0.25">
      <c r="A86">
        <v>103</v>
      </c>
      <c r="B86" t="s">
        <v>21</v>
      </c>
      <c r="C86">
        <v>30</v>
      </c>
      <c r="D86">
        <v>0.15477779999999999</v>
      </c>
      <c r="E86">
        <v>0.34969820000000001</v>
      </c>
    </row>
    <row r="87" spans="1:5" x14ac:dyDescent="0.25">
      <c r="A87">
        <v>104</v>
      </c>
      <c r="B87" t="s">
        <v>21</v>
      </c>
      <c r="C87">
        <v>40</v>
      </c>
      <c r="D87">
        <v>0.28253099999999998</v>
      </c>
      <c r="E87">
        <v>0.22736419999999999</v>
      </c>
    </row>
    <row r="88" spans="1:5" x14ac:dyDescent="0.25">
      <c r="A88">
        <v>105</v>
      </c>
      <c r="B88" t="s">
        <v>21</v>
      </c>
      <c r="C88">
        <v>50</v>
      </c>
      <c r="D88">
        <v>0.29972850000000001</v>
      </c>
      <c r="E88">
        <v>0.13722329999999999</v>
      </c>
    </row>
    <row r="89" spans="1:5" x14ac:dyDescent="0.25">
      <c r="A89">
        <v>106</v>
      </c>
      <c r="B89" t="s">
        <v>21</v>
      </c>
      <c r="C89">
        <v>60</v>
      </c>
      <c r="D89">
        <v>0.1622342</v>
      </c>
      <c r="E89">
        <v>4.9094600000000002E-2</v>
      </c>
    </row>
    <row r="90" spans="1:5" x14ac:dyDescent="0.25">
      <c r="A90">
        <v>107</v>
      </c>
      <c r="B90" t="s">
        <v>21</v>
      </c>
      <c r="C90">
        <v>70</v>
      </c>
      <c r="D90">
        <v>5.4049399999999997E-2</v>
      </c>
      <c r="E90">
        <v>1.2474799999999999E-2</v>
      </c>
    </row>
    <row r="91" spans="1:5" x14ac:dyDescent="0.25">
      <c r="A91">
        <v>108</v>
      </c>
      <c r="B91" t="s">
        <v>21</v>
      </c>
      <c r="C91">
        <v>80</v>
      </c>
      <c r="D91">
        <v>2.45679E-2</v>
      </c>
      <c r="E91">
        <v>4.0241000000000001E-3</v>
      </c>
    </row>
    <row r="92" spans="1:5" x14ac:dyDescent="0.25">
      <c r="A92">
        <v>110</v>
      </c>
      <c r="B92" t="s">
        <v>121</v>
      </c>
      <c r="C92">
        <v>0</v>
      </c>
      <c r="D92">
        <v>0</v>
      </c>
      <c r="E92">
        <v>1.1087E-2</v>
      </c>
    </row>
    <row r="93" spans="1:5" x14ac:dyDescent="0.25">
      <c r="A93">
        <v>111</v>
      </c>
      <c r="B93" t="s">
        <v>121</v>
      </c>
      <c r="C93">
        <v>10</v>
      </c>
      <c r="D93">
        <v>0</v>
      </c>
      <c r="E93">
        <v>8.6768000000000001E-3</v>
      </c>
    </row>
    <row r="94" spans="1:5" x14ac:dyDescent="0.25">
      <c r="A94">
        <v>112</v>
      </c>
      <c r="B94" t="s">
        <v>121</v>
      </c>
      <c r="C94">
        <v>20</v>
      </c>
      <c r="D94">
        <v>1.15733E-2</v>
      </c>
      <c r="E94">
        <v>0.15473609999999999</v>
      </c>
    </row>
    <row r="95" spans="1:5" x14ac:dyDescent="0.25">
      <c r="A95">
        <v>113</v>
      </c>
      <c r="B95" t="s">
        <v>121</v>
      </c>
      <c r="C95">
        <v>30</v>
      </c>
      <c r="D95">
        <v>7.2912000000000005E-2</v>
      </c>
      <c r="E95">
        <v>0.31164140000000001</v>
      </c>
    </row>
    <row r="96" spans="1:5" x14ac:dyDescent="0.25">
      <c r="A96">
        <v>114</v>
      </c>
      <c r="B96" t="s">
        <v>121</v>
      </c>
      <c r="C96">
        <v>40</v>
      </c>
      <c r="D96">
        <v>0.22452250000000001</v>
      </c>
      <c r="E96">
        <v>0.2513859</v>
      </c>
    </row>
    <row r="97" spans="1:5" x14ac:dyDescent="0.25">
      <c r="A97">
        <v>115</v>
      </c>
      <c r="B97" t="s">
        <v>121</v>
      </c>
      <c r="C97">
        <v>50</v>
      </c>
      <c r="D97">
        <v>0.35298649999999998</v>
      </c>
      <c r="E97">
        <v>0.17522289999999999</v>
      </c>
    </row>
    <row r="98" spans="1:5" x14ac:dyDescent="0.25">
      <c r="A98">
        <v>116</v>
      </c>
      <c r="B98" t="s">
        <v>121</v>
      </c>
      <c r="C98">
        <v>60</v>
      </c>
      <c r="D98">
        <v>0.2407898</v>
      </c>
      <c r="E98">
        <v>6.1460599999999997E-2</v>
      </c>
    </row>
    <row r="99" spans="1:5" x14ac:dyDescent="0.25">
      <c r="A99">
        <v>117</v>
      </c>
      <c r="B99" t="s">
        <v>121</v>
      </c>
      <c r="C99">
        <v>70</v>
      </c>
      <c r="D99">
        <v>6.4810599999999996E-2</v>
      </c>
      <c r="E99">
        <v>1.7594599999999998E-2</v>
      </c>
    </row>
    <row r="100" spans="1:5" x14ac:dyDescent="0.25">
      <c r="A100">
        <v>118</v>
      </c>
      <c r="B100" t="s">
        <v>121</v>
      </c>
      <c r="C100">
        <v>80</v>
      </c>
      <c r="D100">
        <v>3.2405299999999998E-2</v>
      </c>
      <c r="E100">
        <v>8.1946999999999992E-3</v>
      </c>
    </row>
    <row r="101" spans="1:5" x14ac:dyDescent="0.25">
      <c r="A101">
        <v>120</v>
      </c>
      <c r="B101" t="s">
        <v>22</v>
      </c>
      <c r="C101">
        <v>0</v>
      </c>
      <c r="D101">
        <v>0</v>
      </c>
      <c r="E101">
        <v>8.5807000000000001E-3</v>
      </c>
    </row>
    <row r="102" spans="1:5" x14ac:dyDescent="0.25">
      <c r="A102">
        <v>121</v>
      </c>
      <c r="B102" t="s">
        <v>22</v>
      </c>
      <c r="C102">
        <v>10</v>
      </c>
      <c r="D102">
        <v>0</v>
      </c>
      <c r="E102">
        <v>8.8126000000000003E-3</v>
      </c>
    </row>
    <row r="103" spans="1:5" x14ac:dyDescent="0.25">
      <c r="A103">
        <v>122</v>
      </c>
      <c r="B103" t="s">
        <v>22</v>
      </c>
      <c r="C103">
        <v>20</v>
      </c>
      <c r="D103">
        <v>0</v>
      </c>
      <c r="E103">
        <v>0.1020408</v>
      </c>
    </row>
    <row r="104" spans="1:5" x14ac:dyDescent="0.25">
      <c r="A104">
        <v>123</v>
      </c>
      <c r="B104" t="s">
        <v>22</v>
      </c>
      <c r="C104">
        <v>30</v>
      </c>
      <c r="D104">
        <v>4.9340599999999998E-2</v>
      </c>
      <c r="E104">
        <v>0.21683669999999999</v>
      </c>
    </row>
    <row r="105" spans="1:5" x14ac:dyDescent="0.25">
      <c r="A105">
        <v>124</v>
      </c>
      <c r="B105" t="s">
        <v>22</v>
      </c>
      <c r="C105">
        <v>40</v>
      </c>
      <c r="D105">
        <v>0.1740884</v>
      </c>
      <c r="E105">
        <v>0.24257880000000001</v>
      </c>
    </row>
    <row r="106" spans="1:5" x14ac:dyDescent="0.25">
      <c r="A106">
        <v>125</v>
      </c>
      <c r="B106" t="s">
        <v>22</v>
      </c>
      <c r="C106">
        <v>50</v>
      </c>
      <c r="D106">
        <v>0.33979819999999999</v>
      </c>
      <c r="E106">
        <v>0.24025969999999999</v>
      </c>
    </row>
    <row r="107" spans="1:5" x14ac:dyDescent="0.25">
      <c r="A107">
        <v>126</v>
      </c>
      <c r="B107" t="s">
        <v>22</v>
      </c>
      <c r="C107">
        <v>60</v>
      </c>
      <c r="D107">
        <v>0.27944170000000002</v>
      </c>
      <c r="E107">
        <v>0.1259276</v>
      </c>
    </row>
    <row r="108" spans="1:5" x14ac:dyDescent="0.25">
      <c r="A108">
        <v>127</v>
      </c>
      <c r="B108" t="s">
        <v>22</v>
      </c>
      <c r="C108">
        <v>70</v>
      </c>
      <c r="D108">
        <v>0.12847159999999999</v>
      </c>
      <c r="E108">
        <v>4.2439699999999997E-2</v>
      </c>
    </row>
    <row r="109" spans="1:5" x14ac:dyDescent="0.25">
      <c r="A109">
        <v>128</v>
      </c>
      <c r="B109" t="s">
        <v>22</v>
      </c>
      <c r="C109">
        <v>80</v>
      </c>
      <c r="D109">
        <v>2.8859599999999999E-2</v>
      </c>
      <c r="E109">
        <v>1.25232E-2</v>
      </c>
    </row>
    <row r="110" spans="1:5" x14ac:dyDescent="0.25">
      <c r="A110">
        <v>130</v>
      </c>
      <c r="B110" t="s">
        <v>122</v>
      </c>
      <c r="C110">
        <v>0</v>
      </c>
      <c r="D110">
        <v>0</v>
      </c>
      <c r="E110">
        <v>9.0533999999999996E-3</v>
      </c>
    </row>
    <row r="111" spans="1:5" x14ac:dyDescent="0.25">
      <c r="A111">
        <v>131</v>
      </c>
      <c r="B111" t="s">
        <v>122</v>
      </c>
      <c r="C111">
        <v>10</v>
      </c>
      <c r="D111">
        <v>0</v>
      </c>
      <c r="E111">
        <v>4.6061000000000001E-3</v>
      </c>
    </row>
    <row r="112" spans="1:5" x14ac:dyDescent="0.25">
      <c r="A112">
        <v>132</v>
      </c>
      <c r="B112" t="s">
        <v>122</v>
      </c>
      <c r="C112">
        <v>20</v>
      </c>
      <c r="D112">
        <v>1.52414E-2</v>
      </c>
      <c r="E112">
        <v>9.6569199999999994E-2</v>
      </c>
    </row>
    <row r="113" spans="1:5" x14ac:dyDescent="0.25">
      <c r="A113">
        <v>133</v>
      </c>
      <c r="B113" t="s">
        <v>122</v>
      </c>
      <c r="C113">
        <v>30</v>
      </c>
      <c r="D113">
        <v>6.8254999999999996E-2</v>
      </c>
      <c r="E113">
        <v>0.2307815</v>
      </c>
    </row>
    <row r="114" spans="1:5" x14ac:dyDescent="0.25">
      <c r="A114">
        <v>134</v>
      </c>
      <c r="B114" t="s">
        <v>122</v>
      </c>
      <c r="C114">
        <v>40</v>
      </c>
      <c r="D114">
        <v>0.17825830000000001</v>
      </c>
      <c r="E114">
        <v>0.27144220000000002</v>
      </c>
    </row>
    <row r="115" spans="1:5" x14ac:dyDescent="0.25">
      <c r="A115">
        <v>135</v>
      </c>
      <c r="B115" t="s">
        <v>122</v>
      </c>
      <c r="C115">
        <v>50</v>
      </c>
      <c r="D115">
        <v>0.36248069999999999</v>
      </c>
      <c r="E115">
        <v>0.2382465</v>
      </c>
    </row>
    <row r="116" spans="1:5" x14ac:dyDescent="0.25">
      <c r="A116">
        <v>136</v>
      </c>
      <c r="B116" t="s">
        <v>122</v>
      </c>
      <c r="C116">
        <v>60</v>
      </c>
      <c r="D116">
        <v>0.23859169999999999</v>
      </c>
      <c r="E116">
        <v>0.1046696</v>
      </c>
    </row>
    <row r="117" spans="1:5" x14ac:dyDescent="0.25">
      <c r="A117">
        <v>137</v>
      </c>
      <c r="B117" t="s">
        <v>122</v>
      </c>
      <c r="C117">
        <v>70</v>
      </c>
      <c r="D117">
        <v>0.10735260000000001</v>
      </c>
      <c r="E117">
        <v>3.2719199999999997E-2</v>
      </c>
    </row>
    <row r="118" spans="1:5" x14ac:dyDescent="0.25">
      <c r="A118">
        <v>138</v>
      </c>
      <c r="B118" t="s">
        <v>122</v>
      </c>
      <c r="C118">
        <v>80</v>
      </c>
      <c r="D118">
        <v>2.9820200000000002E-2</v>
      </c>
      <c r="E118">
        <v>1.1912300000000001E-2</v>
      </c>
    </row>
    <row r="119" spans="1:5" x14ac:dyDescent="0.25">
      <c r="A119">
        <v>140</v>
      </c>
      <c r="B119" t="s">
        <v>23</v>
      </c>
      <c r="C119">
        <v>0</v>
      </c>
      <c r="D119">
        <v>0</v>
      </c>
      <c r="E119">
        <v>1.05057E-2</v>
      </c>
    </row>
    <row r="120" spans="1:5" x14ac:dyDescent="0.25">
      <c r="A120">
        <v>141</v>
      </c>
      <c r="B120" t="s">
        <v>23</v>
      </c>
      <c r="C120">
        <v>10</v>
      </c>
      <c r="D120">
        <v>0</v>
      </c>
      <c r="E120">
        <v>1.07501E-2</v>
      </c>
    </row>
    <row r="121" spans="1:5" x14ac:dyDescent="0.25">
      <c r="A121">
        <v>142</v>
      </c>
      <c r="B121" t="s">
        <v>23</v>
      </c>
      <c r="C121">
        <v>20</v>
      </c>
      <c r="D121">
        <v>1.6801E-2</v>
      </c>
      <c r="E121">
        <v>0.12851209999999999</v>
      </c>
    </row>
    <row r="122" spans="1:5" x14ac:dyDescent="0.25">
      <c r="A122">
        <v>143</v>
      </c>
      <c r="B122" t="s">
        <v>23</v>
      </c>
      <c r="C122">
        <v>30</v>
      </c>
      <c r="D122">
        <v>8.6805300000000002E-2</v>
      </c>
      <c r="E122">
        <v>0.29269479999999998</v>
      </c>
    </row>
    <row r="123" spans="1:5" x14ac:dyDescent="0.25">
      <c r="A123">
        <v>144</v>
      </c>
      <c r="B123" t="s">
        <v>23</v>
      </c>
      <c r="C123">
        <v>40</v>
      </c>
      <c r="D123">
        <v>0.27161659999999999</v>
      </c>
      <c r="E123">
        <v>0.26728560000000001</v>
      </c>
    </row>
    <row r="124" spans="1:5" x14ac:dyDescent="0.25">
      <c r="A124">
        <v>145</v>
      </c>
      <c r="B124" t="s">
        <v>23</v>
      </c>
      <c r="C124">
        <v>50</v>
      </c>
      <c r="D124">
        <v>0.29121780000000003</v>
      </c>
      <c r="E124">
        <v>0.17981920000000001</v>
      </c>
    </row>
    <row r="125" spans="1:5" x14ac:dyDescent="0.25">
      <c r="A125">
        <v>146</v>
      </c>
      <c r="B125" t="s">
        <v>23</v>
      </c>
      <c r="C125">
        <v>60</v>
      </c>
      <c r="D125">
        <v>0.1655491</v>
      </c>
      <c r="E125">
        <v>7.1830000000000005E-2</v>
      </c>
    </row>
    <row r="126" spans="1:5" x14ac:dyDescent="0.25">
      <c r="A126">
        <v>147</v>
      </c>
      <c r="B126" t="s">
        <v>23</v>
      </c>
      <c r="C126">
        <v>70</v>
      </c>
      <c r="D126">
        <v>0.11480700000000001</v>
      </c>
      <c r="E126">
        <v>2.7852399999999999E-2</v>
      </c>
    </row>
    <row r="127" spans="1:5" x14ac:dyDescent="0.25">
      <c r="A127">
        <v>148</v>
      </c>
      <c r="B127" t="s">
        <v>23</v>
      </c>
      <c r="C127">
        <v>80</v>
      </c>
      <c r="D127">
        <v>5.3203199999999999E-2</v>
      </c>
      <c r="E127">
        <v>1.07501E-2</v>
      </c>
    </row>
    <row r="128" spans="1:5" x14ac:dyDescent="0.25">
      <c r="A128">
        <v>150</v>
      </c>
      <c r="B128" t="s">
        <v>123</v>
      </c>
      <c r="C128">
        <v>0</v>
      </c>
      <c r="D128">
        <v>0</v>
      </c>
      <c r="E128">
        <v>7.4891999999999997E-3</v>
      </c>
    </row>
    <row r="129" spans="1:5" x14ac:dyDescent="0.25">
      <c r="A129">
        <v>151</v>
      </c>
      <c r="B129" t="s">
        <v>123</v>
      </c>
      <c r="C129">
        <v>10</v>
      </c>
      <c r="D129">
        <v>0</v>
      </c>
      <c r="E129">
        <v>7.8832999999999993E-3</v>
      </c>
    </row>
    <row r="130" spans="1:5" x14ac:dyDescent="0.25">
      <c r="A130">
        <v>152</v>
      </c>
      <c r="B130" t="s">
        <v>123</v>
      </c>
      <c r="C130">
        <v>20</v>
      </c>
      <c r="D130">
        <v>8.8579999999999996E-3</v>
      </c>
      <c r="E130">
        <v>9.9132799999999993E-2</v>
      </c>
    </row>
    <row r="131" spans="1:5" x14ac:dyDescent="0.25">
      <c r="A131">
        <v>153</v>
      </c>
      <c r="B131" t="s">
        <v>123</v>
      </c>
      <c r="C131">
        <v>30</v>
      </c>
      <c r="D131">
        <v>7.3816499999999993E-2</v>
      </c>
      <c r="E131">
        <v>0.25502560000000002</v>
      </c>
    </row>
    <row r="132" spans="1:5" x14ac:dyDescent="0.25">
      <c r="A132">
        <v>154</v>
      </c>
      <c r="B132" t="s">
        <v>123</v>
      </c>
      <c r="C132">
        <v>40</v>
      </c>
      <c r="D132">
        <v>0.21849669999999999</v>
      </c>
      <c r="E132">
        <v>0.29779270000000002</v>
      </c>
    </row>
    <row r="133" spans="1:5" x14ac:dyDescent="0.25">
      <c r="A133">
        <v>155</v>
      </c>
      <c r="B133" t="s">
        <v>123</v>
      </c>
      <c r="C133">
        <v>50</v>
      </c>
      <c r="D133">
        <v>0.34053990000000001</v>
      </c>
      <c r="E133">
        <v>0.21442649999999999</v>
      </c>
    </row>
    <row r="134" spans="1:5" x14ac:dyDescent="0.25">
      <c r="A134">
        <v>156</v>
      </c>
      <c r="B134" t="s">
        <v>123</v>
      </c>
      <c r="C134">
        <v>60</v>
      </c>
      <c r="D134">
        <v>0.26281959999999999</v>
      </c>
      <c r="E134">
        <v>8.3169099999999996E-2</v>
      </c>
    </row>
    <row r="135" spans="1:5" x14ac:dyDescent="0.25">
      <c r="A135">
        <v>157</v>
      </c>
      <c r="B135" t="s">
        <v>123</v>
      </c>
      <c r="C135">
        <v>70</v>
      </c>
      <c r="D135">
        <v>7.4800699999999998E-2</v>
      </c>
      <c r="E135">
        <v>2.3058700000000001E-2</v>
      </c>
    </row>
    <row r="136" spans="1:5" x14ac:dyDescent="0.25">
      <c r="A136">
        <v>158</v>
      </c>
      <c r="B136" t="s">
        <v>123</v>
      </c>
      <c r="C136">
        <v>80</v>
      </c>
      <c r="D136">
        <v>2.0668599999999999E-2</v>
      </c>
      <c r="E136">
        <v>1.2022100000000001E-2</v>
      </c>
    </row>
    <row r="137" spans="1:5" x14ac:dyDescent="0.25">
      <c r="A137">
        <v>160</v>
      </c>
      <c r="B137" t="s">
        <v>124</v>
      </c>
      <c r="C137">
        <v>0</v>
      </c>
      <c r="D137">
        <v>0</v>
      </c>
      <c r="E137">
        <v>1.45985E-2</v>
      </c>
    </row>
    <row r="138" spans="1:5" x14ac:dyDescent="0.25">
      <c r="A138">
        <v>161</v>
      </c>
      <c r="B138" t="s">
        <v>124</v>
      </c>
      <c r="C138">
        <v>10</v>
      </c>
      <c r="D138">
        <v>0</v>
      </c>
      <c r="E138">
        <v>5.8393999999999998E-3</v>
      </c>
    </row>
    <row r="139" spans="1:5" x14ac:dyDescent="0.25">
      <c r="A139">
        <v>162</v>
      </c>
      <c r="B139" t="s">
        <v>124</v>
      </c>
      <c r="C139">
        <v>20</v>
      </c>
      <c r="D139">
        <v>0</v>
      </c>
      <c r="E139">
        <v>0.12627740000000001</v>
      </c>
    </row>
    <row r="140" spans="1:5" x14ac:dyDescent="0.25">
      <c r="A140">
        <v>163</v>
      </c>
      <c r="B140" t="s">
        <v>124</v>
      </c>
      <c r="C140">
        <v>30</v>
      </c>
      <c r="D140">
        <v>5.8507000000000003E-2</v>
      </c>
      <c r="E140">
        <v>0.24817520000000001</v>
      </c>
    </row>
    <row r="141" spans="1:5" x14ac:dyDescent="0.25">
      <c r="A141">
        <v>164</v>
      </c>
      <c r="B141" t="s">
        <v>124</v>
      </c>
      <c r="C141">
        <v>40</v>
      </c>
      <c r="D141">
        <v>0.228709</v>
      </c>
      <c r="E141">
        <v>0.2562044</v>
      </c>
    </row>
    <row r="142" spans="1:5" x14ac:dyDescent="0.25">
      <c r="A142">
        <v>165</v>
      </c>
      <c r="B142" t="s">
        <v>124</v>
      </c>
      <c r="C142">
        <v>50</v>
      </c>
      <c r="D142">
        <v>0.35104170000000001</v>
      </c>
      <c r="E142">
        <v>0.20583940000000001</v>
      </c>
    </row>
    <row r="143" spans="1:5" x14ac:dyDescent="0.25">
      <c r="A143">
        <v>166</v>
      </c>
      <c r="B143" t="s">
        <v>124</v>
      </c>
      <c r="C143">
        <v>60</v>
      </c>
      <c r="D143">
        <v>0.27486840000000001</v>
      </c>
      <c r="E143">
        <v>0.10656930000000001</v>
      </c>
    </row>
    <row r="144" spans="1:5" x14ac:dyDescent="0.25">
      <c r="A144">
        <v>167</v>
      </c>
      <c r="B144" t="s">
        <v>124</v>
      </c>
      <c r="C144">
        <v>70</v>
      </c>
      <c r="D144">
        <v>6.5598699999999996E-2</v>
      </c>
      <c r="E144">
        <v>2.4087600000000001E-2</v>
      </c>
    </row>
    <row r="145" spans="1:5" x14ac:dyDescent="0.25">
      <c r="A145">
        <v>168</v>
      </c>
      <c r="B145" t="s">
        <v>124</v>
      </c>
      <c r="C145">
        <v>80</v>
      </c>
      <c r="D145">
        <v>2.12753E-2</v>
      </c>
      <c r="E145">
        <v>1.2408799999999999E-2</v>
      </c>
    </row>
    <row r="146" spans="1:5" x14ac:dyDescent="0.25">
      <c r="A146">
        <v>170</v>
      </c>
      <c r="B146" t="s">
        <v>125</v>
      </c>
      <c r="C146">
        <v>0</v>
      </c>
      <c r="D146">
        <v>0</v>
      </c>
      <c r="E146">
        <v>1.27986E-2</v>
      </c>
    </row>
    <row r="147" spans="1:5" x14ac:dyDescent="0.25">
      <c r="A147">
        <v>171</v>
      </c>
      <c r="B147" t="s">
        <v>125</v>
      </c>
      <c r="C147">
        <v>10</v>
      </c>
      <c r="D147">
        <v>0</v>
      </c>
      <c r="E147">
        <v>5.9727000000000001E-3</v>
      </c>
    </row>
    <row r="148" spans="1:5" x14ac:dyDescent="0.25">
      <c r="A148">
        <v>172</v>
      </c>
      <c r="B148" t="s">
        <v>125</v>
      </c>
      <c r="C148">
        <v>20</v>
      </c>
      <c r="D148">
        <v>1.6863199999999998E-2</v>
      </c>
      <c r="E148">
        <v>0.11092150000000001</v>
      </c>
    </row>
    <row r="149" spans="1:5" x14ac:dyDescent="0.25">
      <c r="A149">
        <v>173</v>
      </c>
      <c r="B149" t="s">
        <v>125</v>
      </c>
      <c r="C149">
        <v>30</v>
      </c>
      <c r="D149">
        <v>6.5766400000000003E-2</v>
      </c>
      <c r="E149">
        <v>0.2504266</v>
      </c>
    </row>
    <row r="150" spans="1:5" x14ac:dyDescent="0.25">
      <c r="A150">
        <v>174</v>
      </c>
      <c r="B150" t="s">
        <v>125</v>
      </c>
      <c r="C150">
        <v>40</v>
      </c>
      <c r="D150">
        <v>0.2276531</v>
      </c>
      <c r="E150">
        <v>0.30460749999999998</v>
      </c>
    </row>
    <row r="151" spans="1:5" x14ac:dyDescent="0.25">
      <c r="A151">
        <v>175</v>
      </c>
      <c r="B151" t="s">
        <v>125</v>
      </c>
      <c r="C151">
        <v>50</v>
      </c>
      <c r="D151">
        <v>0.38785340000000001</v>
      </c>
      <c r="E151">
        <v>0.22184300000000001</v>
      </c>
    </row>
    <row r="152" spans="1:5" x14ac:dyDescent="0.25">
      <c r="A152">
        <v>176</v>
      </c>
      <c r="B152" t="s">
        <v>125</v>
      </c>
      <c r="C152">
        <v>60</v>
      </c>
      <c r="D152">
        <v>0.23441110000000001</v>
      </c>
      <c r="E152">
        <v>7.5938599999999995E-2</v>
      </c>
    </row>
    <row r="153" spans="1:5" x14ac:dyDescent="0.25">
      <c r="A153">
        <v>177</v>
      </c>
      <c r="B153" t="s">
        <v>125</v>
      </c>
      <c r="C153">
        <v>70</v>
      </c>
      <c r="D153">
        <v>6.7452799999999993E-2</v>
      </c>
      <c r="E153">
        <v>1.3225300000000001E-2</v>
      </c>
    </row>
    <row r="154" spans="1:5" x14ac:dyDescent="0.25">
      <c r="A154">
        <v>178</v>
      </c>
      <c r="B154" t="s">
        <v>125</v>
      </c>
      <c r="C154">
        <v>80</v>
      </c>
      <c r="D154">
        <v>0</v>
      </c>
      <c r="E154">
        <v>4.2662000000000004E-3</v>
      </c>
    </row>
    <row r="155" spans="1:5" x14ac:dyDescent="0.25">
      <c r="A155">
        <v>180</v>
      </c>
      <c r="B155" t="s">
        <v>180</v>
      </c>
      <c r="C155">
        <v>0</v>
      </c>
      <c r="D155">
        <v>0</v>
      </c>
      <c r="E155">
        <v>9.3515999999999998E-3</v>
      </c>
    </row>
    <row r="156" spans="1:5" x14ac:dyDescent="0.25">
      <c r="A156">
        <v>181</v>
      </c>
      <c r="B156" t="s">
        <v>180</v>
      </c>
      <c r="C156">
        <v>10</v>
      </c>
      <c r="D156">
        <v>0</v>
      </c>
      <c r="E156">
        <v>9.9751000000000006E-3</v>
      </c>
    </row>
    <row r="157" spans="1:5" x14ac:dyDescent="0.25">
      <c r="A157">
        <v>182</v>
      </c>
      <c r="B157" t="s">
        <v>180</v>
      </c>
      <c r="C157">
        <v>20</v>
      </c>
      <c r="D157">
        <v>0</v>
      </c>
      <c r="E157">
        <v>0.14214460000000001</v>
      </c>
    </row>
    <row r="158" spans="1:5" x14ac:dyDescent="0.25">
      <c r="A158">
        <v>183</v>
      </c>
      <c r="B158" t="s">
        <v>180</v>
      </c>
      <c r="C158">
        <v>30</v>
      </c>
      <c r="D158">
        <v>9.9192900000000001E-2</v>
      </c>
      <c r="E158">
        <v>0.32107229999999998</v>
      </c>
    </row>
    <row r="159" spans="1:5" x14ac:dyDescent="0.25">
      <c r="A159">
        <v>184</v>
      </c>
      <c r="B159" t="s">
        <v>180</v>
      </c>
      <c r="C159">
        <v>40</v>
      </c>
      <c r="D159">
        <v>0.18846660000000001</v>
      </c>
      <c r="E159">
        <v>0.2431421</v>
      </c>
    </row>
    <row r="160" spans="1:5" x14ac:dyDescent="0.25">
      <c r="A160">
        <v>185</v>
      </c>
      <c r="B160" t="s">
        <v>180</v>
      </c>
      <c r="C160">
        <v>50</v>
      </c>
      <c r="D160">
        <v>0.39082020000000001</v>
      </c>
      <c r="E160">
        <v>0.17394019999999999</v>
      </c>
    </row>
    <row r="161" spans="1:5" x14ac:dyDescent="0.25">
      <c r="A161">
        <v>186</v>
      </c>
      <c r="B161" t="s">
        <v>180</v>
      </c>
      <c r="C161">
        <v>60</v>
      </c>
      <c r="D161">
        <v>0.21835959999999999</v>
      </c>
      <c r="E161">
        <v>7.0448899999999995E-2</v>
      </c>
    </row>
    <row r="162" spans="1:5" x14ac:dyDescent="0.25">
      <c r="A162">
        <v>187</v>
      </c>
      <c r="B162" t="s">
        <v>180</v>
      </c>
      <c r="C162">
        <v>70</v>
      </c>
      <c r="D162">
        <v>7.3402800000000004E-2</v>
      </c>
      <c r="E162">
        <v>2.0573600000000001E-2</v>
      </c>
    </row>
    <row r="163" spans="1:5" x14ac:dyDescent="0.25">
      <c r="A163">
        <v>188</v>
      </c>
      <c r="B163" t="s">
        <v>180</v>
      </c>
      <c r="C163">
        <v>80</v>
      </c>
      <c r="D163">
        <v>2.97579E-2</v>
      </c>
      <c r="E163">
        <v>9.3515999999999998E-3</v>
      </c>
    </row>
    <row r="164" spans="1:5" x14ac:dyDescent="0.25">
      <c r="A164">
        <v>190</v>
      </c>
      <c r="B164" t="s">
        <v>24</v>
      </c>
      <c r="C164">
        <v>0</v>
      </c>
      <c r="D164">
        <v>0</v>
      </c>
      <c r="E164">
        <v>4.1958000000000004E-3</v>
      </c>
    </row>
    <row r="165" spans="1:5" x14ac:dyDescent="0.25">
      <c r="A165">
        <v>191</v>
      </c>
      <c r="B165" t="s">
        <v>24</v>
      </c>
      <c r="C165">
        <v>10</v>
      </c>
      <c r="D165">
        <v>0</v>
      </c>
      <c r="E165">
        <v>8.8578000000000007E-3</v>
      </c>
    </row>
    <row r="166" spans="1:5" x14ac:dyDescent="0.25">
      <c r="A166">
        <v>192</v>
      </c>
      <c r="B166" t="s">
        <v>24</v>
      </c>
      <c r="C166">
        <v>20</v>
      </c>
      <c r="D166">
        <v>1.54836E-2</v>
      </c>
      <c r="E166">
        <v>0.13659669999999999</v>
      </c>
    </row>
    <row r="167" spans="1:5" x14ac:dyDescent="0.25">
      <c r="A167">
        <v>193</v>
      </c>
      <c r="B167" t="s">
        <v>24</v>
      </c>
      <c r="C167">
        <v>30</v>
      </c>
      <c r="D167">
        <v>8.2579299999999994E-2</v>
      </c>
      <c r="E167">
        <v>0.29277389999999998</v>
      </c>
    </row>
    <row r="168" spans="1:5" x14ac:dyDescent="0.25">
      <c r="A168">
        <v>194</v>
      </c>
      <c r="B168" t="s">
        <v>24</v>
      </c>
      <c r="C168">
        <v>40</v>
      </c>
      <c r="D168">
        <v>0.2361251</v>
      </c>
      <c r="E168">
        <v>0.27738930000000001</v>
      </c>
    </row>
    <row r="169" spans="1:5" x14ac:dyDescent="0.25">
      <c r="A169">
        <v>195</v>
      </c>
      <c r="B169" t="s">
        <v>24</v>
      </c>
      <c r="C169">
        <v>50</v>
      </c>
      <c r="D169">
        <v>0.40386420000000001</v>
      </c>
      <c r="E169">
        <v>0.18368300000000001</v>
      </c>
    </row>
    <row r="170" spans="1:5" x14ac:dyDescent="0.25">
      <c r="A170">
        <v>196</v>
      </c>
      <c r="B170" t="s">
        <v>24</v>
      </c>
      <c r="C170">
        <v>60</v>
      </c>
      <c r="D170">
        <v>0.21162610000000001</v>
      </c>
      <c r="E170">
        <v>7.6456899999999994E-2</v>
      </c>
    </row>
    <row r="171" spans="1:5" x14ac:dyDescent="0.25">
      <c r="A171">
        <v>197</v>
      </c>
      <c r="B171" t="s">
        <v>24</v>
      </c>
      <c r="C171">
        <v>70</v>
      </c>
      <c r="D171">
        <v>3.6128399999999998E-2</v>
      </c>
      <c r="E171">
        <v>1.49184E-2</v>
      </c>
    </row>
    <row r="172" spans="1:5" x14ac:dyDescent="0.25">
      <c r="A172">
        <v>198</v>
      </c>
      <c r="B172" t="s">
        <v>24</v>
      </c>
      <c r="C172">
        <v>80</v>
      </c>
      <c r="D172">
        <v>1.4193300000000001E-2</v>
      </c>
      <c r="E172">
        <v>5.1282000000000003E-3</v>
      </c>
    </row>
    <row r="173" spans="1:5" x14ac:dyDescent="0.25">
      <c r="A173">
        <v>200</v>
      </c>
      <c r="B173" t="s">
        <v>127</v>
      </c>
      <c r="C173">
        <v>0</v>
      </c>
      <c r="D173">
        <v>0</v>
      </c>
      <c r="E173">
        <v>7.6585999999999998E-3</v>
      </c>
    </row>
    <row r="174" spans="1:5" x14ac:dyDescent="0.25">
      <c r="A174">
        <v>201</v>
      </c>
      <c r="B174" t="s">
        <v>127</v>
      </c>
      <c r="C174">
        <v>10</v>
      </c>
      <c r="D174">
        <v>0</v>
      </c>
      <c r="E174">
        <v>1.02115E-2</v>
      </c>
    </row>
    <row r="175" spans="1:5" x14ac:dyDescent="0.25">
      <c r="A175">
        <v>202</v>
      </c>
      <c r="B175" t="s">
        <v>127</v>
      </c>
      <c r="C175">
        <v>20</v>
      </c>
      <c r="D175">
        <v>2.77424E-2</v>
      </c>
      <c r="E175">
        <v>0.17979580000000001</v>
      </c>
    </row>
    <row r="176" spans="1:5" x14ac:dyDescent="0.25">
      <c r="A176">
        <v>203</v>
      </c>
      <c r="B176" t="s">
        <v>127</v>
      </c>
      <c r="C176">
        <v>30</v>
      </c>
      <c r="D176">
        <v>0.1097084</v>
      </c>
      <c r="E176">
        <v>0.31400440000000002</v>
      </c>
    </row>
    <row r="177" spans="1:5" x14ac:dyDescent="0.25">
      <c r="A177">
        <v>204</v>
      </c>
      <c r="B177" t="s">
        <v>127</v>
      </c>
      <c r="C177">
        <v>40</v>
      </c>
      <c r="D177">
        <v>0.30768810000000002</v>
      </c>
      <c r="E177">
        <v>0.24726480000000001</v>
      </c>
    </row>
    <row r="178" spans="1:5" x14ac:dyDescent="0.25">
      <c r="A178">
        <v>205</v>
      </c>
      <c r="B178" t="s">
        <v>127</v>
      </c>
      <c r="C178">
        <v>50</v>
      </c>
      <c r="D178">
        <v>0.31399310000000002</v>
      </c>
      <c r="E178">
        <v>0.16119620000000001</v>
      </c>
    </row>
    <row r="179" spans="1:5" x14ac:dyDescent="0.25">
      <c r="A179">
        <v>206</v>
      </c>
      <c r="B179" t="s">
        <v>127</v>
      </c>
      <c r="C179">
        <v>60</v>
      </c>
      <c r="D179">
        <v>0.18916640000000001</v>
      </c>
      <c r="E179">
        <v>6.1998499999999998E-2</v>
      </c>
    </row>
    <row r="180" spans="1:5" x14ac:dyDescent="0.25">
      <c r="A180">
        <v>207</v>
      </c>
      <c r="B180" t="s">
        <v>127</v>
      </c>
      <c r="C180">
        <v>70</v>
      </c>
      <c r="D180">
        <v>3.6569499999999998E-2</v>
      </c>
      <c r="E180">
        <v>1.23997E-2</v>
      </c>
    </row>
    <row r="181" spans="1:5" x14ac:dyDescent="0.25">
      <c r="A181">
        <v>208</v>
      </c>
      <c r="B181" t="s">
        <v>127</v>
      </c>
      <c r="C181">
        <v>80</v>
      </c>
      <c r="D181">
        <v>1.51322E-2</v>
      </c>
      <c r="E181">
        <v>5.4704999999999997E-3</v>
      </c>
    </row>
    <row r="182" spans="1:5" x14ac:dyDescent="0.25">
      <c r="A182">
        <v>210</v>
      </c>
      <c r="B182" t="s">
        <v>128</v>
      </c>
      <c r="C182">
        <v>0</v>
      </c>
      <c r="D182">
        <v>0</v>
      </c>
      <c r="E182">
        <v>1.0384900000000001E-2</v>
      </c>
    </row>
    <row r="183" spans="1:5" x14ac:dyDescent="0.25">
      <c r="A183">
        <v>211</v>
      </c>
      <c r="B183" t="s">
        <v>128</v>
      </c>
      <c r="C183">
        <v>10</v>
      </c>
      <c r="D183">
        <v>0</v>
      </c>
      <c r="E183">
        <v>6.7196000000000001E-3</v>
      </c>
    </row>
    <row r="184" spans="1:5" x14ac:dyDescent="0.25">
      <c r="A184">
        <v>212</v>
      </c>
      <c r="B184" t="s">
        <v>128</v>
      </c>
      <c r="C184">
        <v>20</v>
      </c>
      <c r="D184">
        <v>3.1620500000000003E-2</v>
      </c>
      <c r="E184">
        <v>0.1313378</v>
      </c>
    </row>
    <row r="185" spans="1:5" x14ac:dyDescent="0.25">
      <c r="A185">
        <v>213</v>
      </c>
      <c r="B185" t="s">
        <v>128</v>
      </c>
      <c r="C185">
        <v>30</v>
      </c>
      <c r="D185">
        <v>9.8814100000000002E-2</v>
      </c>
      <c r="E185">
        <v>0.26084299999999999</v>
      </c>
    </row>
    <row r="186" spans="1:5" x14ac:dyDescent="0.25">
      <c r="A186">
        <v>214</v>
      </c>
      <c r="B186" t="s">
        <v>128</v>
      </c>
      <c r="C186">
        <v>40</v>
      </c>
      <c r="D186">
        <v>0.2424239</v>
      </c>
      <c r="E186">
        <v>0.2693952</v>
      </c>
    </row>
    <row r="187" spans="1:5" x14ac:dyDescent="0.25">
      <c r="A187">
        <v>215</v>
      </c>
      <c r="B187" t="s">
        <v>128</v>
      </c>
      <c r="C187">
        <v>50</v>
      </c>
      <c r="D187">
        <v>0.35177819999999999</v>
      </c>
      <c r="E187">
        <v>0.22052540000000001</v>
      </c>
    </row>
    <row r="188" spans="1:5" x14ac:dyDescent="0.25">
      <c r="A188">
        <v>216</v>
      </c>
      <c r="B188" t="s">
        <v>128</v>
      </c>
      <c r="C188">
        <v>60</v>
      </c>
      <c r="D188">
        <v>0.23188510000000001</v>
      </c>
      <c r="E188">
        <v>7.7580899999999994E-2</v>
      </c>
    </row>
    <row r="189" spans="1:5" x14ac:dyDescent="0.25">
      <c r="A189">
        <v>217</v>
      </c>
      <c r="B189" t="s">
        <v>128</v>
      </c>
      <c r="C189">
        <v>70</v>
      </c>
      <c r="D189">
        <v>4.3478200000000002E-2</v>
      </c>
      <c r="E189">
        <v>1.52718E-2</v>
      </c>
    </row>
    <row r="190" spans="1:5" x14ac:dyDescent="0.25">
      <c r="A190">
        <v>218</v>
      </c>
      <c r="B190" t="s">
        <v>128</v>
      </c>
      <c r="C190">
        <v>80</v>
      </c>
      <c r="D190">
        <v>0</v>
      </c>
      <c r="E190">
        <v>7.9413999999999995E-3</v>
      </c>
    </row>
    <row r="191" spans="1:5" x14ac:dyDescent="0.25">
      <c r="A191">
        <v>220</v>
      </c>
      <c r="B191" t="s">
        <v>25</v>
      </c>
      <c r="C191">
        <v>0</v>
      </c>
      <c r="D191">
        <v>0</v>
      </c>
      <c r="E191">
        <v>6.7771000000000003E-3</v>
      </c>
    </row>
    <row r="192" spans="1:5" x14ac:dyDescent="0.25">
      <c r="A192">
        <v>221</v>
      </c>
      <c r="B192" t="s">
        <v>25</v>
      </c>
      <c r="C192">
        <v>10</v>
      </c>
      <c r="D192">
        <v>0</v>
      </c>
      <c r="E192">
        <v>1.5060199999999999E-2</v>
      </c>
    </row>
    <row r="193" spans="1:5" x14ac:dyDescent="0.25">
      <c r="A193">
        <v>222</v>
      </c>
      <c r="B193" t="s">
        <v>25</v>
      </c>
      <c r="C193">
        <v>20</v>
      </c>
      <c r="D193">
        <v>2.6119199999999999E-2</v>
      </c>
      <c r="E193">
        <v>0.1566265</v>
      </c>
    </row>
    <row r="194" spans="1:5" x14ac:dyDescent="0.25">
      <c r="A194">
        <v>223</v>
      </c>
      <c r="B194" t="s">
        <v>25</v>
      </c>
      <c r="C194">
        <v>30</v>
      </c>
      <c r="D194">
        <v>9.7014100000000006E-2</v>
      </c>
      <c r="E194">
        <v>0.30798189999999998</v>
      </c>
    </row>
    <row r="195" spans="1:5" x14ac:dyDescent="0.25">
      <c r="A195">
        <v>224</v>
      </c>
      <c r="B195" t="s">
        <v>25</v>
      </c>
      <c r="C195">
        <v>40</v>
      </c>
      <c r="D195">
        <v>0.23507259999999999</v>
      </c>
      <c r="E195">
        <v>0.26656629999999998</v>
      </c>
    </row>
    <row r="196" spans="1:5" x14ac:dyDescent="0.25">
      <c r="A196">
        <v>225</v>
      </c>
      <c r="B196" t="s">
        <v>25</v>
      </c>
      <c r="C196">
        <v>50</v>
      </c>
      <c r="D196">
        <v>0.33581800000000001</v>
      </c>
      <c r="E196">
        <v>0.15286140000000001</v>
      </c>
    </row>
    <row r="197" spans="1:5" x14ac:dyDescent="0.25">
      <c r="A197">
        <v>226</v>
      </c>
      <c r="B197" t="s">
        <v>25</v>
      </c>
      <c r="C197">
        <v>60</v>
      </c>
      <c r="D197">
        <v>0.22761870000000001</v>
      </c>
      <c r="E197">
        <v>7.1536100000000005E-2</v>
      </c>
    </row>
    <row r="198" spans="1:5" x14ac:dyDescent="0.25">
      <c r="A198">
        <v>227</v>
      </c>
      <c r="B198" t="s">
        <v>25</v>
      </c>
      <c r="C198">
        <v>70</v>
      </c>
      <c r="D198">
        <v>5.9700999999999997E-2</v>
      </c>
      <c r="E198">
        <v>1.5813299999999999E-2</v>
      </c>
    </row>
    <row r="199" spans="1:5" x14ac:dyDescent="0.25">
      <c r="A199">
        <v>228</v>
      </c>
      <c r="B199" t="s">
        <v>25</v>
      </c>
      <c r="C199">
        <v>80</v>
      </c>
      <c r="D199">
        <v>1.8656599999999999E-2</v>
      </c>
      <c r="E199">
        <v>6.7771000000000003E-3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workbookViewId="0">
      <pane ySplit="1" topLeftCell="A2" activePane="bottomLeft" state="frozen"/>
      <selection activeCell="W56" sqref="W56"/>
      <selection pane="bottomLeft" activeCell="R32" sqref="R32"/>
    </sheetView>
  </sheetViews>
  <sheetFormatPr defaultRowHeight="15" x14ac:dyDescent="0.25"/>
  <sheetData>
    <row r="1" spans="1:6" x14ac:dyDescent="0.25">
      <c r="A1" t="s">
        <v>113</v>
      </c>
      <c r="B1" t="s">
        <v>114</v>
      </c>
      <c r="C1" t="s">
        <v>139</v>
      </c>
      <c r="D1" t="s">
        <v>155</v>
      </c>
      <c r="E1" t="s">
        <v>156</v>
      </c>
      <c r="F1" t="s">
        <v>157</v>
      </c>
    </row>
    <row r="2" spans="1:6" x14ac:dyDescent="0.25">
      <c r="A2">
        <v>10</v>
      </c>
      <c r="B2" t="s">
        <v>15</v>
      </c>
      <c r="C2">
        <v>0</v>
      </c>
      <c r="D2">
        <v>5</v>
      </c>
      <c r="E2">
        <v>0</v>
      </c>
      <c r="F2">
        <v>0</v>
      </c>
    </row>
    <row r="3" spans="1:6" x14ac:dyDescent="0.25">
      <c r="A3">
        <v>11</v>
      </c>
      <c r="B3" t="s">
        <v>15</v>
      </c>
      <c r="C3">
        <v>10</v>
      </c>
      <c r="D3">
        <v>310.75</v>
      </c>
      <c r="E3">
        <v>7</v>
      </c>
      <c r="F3">
        <v>0</v>
      </c>
    </row>
    <row r="4" spans="1:6" x14ac:dyDescent="0.25">
      <c r="A4">
        <v>12</v>
      </c>
      <c r="B4" t="s">
        <v>15</v>
      </c>
      <c r="C4">
        <v>20</v>
      </c>
      <c r="D4">
        <v>1442.25</v>
      </c>
      <c r="E4">
        <v>100.5</v>
      </c>
      <c r="F4">
        <v>11</v>
      </c>
    </row>
    <row r="5" spans="1:6" x14ac:dyDescent="0.25">
      <c r="A5">
        <v>13</v>
      </c>
      <c r="B5" t="s">
        <v>15</v>
      </c>
      <c r="C5">
        <v>30</v>
      </c>
      <c r="D5">
        <v>1659.25</v>
      </c>
      <c r="E5">
        <v>237.5</v>
      </c>
      <c r="F5">
        <v>51.25</v>
      </c>
    </row>
    <row r="6" spans="1:6" x14ac:dyDescent="0.25">
      <c r="A6">
        <v>14</v>
      </c>
      <c r="B6" t="s">
        <v>15</v>
      </c>
      <c r="C6">
        <v>40</v>
      </c>
      <c r="D6">
        <v>1204.25</v>
      </c>
      <c r="E6">
        <v>392.75</v>
      </c>
      <c r="F6">
        <v>140.5</v>
      </c>
    </row>
    <row r="7" spans="1:6" x14ac:dyDescent="0.25">
      <c r="A7">
        <v>15</v>
      </c>
      <c r="B7" t="s">
        <v>15</v>
      </c>
      <c r="C7">
        <v>50</v>
      </c>
      <c r="D7">
        <v>439</v>
      </c>
      <c r="E7">
        <v>503</v>
      </c>
      <c r="F7">
        <v>236.25</v>
      </c>
    </row>
    <row r="8" spans="1:6" x14ac:dyDescent="0.25">
      <c r="A8">
        <v>16</v>
      </c>
      <c r="B8" t="s">
        <v>15</v>
      </c>
      <c r="C8">
        <v>60</v>
      </c>
      <c r="D8">
        <v>74.75</v>
      </c>
      <c r="E8">
        <v>200.5</v>
      </c>
      <c r="F8">
        <v>117.75</v>
      </c>
    </row>
    <row r="9" spans="1:6" x14ac:dyDescent="0.25">
      <c r="A9">
        <v>17</v>
      </c>
      <c r="B9" t="s">
        <v>15</v>
      </c>
      <c r="C9">
        <v>70</v>
      </c>
      <c r="D9">
        <v>22</v>
      </c>
      <c r="E9">
        <v>73.25</v>
      </c>
      <c r="F9">
        <v>51.25</v>
      </c>
    </row>
    <row r="10" spans="1:6" x14ac:dyDescent="0.25">
      <c r="A10">
        <v>18</v>
      </c>
      <c r="B10" t="s">
        <v>15</v>
      </c>
      <c r="C10">
        <v>80</v>
      </c>
      <c r="D10">
        <v>8.5</v>
      </c>
      <c r="E10">
        <v>24</v>
      </c>
      <c r="F10">
        <v>19.5</v>
      </c>
    </row>
    <row r="11" spans="1:6" x14ac:dyDescent="0.25">
      <c r="A11">
        <v>20</v>
      </c>
      <c r="B11" t="s">
        <v>118</v>
      </c>
      <c r="C11">
        <v>0</v>
      </c>
      <c r="D11">
        <v>16</v>
      </c>
      <c r="E11">
        <v>0</v>
      </c>
      <c r="F11">
        <v>0</v>
      </c>
    </row>
    <row r="12" spans="1:6" x14ac:dyDescent="0.25">
      <c r="A12">
        <v>21</v>
      </c>
      <c r="B12" t="s">
        <v>118</v>
      </c>
      <c r="C12">
        <v>10</v>
      </c>
      <c r="D12">
        <v>171.75</v>
      </c>
      <c r="E12">
        <v>4.5</v>
      </c>
      <c r="F12">
        <v>0</v>
      </c>
    </row>
    <row r="13" spans="1:6" x14ac:dyDescent="0.25">
      <c r="A13">
        <v>22</v>
      </c>
      <c r="B13" t="s">
        <v>118</v>
      </c>
      <c r="C13">
        <v>20</v>
      </c>
      <c r="D13">
        <v>813.5</v>
      </c>
      <c r="E13">
        <v>63.25</v>
      </c>
      <c r="F13">
        <v>7.75</v>
      </c>
    </row>
    <row r="14" spans="1:6" x14ac:dyDescent="0.25">
      <c r="A14">
        <v>23</v>
      </c>
      <c r="B14" t="s">
        <v>118</v>
      </c>
      <c r="C14">
        <v>30</v>
      </c>
      <c r="D14">
        <v>1806.25</v>
      </c>
      <c r="E14">
        <v>284.25</v>
      </c>
      <c r="F14">
        <v>69.5</v>
      </c>
    </row>
    <row r="15" spans="1:6" x14ac:dyDescent="0.25">
      <c r="A15">
        <v>24</v>
      </c>
      <c r="B15" t="s">
        <v>118</v>
      </c>
      <c r="C15">
        <v>40</v>
      </c>
      <c r="D15">
        <v>1977</v>
      </c>
      <c r="E15">
        <v>584</v>
      </c>
      <c r="F15">
        <v>215.25</v>
      </c>
    </row>
    <row r="16" spans="1:6" x14ac:dyDescent="0.25">
      <c r="A16">
        <v>25</v>
      </c>
      <c r="B16" t="s">
        <v>118</v>
      </c>
      <c r="C16">
        <v>50</v>
      </c>
      <c r="D16">
        <v>823.75</v>
      </c>
      <c r="E16">
        <v>798.75</v>
      </c>
      <c r="F16">
        <v>373.75</v>
      </c>
    </row>
    <row r="17" spans="1:6" x14ac:dyDescent="0.25">
      <c r="A17">
        <v>26</v>
      </c>
      <c r="B17" t="s">
        <v>118</v>
      </c>
      <c r="C17">
        <v>60</v>
      </c>
      <c r="D17">
        <v>131.75</v>
      </c>
      <c r="E17">
        <v>305.75</v>
      </c>
      <c r="F17">
        <v>186</v>
      </c>
    </row>
    <row r="18" spans="1:6" x14ac:dyDescent="0.25">
      <c r="A18">
        <v>27</v>
      </c>
      <c r="B18" t="s">
        <v>118</v>
      </c>
      <c r="C18">
        <v>70</v>
      </c>
      <c r="D18">
        <v>26.5</v>
      </c>
      <c r="E18">
        <v>85.25</v>
      </c>
      <c r="F18">
        <v>62.25</v>
      </c>
    </row>
    <row r="19" spans="1:6" x14ac:dyDescent="0.25">
      <c r="A19">
        <v>28</v>
      </c>
      <c r="B19" t="s">
        <v>118</v>
      </c>
      <c r="C19">
        <v>80</v>
      </c>
      <c r="D19">
        <v>8</v>
      </c>
      <c r="E19">
        <v>20.5</v>
      </c>
      <c r="F19">
        <v>17.5</v>
      </c>
    </row>
    <row r="20" spans="1:6" x14ac:dyDescent="0.25">
      <c r="A20">
        <v>30</v>
      </c>
      <c r="B20" t="s">
        <v>16</v>
      </c>
      <c r="C20">
        <v>0</v>
      </c>
      <c r="D20">
        <v>2.5</v>
      </c>
      <c r="E20">
        <v>0</v>
      </c>
      <c r="F20">
        <v>0</v>
      </c>
    </row>
    <row r="21" spans="1:6" x14ac:dyDescent="0.25">
      <c r="A21">
        <v>31</v>
      </c>
      <c r="B21" t="s">
        <v>16</v>
      </c>
      <c r="C21">
        <v>10</v>
      </c>
      <c r="D21">
        <v>216.75</v>
      </c>
      <c r="E21">
        <v>5.25</v>
      </c>
      <c r="F21">
        <v>0</v>
      </c>
    </row>
    <row r="22" spans="1:6" x14ac:dyDescent="0.25">
      <c r="A22">
        <v>32</v>
      </c>
      <c r="B22" t="s">
        <v>16</v>
      </c>
      <c r="C22">
        <v>20</v>
      </c>
      <c r="D22">
        <v>899.5</v>
      </c>
      <c r="E22">
        <v>75.75</v>
      </c>
      <c r="F22">
        <v>8.5</v>
      </c>
    </row>
    <row r="23" spans="1:6" x14ac:dyDescent="0.25">
      <c r="A23">
        <v>33</v>
      </c>
      <c r="B23" t="s">
        <v>16</v>
      </c>
      <c r="C23">
        <v>30</v>
      </c>
      <c r="D23">
        <v>1420.5</v>
      </c>
      <c r="E23">
        <v>255</v>
      </c>
      <c r="F23">
        <v>64.5</v>
      </c>
    </row>
    <row r="24" spans="1:6" x14ac:dyDescent="0.25">
      <c r="A24">
        <v>34</v>
      </c>
      <c r="B24" t="s">
        <v>16</v>
      </c>
      <c r="C24">
        <v>40</v>
      </c>
      <c r="D24">
        <v>2044</v>
      </c>
      <c r="E24">
        <v>722</v>
      </c>
      <c r="F24">
        <v>289.5</v>
      </c>
    </row>
    <row r="25" spans="1:6" x14ac:dyDescent="0.25">
      <c r="A25">
        <v>35</v>
      </c>
      <c r="B25" t="s">
        <v>16</v>
      </c>
      <c r="C25">
        <v>50</v>
      </c>
      <c r="D25">
        <v>898.5</v>
      </c>
      <c r="E25">
        <v>1061.5</v>
      </c>
      <c r="F25">
        <v>514.5</v>
      </c>
    </row>
    <row r="26" spans="1:6" x14ac:dyDescent="0.25">
      <c r="A26">
        <v>36</v>
      </c>
      <c r="B26" t="s">
        <v>16</v>
      </c>
      <c r="C26">
        <v>60</v>
      </c>
      <c r="D26">
        <v>117</v>
      </c>
      <c r="E26">
        <v>344.5</v>
      </c>
      <c r="F26">
        <v>204.5</v>
      </c>
    </row>
    <row r="27" spans="1:6" x14ac:dyDescent="0.25">
      <c r="A27">
        <v>37</v>
      </c>
      <c r="B27" t="s">
        <v>16</v>
      </c>
      <c r="C27">
        <v>70</v>
      </c>
      <c r="D27">
        <v>20</v>
      </c>
      <c r="E27">
        <v>75</v>
      </c>
      <c r="F27">
        <v>51</v>
      </c>
    </row>
    <row r="28" spans="1:6" x14ac:dyDescent="0.25">
      <c r="A28">
        <v>38</v>
      </c>
      <c r="B28" t="s">
        <v>16</v>
      </c>
      <c r="C28">
        <v>80</v>
      </c>
      <c r="D28">
        <v>5.5</v>
      </c>
      <c r="E28">
        <v>20</v>
      </c>
      <c r="F28">
        <v>16.5</v>
      </c>
    </row>
    <row r="29" spans="1:6" x14ac:dyDescent="0.25">
      <c r="A29">
        <v>40</v>
      </c>
      <c r="B29" t="s">
        <v>17</v>
      </c>
      <c r="C29">
        <v>0</v>
      </c>
      <c r="D29">
        <v>3.5</v>
      </c>
      <c r="E29">
        <v>0</v>
      </c>
      <c r="F29">
        <v>0</v>
      </c>
    </row>
    <row r="30" spans="1:6" x14ac:dyDescent="0.25">
      <c r="A30">
        <v>41</v>
      </c>
      <c r="B30" t="s">
        <v>17</v>
      </c>
      <c r="C30">
        <v>10</v>
      </c>
      <c r="D30">
        <v>258.25</v>
      </c>
      <c r="E30">
        <v>6</v>
      </c>
      <c r="F30">
        <v>0</v>
      </c>
    </row>
    <row r="31" spans="1:6" x14ac:dyDescent="0.25">
      <c r="A31">
        <v>42</v>
      </c>
      <c r="B31" t="s">
        <v>17</v>
      </c>
      <c r="C31">
        <v>20</v>
      </c>
      <c r="D31">
        <v>947.5</v>
      </c>
      <c r="E31">
        <v>65.75</v>
      </c>
      <c r="F31">
        <v>7.5</v>
      </c>
    </row>
    <row r="32" spans="1:6" x14ac:dyDescent="0.25">
      <c r="A32">
        <v>43</v>
      </c>
      <c r="B32" t="s">
        <v>17</v>
      </c>
      <c r="C32">
        <v>30</v>
      </c>
      <c r="D32">
        <v>1153.25</v>
      </c>
      <c r="E32">
        <v>171.5</v>
      </c>
      <c r="F32">
        <v>39.5</v>
      </c>
    </row>
    <row r="33" spans="1:6" x14ac:dyDescent="0.25">
      <c r="A33">
        <v>44</v>
      </c>
      <c r="B33" t="s">
        <v>17</v>
      </c>
      <c r="C33">
        <v>40</v>
      </c>
      <c r="D33">
        <v>977.5</v>
      </c>
      <c r="E33">
        <v>308.25</v>
      </c>
      <c r="F33">
        <v>114</v>
      </c>
    </row>
    <row r="34" spans="1:6" x14ac:dyDescent="0.25">
      <c r="A34">
        <v>45</v>
      </c>
      <c r="B34" t="s">
        <v>17</v>
      </c>
      <c r="C34">
        <v>50</v>
      </c>
      <c r="D34">
        <v>292.5</v>
      </c>
      <c r="E34">
        <v>302.5</v>
      </c>
      <c r="F34">
        <v>141.5</v>
      </c>
    </row>
    <row r="35" spans="1:6" x14ac:dyDescent="0.25">
      <c r="A35">
        <v>46</v>
      </c>
      <c r="B35" t="s">
        <v>17</v>
      </c>
      <c r="C35">
        <v>60</v>
      </c>
      <c r="D35">
        <v>44.25</v>
      </c>
      <c r="E35">
        <v>115</v>
      </c>
      <c r="F35">
        <v>66.5</v>
      </c>
    </row>
    <row r="36" spans="1:6" x14ac:dyDescent="0.25">
      <c r="A36">
        <v>47</v>
      </c>
      <c r="B36" t="s">
        <v>17</v>
      </c>
      <c r="C36">
        <v>70</v>
      </c>
      <c r="D36">
        <v>12.5</v>
      </c>
      <c r="E36">
        <v>44.75</v>
      </c>
      <c r="F36">
        <v>29.5</v>
      </c>
    </row>
    <row r="37" spans="1:6" x14ac:dyDescent="0.25">
      <c r="A37">
        <v>48</v>
      </c>
      <c r="B37" t="s">
        <v>17</v>
      </c>
      <c r="C37">
        <v>80</v>
      </c>
      <c r="D37">
        <v>4.75</v>
      </c>
      <c r="E37">
        <v>15</v>
      </c>
      <c r="F37">
        <v>12</v>
      </c>
    </row>
    <row r="38" spans="1:6" x14ac:dyDescent="0.25">
      <c r="A38">
        <v>50</v>
      </c>
      <c r="B38" t="s">
        <v>119</v>
      </c>
      <c r="C38">
        <v>0</v>
      </c>
      <c r="D38">
        <v>1.5</v>
      </c>
      <c r="E38">
        <v>0</v>
      </c>
      <c r="F38">
        <v>0</v>
      </c>
    </row>
    <row r="39" spans="1:6" x14ac:dyDescent="0.25">
      <c r="A39">
        <v>51</v>
      </c>
      <c r="B39" t="s">
        <v>119</v>
      </c>
      <c r="C39">
        <v>10</v>
      </c>
      <c r="D39">
        <v>121.5</v>
      </c>
      <c r="E39">
        <v>2.5</v>
      </c>
      <c r="F39">
        <v>0</v>
      </c>
    </row>
    <row r="40" spans="1:6" x14ac:dyDescent="0.25">
      <c r="A40">
        <v>52</v>
      </c>
      <c r="B40" t="s">
        <v>119</v>
      </c>
      <c r="C40">
        <v>20</v>
      </c>
      <c r="D40">
        <v>660</v>
      </c>
      <c r="E40">
        <v>54</v>
      </c>
      <c r="F40">
        <v>6.5</v>
      </c>
    </row>
    <row r="41" spans="1:6" x14ac:dyDescent="0.25">
      <c r="A41">
        <v>53</v>
      </c>
      <c r="B41" t="s">
        <v>119</v>
      </c>
      <c r="C41">
        <v>30</v>
      </c>
      <c r="D41">
        <v>1094</v>
      </c>
      <c r="E41">
        <v>169.5</v>
      </c>
      <c r="F41">
        <v>41.5</v>
      </c>
    </row>
    <row r="42" spans="1:6" x14ac:dyDescent="0.25">
      <c r="A42">
        <v>54</v>
      </c>
      <c r="B42" t="s">
        <v>119</v>
      </c>
      <c r="C42">
        <v>40</v>
      </c>
      <c r="D42">
        <v>1038.5</v>
      </c>
      <c r="E42">
        <v>335</v>
      </c>
      <c r="F42">
        <v>127.5</v>
      </c>
    </row>
    <row r="43" spans="1:6" x14ac:dyDescent="0.25">
      <c r="A43">
        <v>55</v>
      </c>
      <c r="B43" t="s">
        <v>119</v>
      </c>
      <c r="C43">
        <v>50</v>
      </c>
      <c r="D43">
        <v>345</v>
      </c>
      <c r="E43">
        <v>372</v>
      </c>
      <c r="F43">
        <v>175.5</v>
      </c>
    </row>
    <row r="44" spans="1:6" x14ac:dyDescent="0.25">
      <c r="A44">
        <v>56</v>
      </c>
      <c r="B44" t="s">
        <v>119</v>
      </c>
      <c r="C44">
        <v>60</v>
      </c>
      <c r="D44">
        <v>45</v>
      </c>
      <c r="E44">
        <v>126.5</v>
      </c>
      <c r="F44">
        <v>75.5</v>
      </c>
    </row>
    <row r="45" spans="1:6" x14ac:dyDescent="0.25">
      <c r="A45">
        <v>57</v>
      </c>
      <c r="B45" t="s">
        <v>119</v>
      </c>
      <c r="C45">
        <v>70</v>
      </c>
      <c r="D45">
        <v>11</v>
      </c>
      <c r="E45">
        <v>39</v>
      </c>
      <c r="F45">
        <v>27.5</v>
      </c>
    </row>
    <row r="46" spans="1:6" x14ac:dyDescent="0.25">
      <c r="A46">
        <v>58</v>
      </c>
      <c r="B46" t="s">
        <v>119</v>
      </c>
      <c r="C46">
        <v>80</v>
      </c>
      <c r="D46">
        <v>4</v>
      </c>
      <c r="E46">
        <v>12.5</v>
      </c>
      <c r="F46">
        <v>9.5</v>
      </c>
    </row>
    <row r="47" spans="1:6" x14ac:dyDescent="0.25">
      <c r="A47">
        <v>60</v>
      </c>
      <c r="B47" t="s">
        <v>18</v>
      </c>
      <c r="C47">
        <v>0</v>
      </c>
      <c r="D47">
        <v>17</v>
      </c>
      <c r="E47">
        <v>0</v>
      </c>
      <c r="F47">
        <v>0</v>
      </c>
    </row>
    <row r="48" spans="1:6" x14ac:dyDescent="0.25">
      <c r="A48">
        <v>61</v>
      </c>
      <c r="B48" t="s">
        <v>18</v>
      </c>
      <c r="C48">
        <v>10</v>
      </c>
      <c r="D48">
        <v>254.5</v>
      </c>
      <c r="E48">
        <v>8.5</v>
      </c>
      <c r="F48">
        <v>0</v>
      </c>
    </row>
    <row r="49" spans="1:6" x14ac:dyDescent="0.25">
      <c r="A49">
        <v>62</v>
      </c>
      <c r="B49" t="s">
        <v>18</v>
      </c>
      <c r="C49">
        <v>20</v>
      </c>
      <c r="D49">
        <v>955.25</v>
      </c>
      <c r="E49">
        <v>71.25</v>
      </c>
      <c r="F49">
        <v>9.5</v>
      </c>
    </row>
    <row r="50" spans="1:6" x14ac:dyDescent="0.25">
      <c r="A50">
        <v>63</v>
      </c>
      <c r="B50" t="s">
        <v>18</v>
      </c>
      <c r="C50">
        <v>30</v>
      </c>
      <c r="D50">
        <v>1070.25</v>
      </c>
      <c r="E50">
        <v>117.75</v>
      </c>
      <c r="F50">
        <v>25</v>
      </c>
    </row>
    <row r="51" spans="1:6" x14ac:dyDescent="0.25">
      <c r="A51">
        <v>64</v>
      </c>
      <c r="B51" t="s">
        <v>18</v>
      </c>
      <c r="C51">
        <v>40</v>
      </c>
      <c r="D51">
        <v>954.75</v>
      </c>
      <c r="E51">
        <v>178.25</v>
      </c>
      <c r="F51">
        <v>58.75</v>
      </c>
    </row>
    <row r="52" spans="1:6" x14ac:dyDescent="0.25">
      <c r="A52">
        <v>65</v>
      </c>
      <c r="B52" t="s">
        <v>18</v>
      </c>
      <c r="C52">
        <v>50</v>
      </c>
      <c r="D52">
        <v>393</v>
      </c>
      <c r="E52">
        <v>302</v>
      </c>
      <c r="F52">
        <v>137</v>
      </c>
    </row>
    <row r="53" spans="1:6" x14ac:dyDescent="0.25">
      <c r="A53">
        <v>66</v>
      </c>
      <c r="B53" t="s">
        <v>18</v>
      </c>
      <c r="C53">
        <v>60</v>
      </c>
      <c r="D53">
        <v>73.75</v>
      </c>
      <c r="E53">
        <v>146</v>
      </c>
      <c r="F53">
        <v>87.75</v>
      </c>
    </row>
    <row r="54" spans="1:6" x14ac:dyDescent="0.25">
      <c r="A54">
        <v>67</v>
      </c>
      <c r="B54" t="s">
        <v>18</v>
      </c>
      <c r="C54">
        <v>70</v>
      </c>
      <c r="D54">
        <v>21</v>
      </c>
      <c r="E54">
        <v>65</v>
      </c>
      <c r="F54">
        <v>44</v>
      </c>
    </row>
    <row r="55" spans="1:6" x14ac:dyDescent="0.25">
      <c r="A55">
        <v>68</v>
      </c>
      <c r="B55" t="s">
        <v>18</v>
      </c>
      <c r="C55">
        <v>80</v>
      </c>
      <c r="D55">
        <v>7</v>
      </c>
      <c r="E55">
        <v>18.5</v>
      </c>
      <c r="F55">
        <v>15</v>
      </c>
    </row>
    <row r="56" spans="1:6" x14ac:dyDescent="0.25">
      <c r="A56">
        <v>70</v>
      </c>
      <c r="B56" t="s">
        <v>120</v>
      </c>
      <c r="C56">
        <v>0</v>
      </c>
      <c r="D56">
        <v>7</v>
      </c>
      <c r="E56">
        <v>0</v>
      </c>
      <c r="F56">
        <v>0</v>
      </c>
    </row>
    <row r="57" spans="1:6" x14ac:dyDescent="0.25">
      <c r="A57">
        <v>71</v>
      </c>
      <c r="B57" t="s">
        <v>120</v>
      </c>
      <c r="C57">
        <v>10</v>
      </c>
      <c r="D57">
        <v>539</v>
      </c>
      <c r="E57">
        <v>15</v>
      </c>
      <c r="F57">
        <v>0.5</v>
      </c>
    </row>
    <row r="58" spans="1:6" x14ac:dyDescent="0.25">
      <c r="A58">
        <v>72</v>
      </c>
      <c r="B58" t="s">
        <v>120</v>
      </c>
      <c r="C58">
        <v>20</v>
      </c>
      <c r="D58">
        <v>1933</v>
      </c>
      <c r="E58">
        <v>139.25</v>
      </c>
      <c r="F58">
        <v>15</v>
      </c>
    </row>
    <row r="59" spans="1:6" x14ac:dyDescent="0.25">
      <c r="A59">
        <v>73</v>
      </c>
      <c r="B59" t="s">
        <v>120</v>
      </c>
      <c r="C59">
        <v>30</v>
      </c>
      <c r="D59">
        <v>1745.75</v>
      </c>
      <c r="E59">
        <v>227.25</v>
      </c>
      <c r="F59">
        <v>49.5</v>
      </c>
    </row>
    <row r="60" spans="1:6" x14ac:dyDescent="0.25">
      <c r="A60">
        <v>74</v>
      </c>
      <c r="B60" t="s">
        <v>120</v>
      </c>
      <c r="C60">
        <v>40</v>
      </c>
      <c r="D60">
        <v>1373.5</v>
      </c>
      <c r="E60">
        <v>328.75</v>
      </c>
      <c r="F60">
        <v>116.25</v>
      </c>
    </row>
    <row r="61" spans="1:6" x14ac:dyDescent="0.25">
      <c r="A61">
        <v>75</v>
      </c>
      <c r="B61" t="s">
        <v>120</v>
      </c>
      <c r="C61">
        <v>50</v>
      </c>
      <c r="D61">
        <v>488.75</v>
      </c>
      <c r="E61">
        <v>379.75</v>
      </c>
      <c r="F61">
        <v>173.25</v>
      </c>
    </row>
    <row r="62" spans="1:6" x14ac:dyDescent="0.25">
      <c r="A62">
        <v>76</v>
      </c>
      <c r="B62" t="s">
        <v>120</v>
      </c>
      <c r="C62">
        <v>60</v>
      </c>
      <c r="D62">
        <v>71.5</v>
      </c>
      <c r="E62">
        <v>145.75</v>
      </c>
      <c r="F62">
        <v>84.5</v>
      </c>
    </row>
    <row r="63" spans="1:6" x14ac:dyDescent="0.25">
      <c r="A63">
        <v>77</v>
      </c>
      <c r="B63" t="s">
        <v>120</v>
      </c>
      <c r="C63">
        <v>70</v>
      </c>
      <c r="D63">
        <v>17</v>
      </c>
      <c r="E63">
        <v>53.75</v>
      </c>
      <c r="F63">
        <v>38.5</v>
      </c>
    </row>
    <row r="64" spans="1:6" x14ac:dyDescent="0.25">
      <c r="A64">
        <v>78</v>
      </c>
      <c r="B64" t="s">
        <v>120</v>
      </c>
      <c r="C64">
        <v>80</v>
      </c>
      <c r="D64">
        <v>5</v>
      </c>
      <c r="E64">
        <v>15</v>
      </c>
      <c r="F64">
        <v>12</v>
      </c>
    </row>
    <row r="65" spans="1:6" x14ac:dyDescent="0.25">
      <c r="A65">
        <v>80</v>
      </c>
      <c r="B65" t="s">
        <v>19</v>
      </c>
      <c r="C65">
        <v>0</v>
      </c>
      <c r="D65">
        <v>5</v>
      </c>
      <c r="E65">
        <v>0</v>
      </c>
      <c r="F65">
        <v>0</v>
      </c>
    </row>
    <row r="66" spans="1:6" x14ac:dyDescent="0.25">
      <c r="A66">
        <v>81</v>
      </c>
      <c r="B66" t="s">
        <v>19</v>
      </c>
      <c r="C66">
        <v>10</v>
      </c>
      <c r="D66">
        <v>127.5</v>
      </c>
      <c r="E66">
        <v>3.5</v>
      </c>
      <c r="F66">
        <v>0</v>
      </c>
    </row>
    <row r="67" spans="1:6" x14ac:dyDescent="0.25">
      <c r="A67">
        <v>82</v>
      </c>
      <c r="B67" t="s">
        <v>19</v>
      </c>
      <c r="C67">
        <v>20</v>
      </c>
      <c r="D67">
        <v>412</v>
      </c>
      <c r="E67">
        <v>25.5</v>
      </c>
      <c r="F67">
        <v>2</v>
      </c>
    </row>
    <row r="68" spans="1:6" x14ac:dyDescent="0.25">
      <c r="A68">
        <v>83</v>
      </c>
      <c r="B68" t="s">
        <v>19</v>
      </c>
      <c r="C68">
        <v>30</v>
      </c>
      <c r="D68">
        <v>488</v>
      </c>
      <c r="E68">
        <v>69.25</v>
      </c>
      <c r="F68">
        <v>16.75</v>
      </c>
    </row>
    <row r="69" spans="1:6" x14ac:dyDescent="0.25">
      <c r="A69">
        <v>84</v>
      </c>
      <c r="B69" t="s">
        <v>19</v>
      </c>
      <c r="C69">
        <v>40</v>
      </c>
      <c r="D69">
        <v>497.5</v>
      </c>
      <c r="E69">
        <v>184</v>
      </c>
      <c r="F69">
        <v>61.5</v>
      </c>
    </row>
    <row r="70" spans="1:6" x14ac:dyDescent="0.25">
      <c r="A70">
        <v>85</v>
      </c>
      <c r="B70" t="s">
        <v>19</v>
      </c>
      <c r="C70">
        <v>50</v>
      </c>
      <c r="D70">
        <v>257.5</v>
      </c>
      <c r="E70">
        <v>309.5</v>
      </c>
      <c r="F70">
        <v>138.75</v>
      </c>
    </row>
    <row r="71" spans="1:6" x14ac:dyDescent="0.25">
      <c r="A71">
        <v>86</v>
      </c>
      <c r="B71" t="s">
        <v>19</v>
      </c>
      <c r="C71">
        <v>60</v>
      </c>
      <c r="D71">
        <v>58.5</v>
      </c>
      <c r="E71">
        <v>158.25</v>
      </c>
      <c r="F71">
        <v>83.5</v>
      </c>
    </row>
    <row r="72" spans="1:6" x14ac:dyDescent="0.25">
      <c r="A72">
        <v>87</v>
      </c>
      <c r="B72" t="s">
        <v>19</v>
      </c>
      <c r="C72">
        <v>70</v>
      </c>
      <c r="D72">
        <v>20.75</v>
      </c>
      <c r="E72">
        <v>64.25</v>
      </c>
      <c r="F72">
        <v>36.25</v>
      </c>
    </row>
    <row r="73" spans="1:6" x14ac:dyDescent="0.25">
      <c r="A73">
        <v>88</v>
      </c>
      <c r="B73" t="s">
        <v>19</v>
      </c>
      <c r="C73">
        <v>80</v>
      </c>
      <c r="D73">
        <v>7.5</v>
      </c>
      <c r="E73">
        <v>19.75</v>
      </c>
      <c r="F73">
        <v>12.75</v>
      </c>
    </row>
    <row r="74" spans="1:6" x14ac:dyDescent="0.25">
      <c r="A74">
        <v>90</v>
      </c>
      <c r="B74" t="s">
        <v>20</v>
      </c>
      <c r="C74">
        <v>0</v>
      </c>
      <c r="D74">
        <v>33.5</v>
      </c>
      <c r="E74">
        <v>0.5</v>
      </c>
      <c r="F74">
        <v>0</v>
      </c>
    </row>
    <row r="75" spans="1:6" x14ac:dyDescent="0.25">
      <c r="A75">
        <v>91</v>
      </c>
      <c r="B75" t="s">
        <v>20</v>
      </c>
      <c r="C75">
        <v>10</v>
      </c>
      <c r="D75">
        <v>603</v>
      </c>
      <c r="E75">
        <v>19</v>
      </c>
      <c r="F75">
        <v>0</v>
      </c>
    </row>
    <row r="76" spans="1:6" x14ac:dyDescent="0.25">
      <c r="A76">
        <v>92</v>
      </c>
      <c r="B76" t="s">
        <v>20</v>
      </c>
      <c r="C76">
        <v>20</v>
      </c>
      <c r="D76">
        <v>1771.75</v>
      </c>
      <c r="E76">
        <v>112.25</v>
      </c>
      <c r="F76">
        <v>12.5</v>
      </c>
    </row>
    <row r="77" spans="1:6" x14ac:dyDescent="0.25">
      <c r="A77">
        <v>93</v>
      </c>
      <c r="B77" t="s">
        <v>20</v>
      </c>
      <c r="C77">
        <v>30</v>
      </c>
      <c r="D77">
        <v>2144.5</v>
      </c>
      <c r="E77">
        <v>259.75</v>
      </c>
      <c r="F77">
        <v>57.75</v>
      </c>
    </row>
    <row r="78" spans="1:6" x14ac:dyDescent="0.25">
      <c r="A78">
        <v>94</v>
      </c>
      <c r="B78" t="s">
        <v>20</v>
      </c>
      <c r="C78">
        <v>40</v>
      </c>
      <c r="D78">
        <v>2021</v>
      </c>
      <c r="E78">
        <v>554.75</v>
      </c>
      <c r="F78">
        <v>193.25</v>
      </c>
    </row>
    <row r="79" spans="1:6" x14ac:dyDescent="0.25">
      <c r="A79">
        <v>95</v>
      </c>
      <c r="B79" t="s">
        <v>20</v>
      </c>
      <c r="C79">
        <v>50</v>
      </c>
      <c r="D79">
        <v>855.5</v>
      </c>
      <c r="E79">
        <v>836.75</v>
      </c>
      <c r="F79">
        <v>394</v>
      </c>
    </row>
    <row r="80" spans="1:6" x14ac:dyDescent="0.25">
      <c r="A80">
        <v>96</v>
      </c>
      <c r="B80" t="s">
        <v>20</v>
      </c>
      <c r="C80">
        <v>60</v>
      </c>
      <c r="D80">
        <v>180.5</v>
      </c>
      <c r="E80">
        <v>429.25</v>
      </c>
      <c r="F80">
        <v>251</v>
      </c>
    </row>
    <row r="81" spans="1:6" x14ac:dyDescent="0.25">
      <c r="A81">
        <v>97</v>
      </c>
      <c r="B81" t="s">
        <v>20</v>
      </c>
      <c r="C81">
        <v>70</v>
      </c>
      <c r="D81">
        <v>56.5</v>
      </c>
      <c r="E81">
        <v>180.5</v>
      </c>
      <c r="F81">
        <v>124.5</v>
      </c>
    </row>
    <row r="82" spans="1:6" x14ac:dyDescent="0.25">
      <c r="A82">
        <v>98</v>
      </c>
      <c r="B82" t="s">
        <v>20</v>
      </c>
      <c r="C82">
        <v>80</v>
      </c>
      <c r="D82">
        <v>19</v>
      </c>
      <c r="E82">
        <v>46.75</v>
      </c>
      <c r="F82">
        <v>37.25</v>
      </c>
    </row>
    <row r="83" spans="1:6" x14ac:dyDescent="0.25">
      <c r="A83">
        <v>100</v>
      </c>
      <c r="B83" t="s">
        <v>21</v>
      </c>
      <c r="C83">
        <v>0</v>
      </c>
      <c r="D83">
        <v>5.5</v>
      </c>
      <c r="E83">
        <v>0</v>
      </c>
      <c r="F83">
        <v>0</v>
      </c>
    </row>
    <row r="84" spans="1:6" x14ac:dyDescent="0.25">
      <c r="A84">
        <v>101</v>
      </c>
      <c r="B84" t="s">
        <v>21</v>
      </c>
      <c r="C84">
        <v>10</v>
      </c>
      <c r="D84">
        <v>386.25</v>
      </c>
      <c r="E84">
        <v>9.5</v>
      </c>
      <c r="F84">
        <v>0</v>
      </c>
    </row>
    <row r="85" spans="1:6" x14ac:dyDescent="0.25">
      <c r="A85">
        <v>102</v>
      </c>
      <c r="B85" t="s">
        <v>21</v>
      </c>
      <c r="C85">
        <v>20</v>
      </c>
      <c r="D85">
        <v>1348.25</v>
      </c>
      <c r="E85">
        <v>89.25</v>
      </c>
      <c r="F85">
        <v>9.5</v>
      </c>
    </row>
    <row r="86" spans="1:6" x14ac:dyDescent="0.25">
      <c r="A86">
        <v>103</v>
      </c>
      <c r="B86" t="s">
        <v>21</v>
      </c>
      <c r="C86">
        <v>30</v>
      </c>
      <c r="D86">
        <v>1710.25</v>
      </c>
      <c r="E86">
        <v>247.75</v>
      </c>
      <c r="F86">
        <v>57</v>
      </c>
    </row>
    <row r="87" spans="1:6" x14ac:dyDescent="0.25">
      <c r="A87">
        <v>104</v>
      </c>
      <c r="B87" t="s">
        <v>21</v>
      </c>
      <c r="C87">
        <v>40</v>
      </c>
      <c r="D87">
        <v>1309.75</v>
      </c>
      <c r="E87">
        <v>397.75</v>
      </c>
      <c r="F87">
        <v>139.25</v>
      </c>
    </row>
    <row r="88" spans="1:6" x14ac:dyDescent="0.25">
      <c r="A88">
        <v>105</v>
      </c>
      <c r="B88" t="s">
        <v>21</v>
      </c>
      <c r="C88">
        <v>50</v>
      </c>
      <c r="D88">
        <v>460</v>
      </c>
      <c r="E88">
        <v>471.25</v>
      </c>
      <c r="F88">
        <v>217</v>
      </c>
    </row>
    <row r="89" spans="1:6" x14ac:dyDescent="0.25">
      <c r="A89">
        <v>106</v>
      </c>
      <c r="B89" t="s">
        <v>21</v>
      </c>
      <c r="C89">
        <v>60</v>
      </c>
      <c r="D89">
        <v>79.25</v>
      </c>
      <c r="E89">
        <v>193.25</v>
      </c>
      <c r="F89">
        <v>107.5</v>
      </c>
    </row>
    <row r="90" spans="1:6" x14ac:dyDescent="0.25">
      <c r="A90">
        <v>107</v>
      </c>
      <c r="B90" t="s">
        <v>21</v>
      </c>
      <c r="C90">
        <v>70</v>
      </c>
      <c r="D90">
        <v>21.25</v>
      </c>
      <c r="E90">
        <v>69</v>
      </c>
      <c r="F90">
        <v>45.75</v>
      </c>
    </row>
    <row r="91" spans="1:6" x14ac:dyDescent="0.25">
      <c r="A91">
        <v>108</v>
      </c>
      <c r="B91" t="s">
        <v>21</v>
      </c>
      <c r="C91">
        <v>80</v>
      </c>
      <c r="D91">
        <v>7</v>
      </c>
      <c r="E91">
        <v>21.25</v>
      </c>
      <c r="F91">
        <v>16</v>
      </c>
    </row>
    <row r="92" spans="1:6" x14ac:dyDescent="0.25">
      <c r="A92">
        <v>110</v>
      </c>
      <c r="B92" t="s">
        <v>121</v>
      </c>
      <c r="C92">
        <v>0</v>
      </c>
      <c r="D92">
        <v>16.5</v>
      </c>
      <c r="E92">
        <v>0</v>
      </c>
      <c r="F92">
        <v>0</v>
      </c>
    </row>
    <row r="93" spans="1:6" x14ac:dyDescent="0.25">
      <c r="A93">
        <v>111</v>
      </c>
      <c r="B93" t="s">
        <v>121</v>
      </c>
      <c r="C93">
        <v>10</v>
      </c>
      <c r="D93">
        <v>229.25</v>
      </c>
      <c r="E93">
        <v>7.5</v>
      </c>
      <c r="F93">
        <v>0</v>
      </c>
    </row>
    <row r="94" spans="1:6" x14ac:dyDescent="0.25">
      <c r="A94">
        <v>112</v>
      </c>
      <c r="B94" t="s">
        <v>121</v>
      </c>
      <c r="C94">
        <v>20</v>
      </c>
      <c r="D94">
        <v>760.75</v>
      </c>
      <c r="E94">
        <v>48.5</v>
      </c>
      <c r="F94">
        <v>4.5</v>
      </c>
    </row>
    <row r="95" spans="1:6" x14ac:dyDescent="0.25">
      <c r="A95">
        <v>113</v>
      </c>
      <c r="B95" t="s">
        <v>121</v>
      </c>
      <c r="C95">
        <v>30</v>
      </c>
      <c r="D95">
        <v>1530.25</v>
      </c>
      <c r="E95">
        <v>195.75</v>
      </c>
      <c r="F95">
        <v>44.5</v>
      </c>
    </row>
    <row r="96" spans="1:6" x14ac:dyDescent="0.25">
      <c r="A96">
        <v>114</v>
      </c>
      <c r="B96" t="s">
        <v>121</v>
      </c>
      <c r="C96">
        <v>40</v>
      </c>
      <c r="D96">
        <v>1776.5</v>
      </c>
      <c r="E96">
        <v>494.75</v>
      </c>
      <c r="F96">
        <v>172.5</v>
      </c>
    </row>
    <row r="97" spans="1:6" x14ac:dyDescent="0.25">
      <c r="A97">
        <v>115</v>
      </c>
      <c r="B97" t="s">
        <v>121</v>
      </c>
      <c r="C97">
        <v>50</v>
      </c>
      <c r="D97">
        <v>846</v>
      </c>
      <c r="E97">
        <v>862</v>
      </c>
      <c r="F97">
        <v>410</v>
      </c>
    </row>
    <row r="98" spans="1:6" x14ac:dyDescent="0.25">
      <c r="A98">
        <v>116</v>
      </c>
      <c r="B98" t="s">
        <v>121</v>
      </c>
      <c r="C98">
        <v>60</v>
      </c>
      <c r="D98">
        <v>181.5</v>
      </c>
      <c r="E98">
        <v>472.75</v>
      </c>
      <c r="F98">
        <v>293</v>
      </c>
    </row>
    <row r="99" spans="1:6" x14ac:dyDescent="0.25">
      <c r="A99">
        <v>117</v>
      </c>
      <c r="B99" t="s">
        <v>121</v>
      </c>
      <c r="C99">
        <v>70</v>
      </c>
      <c r="D99">
        <v>45</v>
      </c>
      <c r="E99">
        <v>173</v>
      </c>
      <c r="F99">
        <v>123.5</v>
      </c>
    </row>
    <row r="100" spans="1:6" x14ac:dyDescent="0.25">
      <c r="A100">
        <v>118</v>
      </c>
      <c r="B100" t="s">
        <v>121</v>
      </c>
      <c r="C100">
        <v>80</v>
      </c>
      <c r="D100">
        <v>13.5</v>
      </c>
      <c r="E100">
        <v>37.5</v>
      </c>
      <c r="F100">
        <v>30</v>
      </c>
    </row>
    <row r="101" spans="1:6" x14ac:dyDescent="0.25">
      <c r="A101">
        <v>120</v>
      </c>
      <c r="B101" t="s">
        <v>22</v>
      </c>
      <c r="C101">
        <v>0</v>
      </c>
      <c r="D101">
        <v>12.5</v>
      </c>
      <c r="E101">
        <v>0</v>
      </c>
      <c r="F101">
        <v>0</v>
      </c>
    </row>
    <row r="102" spans="1:6" x14ac:dyDescent="0.25">
      <c r="A102">
        <v>121</v>
      </c>
      <c r="B102" t="s">
        <v>22</v>
      </c>
      <c r="C102">
        <v>10</v>
      </c>
      <c r="D102">
        <v>103.25</v>
      </c>
      <c r="E102">
        <v>4</v>
      </c>
      <c r="F102">
        <v>0</v>
      </c>
    </row>
    <row r="103" spans="1:6" x14ac:dyDescent="0.25">
      <c r="A103">
        <v>122</v>
      </c>
      <c r="B103" t="s">
        <v>22</v>
      </c>
      <c r="C103">
        <v>20</v>
      </c>
      <c r="D103">
        <v>400</v>
      </c>
      <c r="E103">
        <v>33</v>
      </c>
      <c r="F103">
        <v>4</v>
      </c>
    </row>
    <row r="104" spans="1:6" x14ac:dyDescent="0.25">
      <c r="A104">
        <v>123</v>
      </c>
      <c r="B104" t="s">
        <v>22</v>
      </c>
      <c r="C104">
        <v>30</v>
      </c>
      <c r="D104">
        <v>453.5</v>
      </c>
      <c r="E104">
        <v>66.25</v>
      </c>
      <c r="F104">
        <v>14.5</v>
      </c>
    </row>
    <row r="105" spans="1:6" x14ac:dyDescent="0.25">
      <c r="A105">
        <v>124</v>
      </c>
      <c r="B105" t="s">
        <v>22</v>
      </c>
      <c r="C105">
        <v>40</v>
      </c>
      <c r="D105">
        <v>484.25</v>
      </c>
      <c r="E105">
        <v>155.75</v>
      </c>
      <c r="F105">
        <v>56.25</v>
      </c>
    </row>
    <row r="106" spans="1:6" x14ac:dyDescent="0.25">
      <c r="A106">
        <v>125</v>
      </c>
      <c r="B106" t="s">
        <v>22</v>
      </c>
      <c r="C106">
        <v>50</v>
      </c>
      <c r="D106">
        <v>242</v>
      </c>
      <c r="E106">
        <v>237.75</v>
      </c>
      <c r="F106">
        <v>115.5</v>
      </c>
    </row>
    <row r="107" spans="1:6" x14ac:dyDescent="0.25">
      <c r="A107">
        <v>126</v>
      </c>
      <c r="B107" t="s">
        <v>22</v>
      </c>
      <c r="C107">
        <v>60</v>
      </c>
      <c r="D107">
        <v>77.25</v>
      </c>
      <c r="E107">
        <v>208</v>
      </c>
      <c r="F107">
        <v>131.75</v>
      </c>
    </row>
    <row r="108" spans="1:6" x14ac:dyDescent="0.25">
      <c r="A108">
        <v>127</v>
      </c>
      <c r="B108" t="s">
        <v>22</v>
      </c>
      <c r="C108">
        <v>70</v>
      </c>
      <c r="D108">
        <v>25</v>
      </c>
      <c r="E108">
        <v>92</v>
      </c>
      <c r="F108">
        <v>67.5</v>
      </c>
    </row>
    <row r="109" spans="1:6" x14ac:dyDescent="0.25">
      <c r="A109">
        <v>128</v>
      </c>
      <c r="B109" t="s">
        <v>22</v>
      </c>
      <c r="C109">
        <v>80</v>
      </c>
      <c r="D109">
        <v>8</v>
      </c>
      <c r="E109">
        <v>21</v>
      </c>
      <c r="F109">
        <v>16.5</v>
      </c>
    </row>
    <row r="110" spans="1:6" x14ac:dyDescent="0.25">
      <c r="A110">
        <v>130</v>
      </c>
      <c r="B110" t="s">
        <v>122</v>
      </c>
      <c r="C110">
        <v>0</v>
      </c>
      <c r="D110">
        <v>10.5</v>
      </c>
      <c r="E110">
        <v>0</v>
      </c>
      <c r="F110">
        <v>0</v>
      </c>
    </row>
    <row r="111" spans="1:6" x14ac:dyDescent="0.25">
      <c r="A111">
        <v>131</v>
      </c>
      <c r="B111" t="s">
        <v>122</v>
      </c>
      <c r="C111">
        <v>10</v>
      </c>
      <c r="D111">
        <v>161.25</v>
      </c>
      <c r="E111">
        <v>4.5</v>
      </c>
      <c r="F111">
        <v>0</v>
      </c>
    </row>
    <row r="112" spans="1:6" x14ac:dyDescent="0.25">
      <c r="A112">
        <v>132</v>
      </c>
      <c r="B112" t="s">
        <v>122</v>
      </c>
      <c r="C112">
        <v>20</v>
      </c>
      <c r="D112">
        <v>667.75</v>
      </c>
      <c r="E112">
        <v>53.75</v>
      </c>
      <c r="F112">
        <v>6.5</v>
      </c>
    </row>
    <row r="113" spans="1:6" x14ac:dyDescent="0.25">
      <c r="A113">
        <v>133</v>
      </c>
      <c r="B113" t="s">
        <v>122</v>
      </c>
      <c r="C113">
        <v>30</v>
      </c>
      <c r="D113">
        <v>834.75</v>
      </c>
      <c r="E113">
        <v>126.5</v>
      </c>
      <c r="F113">
        <v>31.5</v>
      </c>
    </row>
    <row r="114" spans="1:6" x14ac:dyDescent="0.25">
      <c r="A114">
        <v>134</v>
      </c>
      <c r="B114" t="s">
        <v>122</v>
      </c>
      <c r="C114">
        <v>40</v>
      </c>
      <c r="D114">
        <v>723.75</v>
      </c>
      <c r="E114">
        <v>228</v>
      </c>
      <c r="F114">
        <v>87</v>
      </c>
    </row>
    <row r="115" spans="1:6" x14ac:dyDescent="0.25">
      <c r="A115">
        <v>135</v>
      </c>
      <c r="B115" t="s">
        <v>122</v>
      </c>
      <c r="C115">
        <v>50</v>
      </c>
      <c r="D115">
        <v>392</v>
      </c>
      <c r="E115">
        <v>435.25</v>
      </c>
      <c r="F115">
        <v>211.5</v>
      </c>
    </row>
    <row r="116" spans="1:6" x14ac:dyDescent="0.25">
      <c r="A116">
        <v>136</v>
      </c>
      <c r="B116" t="s">
        <v>122</v>
      </c>
      <c r="C116">
        <v>60</v>
      </c>
      <c r="D116">
        <v>107.5</v>
      </c>
      <c r="E116">
        <v>293.25</v>
      </c>
      <c r="F116">
        <v>189.25</v>
      </c>
    </row>
    <row r="117" spans="1:6" x14ac:dyDescent="0.25">
      <c r="A117">
        <v>137</v>
      </c>
      <c r="B117" t="s">
        <v>122</v>
      </c>
      <c r="C117">
        <v>70</v>
      </c>
      <c r="D117">
        <v>28.5</v>
      </c>
      <c r="E117">
        <v>120.25</v>
      </c>
      <c r="F117">
        <v>93</v>
      </c>
    </row>
    <row r="118" spans="1:6" x14ac:dyDescent="0.25">
      <c r="A118">
        <v>138</v>
      </c>
      <c r="B118" t="s">
        <v>122</v>
      </c>
      <c r="C118">
        <v>80</v>
      </c>
      <c r="D118">
        <v>7.5</v>
      </c>
      <c r="E118">
        <v>19.5</v>
      </c>
      <c r="F118">
        <v>17.5</v>
      </c>
    </row>
    <row r="119" spans="1:6" x14ac:dyDescent="0.25">
      <c r="A119">
        <v>140</v>
      </c>
      <c r="B119" t="s">
        <v>23</v>
      </c>
      <c r="C119">
        <v>0</v>
      </c>
      <c r="D119">
        <v>20</v>
      </c>
      <c r="E119">
        <v>0</v>
      </c>
      <c r="F119">
        <v>0</v>
      </c>
    </row>
    <row r="120" spans="1:6" x14ac:dyDescent="0.25">
      <c r="A120">
        <v>141</v>
      </c>
      <c r="B120" t="s">
        <v>23</v>
      </c>
      <c r="C120">
        <v>10</v>
      </c>
      <c r="D120">
        <v>171</v>
      </c>
      <c r="E120">
        <v>6.5</v>
      </c>
      <c r="F120">
        <v>0</v>
      </c>
    </row>
    <row r="121" spans="1:6" x14ac:dyDescent="0.25">
      <c r="A121">
        <v>142</v>
      </c>
      <c r="B121" t="s">
        <v>23</v>
      </c>
      <c r="C121">
        <v>20</v>
      </c>
      <c r="D121">
        <v>456</v>
      </c>
      <c r="E121">
        <v>32</v>
      </c>
      <c r="F121">
        <v>5</v>
      </c>
    </row>
    <row r="122" spans="1:6" x14ac:dyDescent="0.25">
      <c r="A122">
        <v>143</v>
      </c>
      <c r="B122" t="s">
        <v>23</v>
      </c>
      <c r="C122">
        <v>30</v>
      </c>
      <c r="D122">
        <v>659.5</v>
      </c>
      <c r="E122">
        <v>91</v>
      </c>
      <c r="F122">
        <v>21</v>
      </c>
    </row>
    <row r="123" spans="1:6" x14ac:dyDescent="0.25">
      <c r="A123">
        <v>144</v>
      </c>
      <c r="B123" t="s">
        <v>23</v>
      </c>
      <c r="C123">
        <v>40</v>
      </c>
      <c r="D123">
        <v>621.75</v>
      </c>
      <c r="E123">
        <v>176.75</v>
      </c>
      <c r="F123">
        <v>63</v>
      </c>
    </row>
    <row r="124" spans="1:6" x14ac:dyDescent="0.25">
      <c r="A124">
        <v>145</v>
      </c>
      <c r="B124" t="s">
        <v>23</v>
      </c>
      <c r="C124">
        <v>50</v>
      </c>
      <c r="D124">
        <v>241.5</v>
      </c>
      <c r="E124">
        <v>219</v>
      </c>
      <c r="F124">
        <v>98</v>
      </c>
    </row>
    <row r="125" spans="1:6" x14ac:dyDescent="0.25">
      <c r="A125">
        <v>146</v>
      </c>
      <c r="B125" t="s">
        <v>23</v>
      </c>
      <c r="C125">
        <v>60</v>
      </c>
      <c r="D125">
        <v>53.75</v>
      </c>
      <c r="E125">
        <v>123</v>
      </c>
      <c r="F125">
        <v>72</v>
      </c>
    </row>
    <row r="126" spans="1:6" x14ac:dyDescent="0.25">
      <c r="A126">
        <v>147</v>
      </c>
      <c r="B126" t="s">
        <v>23</v>
      </c>
      <c r="C126">
        <v>70</v>
      </c>
      <c r="D126">
        <v>17</v>
      </c>
      <c r="E126">
        <v>58.5</v>
      </c>
      <c r="F126">
        <v>42.5</v>
      </c>
    </row>
    <row r="127" spans="1:6" x14ac:dyDescent="0.25">
      <c r="A127">
        <v>148</v>
      </c>
      <c r="B127" t="s">
        <v>23</v>
      </c>
      <c r="C127">
        <v>80</v>
      </c>
      <c r="D127">
        <v>5</v>
      </c>
      <c r="E127">
        <v>13.5</v>
      </c>
      <c r="F127">
        <v>11.5</v>
      </c>
    </row>
    <row r="128" spans="1:6" x14ac:dyDescent="0.25">
      <c r="A128">
        <v>150</v>
      </c>
      <c r="B128" t="s">
        <v>123</v>
      </c>
      <c r="C128">
        <v>0</v>
      </c>
      <c r="D128">
        <v>8.5</v>
      </c>
      <c r="E128">
        <v>0</v>
      </c>
      <c r="F128">
        <v>0</v>
      </c>
    </row>
    <row r="129" spans="1:6" x14ac:dyDescent="0.25">
      <c r="A129">
        <v>151</v>
      </c>
      <c r="B129" t="s">
        <v>123</v>
      </c>
      <c r="C129">
        <v>10</v>
      </c>
      <c r="D129">
        <v>112</v>
      </c>
      <c r="E129">
        <v>2.5</v>
      </c>
      <c r="F129">
        <v>0</v>
      </c>
    </row>
    <row r="130" spans="1:6" x14ac:dyDescent="0.25">
      <c r="A130">
        <v>152</v>
      </c>
      <c r="B130" t="s">
        <v>123</v>
      </c>
      <c r="C130">
        <v>20</v>
      </c>
      <c r="D130">
        <v>408.75</v>
      </c>
      <c r="E130">
        <v>32.75</v>
      </c>
      <c r="F130">
        <v>3.5</v>
      </c>
    </row>
    <row r="131" spans="1:6" x14ac:dyDescent="0.25">
      <c r="A131">
        <v>153</v>
      </c>
      <c r="B131" t="s">
        <v>123</v>
      </c>
      <c r="C131">
        <v>30</v>
      </c>
      <c r="D131">
        <v>807.5</v>
      </c>
      <c r="E131">
        <v>140.75</v>
      </c>
      <c r="F131">
        <v>34.25</v>
      </c>
    </row>
    <row r="132" spans="1:6" x14ac:dyDescent="0.25">
      <c r="A132">
        <v>154</v>
      </c>
      <c r="B132" t="s">
        <v>123</v>
      </c>
      <c r="C132">
        <v>40</v>
      </c>
      <c r="D132">
        <v>1025.25</v>
      </c>
      <c r="E132">
        <v>357</v>
      </c>
      <c r="F132">
        <v>141</v>
      </c>
    </row>
    <row r="133" spans="1:6" x14ac:dyDescent="0.25">
      <c r="A133">
        <v>155</v>
      </c>
      <c r="B133" t="s">
        <v>123</v>
      </c>
      <c r="C133">
        <v>50</v>
      </c>
      <c r="D133">
        <v>643</v>
      </c>
      <c r="E133">
        <v>834.75</v>
      </c>
      <c r="F133">
        <v>419.5</v>
      </c>
    </row>
    <row r="134" spans="1:6" x14ac:dyDescent="0.25">
      <c r="A134">
        <v>156</v>
      </c>
      <c r="B134" t="s">
        <v>123</v>
      </c>
      <c r="C134">
        <v>60</v>
      </c>
      <c r="D134">
        <v>158.75</v>
      </c>
      <c r="E134">
        <v>529.25</v>
      </c>
      <c r="F134">
        <v>324.5</v>
      </c>
    </row>
    <row r="135" spans="1:6" x14ac:dyDescent="0.25">
      <c r="A135">
        <v>157</v>
      </c>
      <c r="B135" t="s">
        <v>123</v>
      </c>
      <c r="C135">
        <v>70</v>
      </c>
      <c r="D135">
        <v>33</v>
      </c>
      <c r="E135">
        <v>173.75</v>
      </c>
      <c r="F135">
        <v>126.25</v>
      </c>
    </row>
    <row r="136" spans="1:6" x14ac:dyDescent="0.25">
      <c r="A136">
        <v>158</v>
      </c>
      <c r="B136" t="s">
        <v>123</v>
      </c>
      <c r="C136">
        <v>80</v>
      </c>
      <c r="D136">
        <v>6</v>
      </c>
      <c r="E136">
        <v>18.5</v>
      </c>
      <c r="F136">
        <v>16.5</v>
      </c>
    </row>
    <row r="137" spans="1:6" x14ac:dyDescent="0.25">
      <c r="A137">
        <v>160</v>
      </c>
      <c r="B137" t="s">
        <v>124</v>
      </c>
      <c r="C137">
        <v>0</v>
      </c>
      <c r="D137">
        <v>5.5</v>
      </c>
      <c r="E137">
        <v>0</v>
      </c>
      <c r="F137">
        <v>0</v>
      </c>
    </row>
    <row r="138" spans="1:6" x14ac:dyDescent="0.25">
      <c r="A138">
        <v>161</v>
      </c>
      <c r="B138" t="s">
        <v>124</v>
      </c>
      <c r="C138">
        <v>10</v>
      </c>
      <c r="D138">
        <v>55.5</v>
      </c>
      <c r="E138">
        <v>0.5</v>
      </c>
      <c r="F138">
        <v>0</v>
      </c>
    </row>
    <row r="139" spans="1:6" x14ac:dyDescent="0.25">
      <c r="A139">
        <v>162</v>
      </c>
      <c r="B139" t="s">
        <v>124</v>
      </c>
      <c r="C139">
        <v>20</v>
      </c>
      <c r="D139">
        <v>293</v>
      </c>
      <c r="E139">
        <v>25</v>
      </c>
      <c r="F139">
        <v>3</v>
      </c>
    </row>
    <row r="140" spans="1:6" x14ac:dyDescent="0.25">
      <c r="A140">
        <v>163</v>
      </c>
      <c r="B140" t="s">
        <v>124</v>
      </c>
      <c r="C140">
        <v>30</v>
      </c>
      <c r="D140">
        <v>453</v>
      </c>
      <c r="E140">
        <v>70.5</v>
      </c>
      <c r="F140">
        <v>16.25</v>
      </c>
    </row>
    <row r="141" spans="1:6" x14ac:dyDescent="0.25">
      <c r="A141">
        <v>164</v>
      </c>
      <c r="B141" t="s">
        <v>124</v>
      </c>
      <c r="C141">
        <v>40</v>
      </c>
      <c r="D141">
        <v>459.5</v>
      </c>
      <c r="E141">
        <v>136.25</v>
      </c>
      <c r="F141">
        <v>51.25</v>
      </c>
    </row>
    <row r="142" spans="1:6" x14ac:dyDescent="0.25">
      <c r="A142">
        <v>165</v>
      </c>
      <c r="B142" t="s">
        <v>124</v>
      </c>
      <c r="C142">
        <v>50</v>
      </c>
      <c r="D142">
        <v>235</v>
      </c>
      <c r="E142">
        <v>239.75</v>
      </c>
      <c r="F142">
        <v>117.5</v>
      </c>
    </row>
    <row r="143" spans="1:6" x14ac:dyDescent="0.25">
      <c r="A143">
        <v>166</v>
      </c>
      <c r="B143" t="s">
        <v>124</v>
      </c>
      <c r="C143">
        <v>60</v>
      </c>
      <c r="D143">
        <v>57</v>
      </c>
      <c r="E143">
        <v>145.75</v>
      </c>
      <c r="F143">
        <v>88</v>
      </c>
    </row>
    <row r="144" spans="1:6" x14ac:dyDescent="0.25">
      <c r="A144">
        <v>167</v>
      </c>
      <c r="B144" t="s">
        <v>124</v>
      </c>
      <c r="C144">
        <v>70</v>
      </c>
      <c r="D144">
        <v>14.25</v>
      </c>
      <c r="E144">
        <v>56.25</v>
      </c>
      <c r="F144">
        <v>38.5</v>
      </c>
    </row>
    <row r="145" spans="1:6" x14ac:dyDescent="0.25">
      <c r="A145">
        <v>168</v>
      </c>
      <c r="B145" t="s">
        <v>124</v>
      </c>
      <c r="C145">
        <v>80</v>
      </c>
      <c r="D145">
        <v>5</v>
      </c>
      <c r="E145">
        <v>16</v>
      </c>
      <c r="F145">
        <v>12.5</v>
      </c>
    </row>
    <row r="146" spans="1:6" x14ac:dyDescent="0.25">
      <c r="A146">
        <v>170</v>
      </c>
      <c r="B146" t="s">
        <v>125</v>
      </c>
      <c r="C146">
        <v>0</v>
      </c>
      <c r="D146">
        <v>2.5</v>
      </c>
      <c r="E146">
        <v>0</v>
      </c>
      <c r="F146">
        <v>0</v>
      </c>
    </row>
    <row r="147" spans="1:6" x14ac:dyDescent="0.25">
      <c r="A147">
        <v>171</v>
      </c>
      <c r="B147" t="s">
        <v>125</v>
      </c>
      <c r="C147">
        <v>10</v>
      </c>
      <c r="D147">
        <v>133</v>
      </c>
      <c r="E147">
        <v>2.5</v>
      </c>
      <c r="F147">
        <v>0</v>
      </c>
    </row>
    <row r="148" spans="1:6" x14ac:dyDescent="0.25">
      <c r="A148">
        <v>172</v>
      </c>
      <c r="B148" t="s">
        <v>125</v>
      </c>
      <c r="C148">
        <v>20</v>
      </c>
      <c r="D148">
        <v>587.75</v>
      </c>
      <c r="E148">
        <v>40.25</v>
      </c>
      <c r="F148">
        <v>4.5</v>
      </c>
    </row>
    <row r="149" spans="1:6" x14ac:dyDescent="0.25">
      <c r="A149">
        <v>173</v>
      </c>
      <c r="B149" t="s">
        <v>125</v>
      </c>
      <c r="C149">
        <v>30</v>
      </c>
      <c r="D149">
        <v>688</v>
      </c>
      <c r="E149">
        <v>82.75</v>
      </c>
      <c r="F149">
        <v>17.5</v>
      </c>
    </row>
    <row r="150" spans="1:6" x14ac:dyDescent="0.25">
      <c r="A150">
        <v>174</v>
      </c>
      <c r="B150" t="s">
        <v>125</v>
      </c>
      <c r="C150">
        <v>40</v>
      </c>
      <c r="D150">
        <v>717</v>
      </c>
      <c r="E150">
        <v>148.5</v>
      </c>
      <c r="F150">
        <v>47.5</v>
      </c>
    </row>
    <row r="151" spans="1:6" x14ac:dyDescent="0.25">
      <c r="A151">
        <v>175</v>
      </c>
      <c r="B151" t="s">
        <v>125</v>
      </c>
      <c r="C151">
        <v>50</v>
      </c>
      <c r="D151">
        <v>416</v>
      </c>
      <c r="E151">
        <v>287</v>
      </c>
      <c r="F151">
        <v>127.75</v>
      </c>
    </row>
    <row r="152" spans="1:6" x14ac:dyDescent="0.25">
      <c r="A152">
        <v>176</v>
      </c>
      <c r="B152" t="s">
        <v>125</v>
      </c>
      <c r="C152">
        <v>60</v>
      </c>
      <c r="D152">
        <v>80.5</v>
      </c>
      <c r="E152">
        <v>143.5</v>
      </c>
      <c r="F152">
        <v>82.25</v>
      </c>
    </row>
    <row r="153" spans="1:6" x14ac:dyDescent="0.25">
      <c r="A153">
        <v>177</v>
      </c>
      <c r="B153" t="s">
        <v>125</v>
      </c>
      <c r="C153">
        <v>70</v>
      </c>
      <c r="D153">
        <v>16.75</v>
      </c>
      <c r="E153">
        <v>57.75</v>
      </c>
      <c r="F153">
        <v>40.5</v>
      </c>
    </row>
    <row r="154" spans="1:6" x14ac:dyDescent="0.25">
      <c r="A154">
        <v>178</v>
      </c>
      <c r="B154" t="s">
        <v>125</v>
      </c>
      <c r="C154">
        <v>80</v>
      </c>
      <c r="D154">
        <v>4.5</v>
      </c>
      <c r="E154">
        <v>14.5</v>
      </c>
      <c r="F154">
        <v>11</v>
      </c>
    </row>
    <row r="155" spans="1:6" x14ac:dyDescent="0.25">
      <c r="A155">
        <v>180</v>
      </c>
      <c r="B155" t="s">
        <v>180</v>
      </c>
      <c r="C155">
        <v>0</v>
      </c>
      <c r="D155">
        <v>10.5</v>
      </c>
      <c r="E155">
        <v>0</v>
      </c>
      <c r="F155">
        <v>0</v>
      </c>
    </row>
    <row r="156" spans="1:6" x14ac:dyDescent="0.25">
      <c r="A156">
        <v>181</v>
      </c>
      <c r="B156" t="s">
        <v>180</v>
      </c>
      <c r="C156">
        <v>10</v>
      </c>
      <c r="D156">
        <v>79.25</v>
      </c>
      <c r="E156">
        <v>3</v>
      </c>
      <c r="F156">
        <v>0</v>
      </c>
    </row>
    <row r="157" spans="1:6" x14ac:dyDescent="0.25">
      <c r="A157">
        <v>182</v>
      </c>
      <c r="B157" t="s">
        <v>180</v>
      </c>
      <c r="C157">
        <v>20</v>
      </c>
      <c r="D157">
        <v>219.75</v>
      </c>
      <c r="E157">
        <v>15</v>
      </c>
      <c r="F157">
        <v>1</v>
      </c>
    </row>
    <row r="158" spans="1:6" x14ac:dyDescent="0.25">
      <c r="A158">
        <v>183</v>
      </c>
      <c r="B158" t="s">
        <v>180</v>
      </c>
      <c r="C158">
        <v>30</v>
      </c>
      <c r="D158">
        <v>394.5</v>
      </c>
      <c r="E158">
        <v>46.5</v>
      </c>
      <c r="F158">
        <v>10</v>
      </c>
    </row>
    <row r="159" spans="1:6" x14ac:dyDescent="0.25">
      <c r="A159">
        <v>184</v>
      </c>
      <c r="B159" t="s">
        <v>180</v>
      </c>
      <c r="C159">
        <v>40</v>
      </c>
      <c r="D159">
        <v>449.75</v>
      </c>
      <c r="E159">
        <v>114</v>
      </c>
      <c r="F159">
        <v>39.5</v>
      </c>
    </row>
    <row r="160" spans="1:6" x14ac:dyDescent="0.25">
      <c r="A160">
        <v>185</v>
      </c>
      <c r="B160" t="s">
        <v>180</v>
      </c>
      <c r="C160">
        <v>50</v>
      </c>
      <c r="D160">
        <v>225.25</v>
      </c>
      <c r="E160">
        <v>204.75</v>
      </c>
      <c r="F160">
        <v>91.75</v>
      </c>
    </row>
    <row r="161" spans="1:6" x14ac:dyDescent="0.25">
      <c r="A161">
        <v>186</v>
      </c>
      <c r="B161" t="s">
        <v>180</v>
      </c>
      <c r="C161">
        <v>60</v>
      </c>
      <c r="D161">
        <v>52.5</v>
      </c>
      <c r="E161">
        <v>112.25</v>
      </c>
      <c r="F161">
        <v>65.75</v>
      </c>
    </row>
    <row r="162" spans="1:6" x14ac:dyDescent="0.25">
      <c r="A162">
        <v>187</v>
      </c>
      <c r="B162" t="s">
        <v>180</v>
      </c>
      <c r="C162">
        <v>70</v>
      </c>
      <c r="D162">
        <v>18</v>
      </c>
      <c r="E162">
        <v>57.25</v>
      </c>
      <c r="F162">
        <v>40.5</v>
      </c>
    </row>
    <row r="163" spans="1:6" x14ac:dyDescent="0.25">
      <c r="A163">
        <v>188</v>
      </c>
      <c r="B163" t="s">
        <v>180</v>
      </c>
      <c r="C163">
        <v>80</v>
      </c>
      <c r="D163">
        <v>6</v>
      </c>
      <c r="E163">
        <v>16.75</v>
      </c>
      <c r="F163">
        <v>13.5</v>
      </c>
    </row>
    <row r="164" spans="1:6" x14ac:dyDescent="0.25">
      <c r="A164">
        <v>190</v>
      </c>
      <c r="B164" t="s">
        <v>24</v>
      </c>
      <c r="C164">
        <v>0</v>
      </c>
      <c r="D164">
        <v>4.5</v>
      </c>
      <c r="E164">
        <v>0</v>
      </c>
      <c r="F164">
        <v>0</v>
      </c>
    </row>
    <row r="165" spans="1:6" x14ac:dyDescent="0.25">
      <c r="A165">
        <v>191</v>
      </c>
      <c r="B165" t="s">
        <v>24</v>
      </c>
      <c r="C165">
        <v>10</v>
      </c>
      <c r="D165">
        <v>343.25</v>
      </c>
      <c r="E165">
        <v>9</v>
      </c>
      <c r="F165">
        <v>0</v>
      </c>
    </row>
    <row r="166" spans="1:6" x14ac:dyDescent="0.25">
      <c r="A166">
        <v>192</v>
      </c>
      <c r="B166" t="s">
        <v>24</v>
      </c>
      <c r="C166">
        <v>20</v>
      </c>
      <c r="D166">
        <v>1293.25</v>
      </c>
      <c r="E166">
        <v>87.25</v>
      </c>
      <c r="F166">
        <v>9.5</v>
      </c>
    </row>
    <row r="167" spans="1:6" x14ac:dyDescent="0.25">
      <c r="A167">
        <v>193</v>
      </c>
      <c r="B167" t="s">
        <v>24</v>
      </c>
      <c r="C167">
        <v>30</v>
      </c>
      <c r="D167">
        <v>1487.75</v>
      </c>
      <c r="E167">
        <v>200.25</v>
      </c>
      <c r="F167">
        <v>42.25</v>
      </c>
    </row>
    <row r="168" spans="1:6" x14ac:dyDescent="0.25">
      <c r="A168">
        <v>194</v>
      </c>
      <c r="B168" t="s">
        <v>24</v>
      </c>
      <c r="C168">
        <v>40</v>
      </c>
      <c r="D168">
        <v>1041</v>
      </c>
      <c r="E168">
        <v>260.5</v>
      </c>
      <c r="F168">
        <v>88.25</v>
      </c>
    </row>
    <row r="169" spans="1:6" x14ac:dyDescent="0.25">
      <c r="A169">
        <v>195</v>
      </c>
      <c r="B169" t="s">
        <v>24</v>
      </c>
      <c r="C169">
        <v>50</v>
      </c>
      <c r="D169">
        <v>472</v>
      </c>
      <c r="E169">
        <v>423.5</v>
      </c>
      <c r="F169">
        <v>194.75</v>
      </c>
    </row>
    <row r="170" spans="1:6" x14ac:dyDescent="0.25">
      <c r="A170">
        <v>196</v>
      </c>
      <c r="B170" t="s">
        <v>24</v>
      </c>
      <c r="C170">
        <v>60</v>
      </c>
      <c r="D170">
        <v>90.5</v>
      </c>
      <c r="E170">
        <v>201.25</v>
      </c>
      <c r="F170">
        <v>118.75</v>
      </c>
    </row>
    <row r="171" spans="1:6" x14ac:dyDescent="0.25">
      <c r="A171">
        <v>197</v>
      </c>
      <c r="B171" t="s">
        <v>24</v>
      </c>
      <c r="C171">
        <v>70</v>
      </c>
      <c r="D171">
        <v>22.25</v>
      </c>
      <c r="E171">
        <v>75</v>
      </c>
      <c r="F171">
        <v>54</v>
      </c>
    </row>
    <row r="172" spans="1:6" x14ac:dyDescent="0.25">
      <c r="A172">
        <v>198</v>
      </c>
      <c r="B172" t="s">
        <v>24</v>
      </c>
      <c r="C172">
        <v>80</v>
      </c>
      <c r="D172">
        <v>7.5</v>
      </c>
      <c r="E172">
        <v>21.75</v>
      </c>
      <c r="F172">
        <v>17.5</v>
      </c>
    </row>
    <row r="173" spans="1:6" x14ac:dyDescent="0.25">
      <c r="A173">
        <v>200</v>
      </c>
      <c r="B173" t="s">
        <v>127</v>
      </c>
      <c r="C173">
        <v>0</v>
      </c>
      <c r="D173">
        <v>4.5</v>
      </c>
      <c r="E173">
        <v>0</v>
      </c>
      <c r="F173">
        <v>0</v>
      </c>
    </row>
    <row r="174" spans="1:6" x14ac:dyDescent="0.25">
      <c r="A174">
        <v>201</v>
      </c>
      <c r="B174" t="s">
        <v>127</v>
      </c>
      <c r="C174">
        <v>10</v>
      </c>
      <c r="D174">
        <v>202.5</v>
      </c>
      <c r="E174">
        <v>5</v>
      </c>
      <c r="F174">
        <v>0</v>
      </c>
    </row>
    <row r="175" spans="1:6" x14ac:dyDescent="0.25">
      <c r="A175">
        <v>202</v>
      </c>
      <c r="B175" t="s">
        <v>127</v>
      </c>
      <c r="C175">
        <v>20</v>
      </c>
      <c r="D175">
        <v>774.25</v>
      </c>
      <c r="E175">
        <v>48.5</v>
      </c>
      <c r="F175">
        <v>4.5</v>
      </c>
    </row>
    <row r="176" spans="1:6" x14ac:dyDescent="0.25">
      <c r="A176">
        <v>203</v>
      </c>
      <c r="B176" t="s">
        <v>127</v>
      </c>
      <c r="C176">
        <v>30</v>
      </c>
      <c r="D176">
        <v>1331.75</v>
      </c>
      <c r="E176">
        <v>152.75</v>
      </c>
      <c r="F176">
        <v>33.75</v>
      </c>
    </row>
    <row r="177" spans="1:6" x14ac:dyDescent="0.25">
      <c r="A177">
        <v>204</v>
      </c>
      <c r="B177" t="s">
        <v>127</v>
      </c>
      <c r="C177">
        <v>40</v>
      </c>
      <c r="D177">
        <v>1411.75</v>
      </c>
      <c r="E177">
        <v>318.5</v>
      </c>
      <c r="F177">
        <v>111.25</v>
      </c>
    </row>
    <row r="178" spans="1:6" x14ac:dyDescent="0.25">
      <c r="A178">
        <v>205</v>
      </c>
      <c r="B178" t="s">
        <v>127</v>
      </c>
      <c r="C178">
        <v>50</v>
      </c>
      <c r="D178">
        <v>576.5</v>
      </c>
      <c r="E178">
        <v>449.5</v>
      </c>
      <c r="F178">
        <v>198.25</v>
      </c>
    </row>
    <row r="179" spans="1:6" x14ac:dyDescent="0.25">
      <c r="A179">
        <v>206</v>
      </c>
      <c r="B179" t="s">
        <v>127</v>
      </c>
      <c r="C179">
        <v>60</v>
      </c>
      <c r="D179">
        <v>94.25</v>
      </c>
      <c r="E179">
        <v>174.75</v>
      </c>
      <c r="F179">
        <v>101</v>
      </c>
    </row>
    <row r="180" spans="1:6" x14ac:dyDescent="0.25">
      <c r="A180">
        <v>207</v>
      </c>
      <c r="B180" t="s">
        <v>127</v>
      </c>
      <c r="C180">
        <v>70</v>
      </c>
      <c r="D180">
        <v>18</v>
      </c>
      <c r="E180">
        <v>60.25</v>
      </c>
      <c r="F180">
        <v>42.25</v>
      </c>
    </row>
    <row r="181" spans="1:6" x14ac:dyDescent="0.25">
      <c r="A181">
        <v>208</v>
      </c>
      <c r="B181" t="s">
        <v>127</v>
      </c>
      <c r="C181">
        <v>80</v>
      </c>
      <c r="D181">
        <v>4.5</v>
      </c>
      <c r="E181">
        <v>16.25</v>
      </c>
      <c r="F181">
        <v>12.5</v>
      </c>
    </row>
    <row r="182" spans="1:6" x14ac:dyDescent="0.25">
      <c r="A182">
        <v>210</v>
      </c>
      <c r="B182" t="s">
        <v>128</v>
      </c>
      <c r="C182">
        <v>0</v>
      </c>
      <c r="D182">
        <v>2</v>
      </c>
      <c r="E182">
        <v>0</v>
      </c>
      <c r="F182">
        <v>0</v>
      </c>
    </row>
    <row r="183" spans="1:6" x14ac:dyDescent="0.25">
      <c r="A183">
        <v>211</v>
      </c>
      <c r="B183" t="s">
        <v>128</v>
      </c>
      <c r="C183">
        <v>10</v>
      </c>
      <c r="D183">
        <v>84.75</v>
      </c>
      <c r="E183">
        <v>2</v>
      </c>
      <c r="F183">
        <v>0</v>
      </c>
    </row>
    <row r="184" spans="1:6" x14ac:dyDescent="0.25">
      <c r="A184">
        <v>212</v>
      </c>
      <c r="B184" t="s">
        <v>128</v>
      </c>
      <c r="C184">
        <v>20</v>
      </c>
      <c r="D184">
        <v>418.75</v>
      </c>
      <c r="E184">
        <v>33</v>
      </c>
      <c r="F184">
        <v>4</v>
      </c>
    </row>
    <row r="185" spans="1:6" x14ac:dyDescent="0.25">
      <c r="A185">
        <v>213</v>
      </c>
      <c r="B185" t="s">
        <v>128</v>
      </c>
      <c r="C185">
        <v>30</v>
      </c>
      <c r="D185">
        <v>665.25</v>
      </c>
      <c r="E185">
        <v>97.25</v>
      </c>
      <c r="F185">
        <v>22</v>
      </c>
    </row>
    <row r="186" spans="1:6" x14ac:dyDescent="0.25">
      <c r="A186">
        <v>214</v>
      </c>
      <c r="B186" t="s">
        <v>128</v>
      </c>
      <c r="C186">
        <v>40</v>
      </c>
      <c r="D186">
        <v>716.5</v>
      </c>
      <c r="E186">
        <v>208.5</v>
      </c>
      <c r="F186">
        <v>75.5</v>
      </c>
    </row>
    <row r="187" spans="1:6" x14ac:dyDescent="0.25">
      <c r="A187">
        <v>215</v>
      </c>
      <c r="B187" t="s">
        <v>128</v>
      </c>
      <c r="C187">
        <v>50</v>
      </c>
      <c r="D187">
        <v>345.75</v>
      </c>
      <c r="E187">
        <v>333.5</v>
      </c>
      <c r="F187">
        <v>158.5</v>
      </c>
    </row>
    <row r="188" spans="1:6" x14ac:dyDescent="0.25">
      <c r="A188">
        <v>216</v>
      </c>
      <c r="B188" t="s">
        <v>128</v>
      </c>
      <c r="C188">
        <v>60</v>
      </c>
      <c r="D188">
        <v>73.75</v>
      </c>
      <c r="E188">
        <v>187.5</v>
      </c>
      <c r="F188">
        <v>114.5</v>
      </c>
    </row>
    <row r="189" spans="1:6" x14ac:dyDescent="0.25">
      <c r="A189">
        <v>217</v>
      </c>
      <c r="B189" t="s">
        <v>128</v>
      </c>
      <c r="C189">
        <v>70</v>
      </c>
      <c r="D189">
        <v>17.5</v>
      </c>
      <c r="E189">
        <v>74.5</v>
      </c>
      <c r="F189">
        <v>52.5</v>
      </c>
    </row>
    <row r="190" spans="1:6" x14ac:dyDescent="0.25">
      <c r="A190">
        <v>218</v>
      </c>
      <c r="B190" t="s">
        <v>128</v>
      </c>
      <c r="C190">
        <v>80</v>
      </c>
      <c r="D190">
        <v>5.75</v>
      </c>
      <c r="E190">
        <v>18.25</v>
      </c>
      <c r="F190">
        <v>14.5</v>
      </c>
    </row>
    <row r="191" spans="1:6" x14ac:dyDescent="0.25">
      <c r="A191">
        <v>220</v>
      </c>
      <c r="B191" t="s">
        <v>25</v>
      </c>
      <c r="C191">
        <v>0</v>
      </c>
      <c r="D191">
        <v>4</v>
      </c>
      <c r="E191">
        <v>0</v>
      </c>
      <c r="F191">
        <v>0</v>
      </c>
    </row>
    <row r="192" spans="1:6" x14ac:dyDescent="0.25">
      <c r="A192">
        <v>221</v>
      </c>
      <c r="B192" t="s">
        <v>25</v>
      </c>
      <c r="C192">
        <v>10</v>
      </c>
      <c r="D192">
        <v>314.25</v>
      </c>
      <c r="E192">
        <v>8.5</v>
      </c>
      <c r="F192">
        <v>0</v>
      </c>
    </row>
    <row r="193" spans="1:6" x14ac:dyDescent="0.25">
      <c r="A193">
        <v>222</v>
      </c>
      <c r="B193" t="s">
        <v>25</v>
      </c>
      <c r="C193">
        <v>20</v>
      </c>
      <c r="D193">
        <v>1131.5</v>
      </c>
      <c r="E193">
        <v>81.75</v>
      </c>
      <c r="F193">
        <v>9.75</v>
      </c>
    </row>
    <row r="194" spans="1:6" x14ac:dyDescent="0.25">
      <c r="A194">
        <v>223</v>
      </c>
      <c r="B194" t="s">
        <v>25</v>
      </c>
      <c r="C194">
        <v>30</v>
      </c>
      <c r="D194">
        <v>1172.5</v>
      </c>
      <c r="E194">
        <v>177</v>
      </c>
      <c r="F194">
        <v>37.75</v>
      </c>
    </row>
    <row r="195" spans="1:6" x14ac:dyDescent="0.25">
      <c r="A195">
        <v>224</v>
      </c>
      <c r="B195" t="s">
        <v>25</v>
      </c>
      <c r="C195">
        <v>40</v>
      </c>
      <c r="D195">
        <v>744.25</v>
      </c>
      <c r="E195">
        <v>212.75</v>
      </c>
      <c r="F195">
        <v>69</v>
      </c>
    </row>
    <row r="196" spans="1:6" x14ac:dyDescent="0.25">
      <c r="A196">
        <v>225</v>
      </c>
      <c r="B196" t="s">
        <v>25</v>
      </c>
      <c r="C196">
        <v>50</v>
      </c>
      <c r="D196">
        <v>264.25</v>
      </c>
      <c r="E196">
        <v>248.5</v>
      </c>
      <c r="F196">
        <v>115</v>
      </c>
    </row>
    <row r="197" spans="1:6" x14ac:dyDescent="0.25">
      <c r="A197">
        <v>226</v>
      </c>
      <c r="B197" t="s">
        <v>25</v>
      </c>
      <c r="C197">
        <v>60</v>
      </c>
      <c r="D197">
        <v>56.5</v>
      </c>
      <c r="E197">
        <v>132</v>
      </c>
      <c r="F197">
        <v>79.25</v>
      </c>
    </row>
    <row r="198" spans="1:6" x14ac:dyDescent="0.25">
      <c r="A198">
        <v>227</v>
      </c>
      <c r="B198" t="s">
        <v>25</v>
      </c>
      <c r="C198">
        <v>70</v>
      </c>
      <c r="D198">
        <v>14</v>
      </c>
      <c r="E198">
        <v>54.25</v>
      </c>
      <c r="F198">
        <v>37.5</v>
      </c>
    </row>
    <row r="199" spans="1:6" x14ac:dyDescent="0.25">
      <c r="A199">
        <v>228</v>
      </c>
      <c r="B199" t="s">
        <v>25</v>
      </c>
      <c r="C199">
        <v>80</v>
      </c>
      <c r="D199">
        <v>5</v>
      </c>
      <c r="E199">
        <v>14.5</v>
      </c>
      <c r="F199">
        <v>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4"/>
  <sheetViews>
    <sheetView workbookViewId="0">
      <selection activeCell="W56" sqref="W56"/>
    </sheetView>
  </sheetViews>
  <sheetFormatPr defaultRowHeight="15" x14ac:dyDescent="0.25"/>
  <cols>
    <col min="8" max="8" width="11.85546875" bestFit="1" customWidth="1"/>
  </cols>
  <sheetData>
    <row r="1" spans="1:14" x14ac:dyDescent="0.25">
      <c r="A1" t="s">
        <v>9</v>
      </c>
      <c r="B1" t="s">
        <v>130</v>
      </c>
      <c r="C1" t="s">
        <v>311</v>
      </c>
      <c r="D1" t="s">
        <v>313</v>
      </c>
      <c r="E1" t="s">
        <v>666</v>
      </c>
      <c r="F1" t="s">
        <v>314</v>
      </c>
      <c r="G1" t="s">
        <v>315</v>
      </c>
      <c r="H1" s="7" t="s">
        <v>312</v>
      </c>
      <c r="I1" t="s">
        <v>113</v>
      </c>
      <c r="J1" t="s">
        <v>179</v>
      </c>
      <c r="K1" t="s">
        <v>313</v>
      </c>
      <c r="L1" t="s">
        <v>666</v>
      </c>
      <c r="M1" t="s">
        <v>314</v>
      </c>
      <c r="N1" t="s">
        <v>315</v>
      </c>
    </row>
    <row r="2" spans="1:14" x14ac:dyDescent="0.25">
      <c r="A2">
        <f>VLOOKUP('ODN profiles'!$B$1,'L1'!$A$1:$B$23,2,FALSE)</f>
        <v>1</v>
      </c>
      <c r="B2">
        <v>1</v>
      </c>
      <c r="C2">
        <f>1000*A2+B2</f>
        <v>1001</v>
      </c>
      <c r="D2" t="str">
        <f>VLOOKUP($C2,$I$2:$N$364,3,FALSE)</f>
        <v>E07000026</v>
      </c>
      <c r="E2" t="str">
        <f>VLOOKUP($C2,$I$2:$N$364,4,FALSE)</f>
        <v>Allerdale</v>
      </c>
      <c r="F2">
        <f>VLOOKUP($C2,$I$2:$N$364,5,FALSE)</f>
        <v>96756</v>
      </c>
      <c r="G2" t="str">
        <f>VLOOKUP($C2,$I$2:$N$364,6,FALSE)</f>
        <v>LANCASHIRE AND SOUTH CUMBRIA</v>
      </c>
      <c r="I2">
        <v>1001</v>
      </c>
      <c r="J2" t="s">
        <v>15</v>
      </c>
      <c r="K2" t="s">
        <v>316</v>
      </c>
      <c r="L2" t="s">
        <v>667</v>
      </c>
      <c r="M2">
        <v>96756</v>
      </c>
      <c r="N2" t="s">
        <v>317</v>
      </c>
    </row>
    <row r="3" spans="1:14" x14ac:dyDescent="0.25">
      <c r="A3">
        <f>VLOOKUP('ODN profiles'!$B$1,'L1'!$A$1:$B$23,2,FALSE)</f>
        <v>1</v>
      </c>
      <c r="B3">
        <f>1+B2</f>
        <v>2</v>
      </c>
      <c r="C3">
        <f t="shared" ref="C3:C50" si="0">1000*A3+B3</f>
        <v>1002</v>
      </c>
      <c r="D3" t="str">
        <f t="shared" ref="D3:D50" si="1">VLOOKUP($C3,$I$2:$N$364,3,FALSE)</f>
        <v>E07000027</v>
      </c>
      <c r="E3" t="str">
        <f t="shared" ref="E3:E50" si="2">VLOOKUP($C3,$I$2:$N$364,4,FALSE)</f>
        <v>Barrow-in-Furness</v>
      </c>
      <c r="F3">
        <f t="shared" ref="F3:F50" si="3">VLOOKUP($C3,$I$2:$N$364,5,FALSE)</f>
        <v>67676</v>
      </c>
      <c r="G3" t="str">
        <f t="shared" ref="G3:G50" si="4">VLOOKUP($C3,$I$2:$N$364,6,FALSE)</f>
        <v>LANCASHIRE AND SOUTH CUMBRIA</v>
      </c>
      <c r="I3">
        <v>1002</v>
      </c>
      <c r="J3" t="s">
        <v>15</v>
      </c>
      <c r="K3" t="s">
        <v>318</v>
      </c>
      <c r="L3" t="s">
        <v>668</v>
      </c>
      <c r="M3">
        <v>67676</v>
      </c>
      <c r="N3" t="s">
        <v>317</v>
      </c>
    </row>
    <row r="4" spans="1:14" x14ac:dyDescent="0.25">
      <c r="A4">
        <f>VLOOKUP('ODN profiles'!$B$1,'L1'!$A$1:$B$23,2,FALSE)</f>
        <v>1</v>
      </c>
      <c r="B4">
        <f t="shared" ref="B4:B50" si="5">1+B3</f>
        <v>3</v>
      </c>
      <c r="C4">
        <f t="shared" si="0"/>
        <v>1003</v>
      </c>
      <c r="D4" t="str">
        <f t="shared" si="1"/>
        <v>E07000028</v>
      </c>
      <c r="E4" t="str">
        <f t="shared" si="2"/>
        <v>Carlisle</v>
      </c>
      <c r="F4">
        <f t="shared" si="3"/>
        <v>108109</v>
      </c>
      <c r="G4" t="str">
        <f t="shared" si="4"/>
        <v>LANCASHIRE AND SOUTH CUMBRIA</v>
      </c>
      <c r="I4">
        <v>1003</v>
      </c>
      <c r="J4" t="s">
        <v>15</v>
      </c>
      <c r="K4" t="s">
        <v>319</v>
      </c>
      <c r="L4" t="s">
        <v>669</v>
      </c>
      <c r="M4">
        <v>108109</v>
      </c>
      <c r="N4" t="s">
        <v>317</v>
      </c>
    </row>
    <row r="5" spans="1:14" x14ac:dyDescent="0.25">
      <c r="A5">
        <f>VLOOKUP('ODN profiles'!$B$1,'L1'!$A$1:$B$23,2,FALSE)</f>
        <v>1</v>
      </c>
      <c r="B5">
        <f t="shared" si="5"/>
        <v>4</v>
      </c>
      <c r="C5">
        <f t="shared" si="0"/>
        <v>1004</v>
      </c>
      <c r="D5" t="str">
        <f t="shared" si="1"/>
        <v>E07000029</v>
      </c>
      <c r="E5" t="str">
        <f t="shared" si="2"/>
        <v>Copeland</v>
      </c>
      <c r="F5">
        <f t="shared" si="3"/>
        <v>69688</v>
      </c>
      <c r="G5" t="str">
        <f t="shared" si="4"/>
        <v>LANCASHIRE AND SOUTH CUMBRIA</v>
      </c>
      <c r="I5">
        <v>1004</v>
      </c>
      <c r="J5" t="s">
        <v>15</v>
      </c>
      <c r="K5" t="s">
        <v>320</v>
      </c>
      <c r="L5" t="s">
        <v>670</v>
      </c>
      <c r="M5">
        <v>69688</v>
      </c>
      <c r="N5" t="s">
        <v>317</v>
      </c>
    </row>
    <row r="6" spans="1:14" x14ac:dyDescent="0.25">
      <c r="A6">
        <f>VLOOKUP('ODN profiles'!$B$1,'L1'!$A$1:$B$23,2,FALSE)</f>
        <v>1</v>
      </c>
      <c r="B6">
        <f t="shared" si="5"/>
        <v>5</v>
      </c>
      <c r="C6">
        <f t="shared" si="0"/>
        <v>1005</v>
      </c>
      <c r="D6" t="str">
        <f t="shared" si="1"/>
        <v>E06000047</v>
      </c>
      <c r="E6" t="str">
        <f t="shared" si="2"/>
        <v>County Durham</v>
      </c>
      <c r="F6">
        <f t="shared" si="3"/>
        <v>519347</v>
      </c>
      <c r="G6">
        <f t="shared" si="4"/>
        <v>0</v>
      </c>
      <c r="I6">
        <v>1005</v>
      </c>
      <c r="J6" t="s">
        <v>15</v>
      </c>
      <c r="K6" t="s">
        <v>321</v>
      </c>
      <c r="L6" t="s">
        <v>671</v>
      </c>
      <c r="M6">
        <v>519347</v>
      </c>
    </row>
    <row r="7" spans="1:14" x14ac:dyDescent="0.25">
      <c r="A7">
        <f>VLOOKUP('ODN profiles'!$B$1,'L1'!$A$1:$B$23,2,FALSE)</f>
        <v>1</v>
      </c>
      <c r="B7">
        <f t="shared" si="5"/>
        <v>6</v>
      </c>
      <c r="C7">
        <f t="shared" si="0"/>
        <v>1006</v>
      </c>
      <c r="D7" t="str">
        <f t="shared" si="1"/>
        <v>E07000163</v>
      </c>
      <c r="E7" t="str">
        <f t="shared" si="2"/>
        <v>Craven</v>
      </c>
      <c r="F7">
        <f t="shared" si="3"/>
        <v>55826</v>
      </c>
      <c r="G7" t="str">
        <f t="shared" si="4"/>
        <v>LANCASHIRE AND SOUTH CUMBRIA; WEST YORKSHIRE</v>
      </c>
      <c r="I7">
        <v>1006</v>
      </c>
      <c r="J7" t="s">
        <v>15</v>
      </c>
      <c r="K7" t="s">
        <v>322</v>
      </c>
      <c r="L7" t="s">
        <v>672</v>
      </c>
      <c r="M7">
        <v>55826</v>
      </c>
      <c r="N7" t="s">
        <v>323</v>
      </c>
    </row>
    <row r="8" spans="1:14" x14ac:dyDescent="0.25">
      <c r="A8">
        <f>VLOOKUP('ODN profiles'!$B$1,'L1'!$A$1:$B$23,2,FALSE)</f>
        <v>1</v>
      </c>
      <c r="B8">
        <f t="shared" si="5"/>
        <v>7</v>
      </c>
      <c r="C8">
        <f t="shared" si="0"/>
        <v>1007</v>
      </c>
      <c r="D8" t="str">
        <f t="shared" si="1"/>
        <v>E06000005</v>
      </c>
      <c r="E8" t="str">
        <f t="shared" si="2"/>
        <v>Darlington</v>
      </c>
      <c r="F8">
        <f t="shared" si="3"/>
        <v>105998</v>
      </c>
      <c r="G8">
        <f t="shared" si="4"/>
        <v>0</v>
      </c>
      <c r="I8">
        <v>1007</v>
      </c>
      <c r="J8" t="s">
        <v>15</v>
      </c>
      <c r="K8" t="s">
        <v>324</v>
      </c>
      <c r="L8" t="s">
        <v>673</v>
      </c>
      <c r="M8">
        <v>105998</v>
      </c>
    </row>
    <row r="9" spans="1:14" x14ac:dyDescent="0.25">
      <c r="A9">
        <f>VLOOKUP('ODN profiles'!$B$1,'L1'!$A$1:$B$23,2,FALSE)</f>
        <v>1</v>
      </c>
      <c r="B9">
        <f t="shared" si="5"/>
        <v>8</v>
      </c>
      <c r="C9">
        <f t="shared" si="0"/>
        <v>1008</v>
      </c>
      <c r="D9" t="str">
        <f t="shared" si="1"/>
        <v>E07000030</v>
      </c>
      <c r="E9" t="str">
        <f t="shared" si="2"/>
        <v>Eden</v>
      </c>
      <c r="F9">
        <f t="shared" si="3"/>
        <v>52576</v>
      </c>
      <c r="G9" t="str">
        <f t="shared" si="4"/>
        <v>LANCASHIRE AND SOUTH CUMBRIA</v>
      </c>
      <c r="I9">
        <v>1008</v>
      </c>
      <c r="J9" t="s">
        <v>15</v>
      </c>
      <c r="K9" t="s">
        <v>325</v>
      </c>
      <c r="L9" t="s">
        <v>674</v>
      </c>
      <c r="M9">
        <v>52576</v>
      </c>
      <c r="N9" t="s">
        <v>317</v>
      </c>
    </row>
    <row r="10" spans="1:14" x14ac:dyDescent="0.25">
      <c r="A10">
        <f>VLOOKUP('ODN profiles'!$B$1,'L1'!$A$1:$B$23,2,FALSE)</f>
        <v>1</v>
      </c>
      <c r="B10">
        <f t="shared" si="5"/>
        <v>9</v>
      </c>
      <c r="C10">
        <f t="shared" si="0"/>
        <v>1009</v>
      </c>
      <c r="D10" t="str">
        <f t="shared" si="1"/>
        <v>E08000037</v>
      </c>
      <c r="E10" t="str">
        <f t="shared" si="2"/>
        <v>Gateshead</v>
      </c>
      <c r="F10">
        <f t="shared" si="3"/>
        <v>201724</v>
      </c>
      <c r="G10">
        <f t="shared" si="4"/>
        <v>0</v>
      </c>
      <c r="I10">
        <v>1009</v>
      </c>
      <c r="J10" t="s">
        <v>15</v>
      </c>
      <c r="K10" t="s">
        <v>326</v>
      </c>
      <c r="L10" t="s">
        <v>675</v>
      </c>
      <c r="M10">
        <v>201724</v>
      </c>
    </row>
    <row r="11" spans="1:14" x14ac:dyDescent="0.25">
      <c r="A11">
        <f>VLOOKUP('ODN profiles'!$B$1,'L1'!$A$1:$B$23,2,FALSE)</f>
        <v>1</v>
      </c>
      <c r="B11">
        <f t="shared" si="5"/>
        <v>10</v>
      </c>
      <c r="C11">
        <f t="shared" si="0"/>
        <v>1010</v>
      </c>
      <c r="D11" t="str">
        <f t="shared" si="1"/>
        <v>E07000164</v>
      </c>
      <c r="E11" t="str">
        <f t="shared" si="2"/>
        <v>Hambleton</v>
      </c>
      <c r="F11">
        <f t="shared" si="3"/>
        <v>90074</v>
      </c>
      <c r="G11" t="str">
        <f t="shared" si="4"/>
        <v>HUMBERSIDE AND NORTH YORKSHIRE</v>
      </c>
      <c r="I11">
        <v>1010</v>
      </c>
      <c r="J11" t="s">
        <v>15</v>
      </c>
      <c r="K11" t="s">
        <v>327</v>
      </c>
      <c r="L11" t="s">
        <v>676</v>
      </c>
      <c r="M11">
        <v>90074</v>
      </c>
      <c r="N11" t="s">
        <v>328</v>
      </c>
    </row>
    <row r="12" spans="1:14" x14ac:dyDescent="0.25">
      <c r="A12">
        <f>VLOOKUP('ODN profiles'!$B$1,'L1'!$A$1:$B$23,2,FALSE)</f>
        <v>1</v>
      </c>
      <c r="B12">
        <f t="shared" si="5"/>
        <v>11</v>
      </c>
      <c r="C12">
        <f t="shared" si="0"/>
        <v>1011</v>
      </c>
      <c r="D12" t="str">
        <f t="shared" si="1"/>
        <v>E06000001</v>
      </c>
      <c r="E12" t="str">
        <f t="shared" si="2"/>
        <v>Hartlepool</v>
      </c>
      <c r="F12">
        <f t="shared" si="3"/>
        <v>92498</v>
      </c>
      <c r="G12">
        <f t="shared" si="4"/>
        <v>0</v>
      </c>
      <c r="I12">
        <v>1011</v>
      </c>
      <c r="J12" t="s">
        <v>15</v>
      </c>
      <c r="K12" t="s">
        <v>329</v>
      </c>
      <c r="L12" t="s">
        <v>677</v>
      </c>
      <c r="M12">
        <v>92498</v>
      </c>
    </row>
    <row r="13" spans="1:14" x14ac:dyDescent="0.25">
      <c r="A13">
        <f>VLOOKUP('ODN profiles'!$B$1,'L1'!$A$1:$B$23,2,FALSE)</f>
        <v>1</v>
      </c>
      <c r="B13">
        <f t="shared" si="5"/>
        <v>12</v>
      </c>
      <c r="C13">
        <f t="shared" si="0"/>
        <v>1012</v>
      </c>
      <c r="D13" t="str">
        <f t="shared" si="1"/>
        <v>E06000002</v>
      </c>
      <c r="E13" t="str">
        <f t="shared" si="2"/>
        <v>Middlesbrough</v>
      </c>
      <c r="F13">
        <f t="shared" si="3"/>
        <v>139310</v>
      </c>
      <c r="G13">
        <f t="shared" si="4"/>
        <v>0</v>
      </c>
      <c r="I13">
        <v>1012</v>
      </c>
      <c r="J13" t="s">
        <v>15</v>
      </c>
      <c r="K13" t="s">
        <v>330</v>
      </c>
      <c r="L13" t="s">
        <v>678</v>
      </c>
      <c r="M13">
        <v>139310</v>
      </c>
    </row>
    <row r="14" spans="1:14" x14ac:dyDescent="0.25">
      <c r="A14">
        <f>VLOOKUP('ODN profiles'!$B$1,'L1'!$A$1:$B$23,2,FALSE)</f>
        <v>1</v>
      </c>
      <c r="B14">
        <f t="shared" si="5"/>
        <v>13</v>
      </c>
      <c r="C14">
        <f t="shared" si="0"/>
        <v>1013</v>
      </c>
      <c r="D14" t="str">
        <f t="shared" si="1"/>
        <v>E08000021</v>
      </c>
      <c r="E14" t="str">
        <f t="shared" si="2"/>
        <v>Newcastle upon Tyne</v>
      </c>
      <c r="F14">
        <f t="shared" si="3"/>
        <v>290764</v>
      </c>
      <c r="G14">
        <f t="shared" si="4"/>
        <v>0</v>
      </c>
      <c r="I14">
        <v>1013</v>
      </c>
      <c r="J14" t="s">
        <v>15</v>
      </c>
      <c r="K14" t="s">
        <v>331</v>
      </c>
      <c r="L14" t="s">
        <v>679</v>
      </c>
      <c r="M14">
        <v>290764</v>
      </c>
    </row>
    <row r="15" spans="1:14" x14ac:dyDescent="0.25">
      <c r="A15">
        <f>VLOOKUP('ODN profiles'!$B$1,'L1'!$A$1:$B$23,2,FALSE)</f>
        <v>1</v>
      </c>
      <c r="B15">
        <f t="shared" si="5"/>
        <v>14</v>
      </c>
      <c r="C15">
        <f t="shared" si="0"/>
        <v>1014</v>
      </c>
      <c r="D15" t="str">
        <f t="shared" si="1"/>
        <v>E08000022</v>
      </c>
      <c r="E15" t="str">
        <f t="shared" si="2"/>
        <v>North Tyneside</v>
      </c>
      <c r="F15">
        <f t="shared" si="3"/>
        <v>202725</v>
      </c>
      <c r="G15">
        <f t="shared" si="4"/>
        <v>0</v>
      </c>
      <c r="I15">
        <v>1014</v>
      </c>
      <c r="J15" t="s">
        <v>15</v>
      </c>
      <c r="K15" t="s">
        <v>332</v>
      </c>
      <c r="L15" t="s">
        <v>680</v>
      </c>
      <c r="M15">
        <v>202725</v>
      </c>
    </row>
    <row r="16" spans="1:14" x14ac:dyDescent="0.25">
      <c r="A16">
        <f>VLOOKUP('ODN profiles'!$B$1,'L1'!$A$1:$B$23,2,FALSE)</f>
        <v>1</v>
      </c>
      <c r="B16">
        <f t="shared" si="5"/>
        <v>15</v>
      </c>
      <c r="C16">
        <f t="shared" si="0"/>
        <v>1015</v>
      </c>
      <c r="D16" t="str">
        <f t="shared" si="1"/>
        <v>E06000057</v>
      </c>
      <c r="E16" t="str">
        <f t="shared" si="2"/>
        <v>Northumberland</v>
      </c>
      <c r="F16">
        <f t="shared" si="3"/>
        <v>316453</v>
      </c>
      <c r="G16">
        <f t="shared" si="4"/>
        <v>0</v>
      </c>
      <c r="I16">
        <v>1015</v>
      </c>
      <c r="J16" t="s">
        <v>15</v>
      </c>
      <c r="K16" t="s">
        <v>333</v>
      </c>
      <c r="L16" t="s">
        <v>681</v>
      </c>
      <c r="M16">
        <v>316453</v>
      </c>
    </row>
    <row r="17" spans="1:14" x14ac:dyDescent="0.25">
      <c r="A17">
        <f>VLOOKUP('ODN profiles'!$B$1,'L1'!$A$1:$B$23,2,FALSE)</f>
        <v>1</v>
      </c>
      <c r="B17">
        <f t="shared" si="5"/>
        <v>16</v>
      </c>
      <c r="C17">
        <f t="shared" si="0"/>
        <v>1016</v>
      </c>
      <c r="D17" t="str">
        <f t="shared" si="1"/>
        <v>E06000003</v>
      </c>
      <c r="E17" t="str">
        <f t="shared" si="2"/>
        <v>Redcar and Cleveland</v>
      </c>
      <c r="F17">
        <f t="shared" si="3"/>
        <v>135324</v>
      </c>
      <c r="G17">
        <f t="shared" si="4"/>
        <v>0</v>
      </c>
      <c r="I17">
        <v>1016</v>
      </c>
      <c r="J17" t="s">
        <v>15</v>
      </c>
      <c r="K17" t="s">
        <v>334</v>
      </c>
      <c r="L17" t="s">
        <v>682</v>
      </c>
      <c r="M17">
        <v>135324</v>
      </c>
    </row>
    <row r="18" spans="1:14" x14ac:dyDescent="0.25">
      <c r="A18">
        <f>VLOOKUP('ODN profiles'!$B$1,'L1'!$A$1:$B$23,2,FALSE)</f>
        <v>1</v>
      </c>
      <c r="B18">
        <f t="shared" si="5"/>
        <v>17</v>
      </c>
      <c r="C18">
        <f t="shared" si="0"/>
        <v>1017</v>
      </c>
      <c r="D18" t="str">
        <f t="shared" si="1"/>
        <v>E07000166</v>
      </c>
      <c r="E18" t="str">
        <f t="shared" si="2"/>
        <v>Richmondshire</v>
      </c>
      <c r="F18">
        <f t="shared" si="3"/>
        <v>52565</v>
      </c>
      <c r="G18">
        <f t="shared" si="4"/>
        <v>0</v>
      </c>
      <c r="I18">
        <v>1017</v>
      </c>
      <c r="J18" t="s">
        <v>15</v>
      </c>
      <c r="K18" t="s">
        <v>335</v>
      </c>
      <c r="L18" t="s">
        <v>683</v>
      </c>
      <c r="M18">
        <v>52565</v>
      </c>
    </row>
    <row r="19" spans="1:14" x14ac:dyDescent="0.25">
      <c r="A19">
        <f>VLOOKUP('ODN profiles'!$B$1,'L1'!$A$1:$B$23,2,FALSE)</f>
        <v>1</v>
      </c>
      <c r="B19">
        <f t="shared" si="5"/>
        <v>18</v>
      </c>
      <c r="C19">
        <f t="shared" si="0"/>
        <v>1018</v>
      </c>
      <c r="D19" t="str">
        <f t="shared" si="1"/>
        <v>E07000168</v>
      </c>
      <c r="E19" t="str">
        <f t="shared" si="2"/>
        <v>Scarborough</v>
      </c>
      <c r="F19">
        <f t="shared" si="3"/>
        <v>108089</v>
      </c>
      <c r="G19" t="str">
        <f t="shared" si="4"/>
        <v>HUMBERSIDE AND NORTH YORKSHIRE</v>
      </c>
      <c r="I19">
        <v>1018</v>
      </c>
      <c r="J19" t="s">
        <v>15</v>
      </c>
      <c r="K19" t="s">
        <v>336</v>
      </c>
      <c r="L19" t="s">
        <v>684</v>
      </c>
      <c r="M19">
        <v>108089</v>
      </c>
      <c r="N19" t="s">
        <v>328</v>
      </c>
    </row>
    <row r="20" spans="1:14" x14ac:dyDescent="0.25">
      <c r="A20">
        <f>VLOOKUP('ODN profiles'!$B$1,'L1'!$A$1:$B$23,2,FALSE)</f>
        <v>1</v>
      </c>
      <c r="B20">
        <f t="shared" si="5"/>
        <v>19</v>
      </c>
      <c r="C20">
        <f t="shared" si="0"/>
        <v>1019</v>
      </c>
      <c r="D20" t="str">
        <f t="shared" si="1"/>
        <v>E07000031</v>
      </c>
      <c r="E20" t="str">
        <f t="shared" si="2"/>
        <v>South Lakeland</v>
      </c>
      <c r="F20">
        <f t="shared" si="3"/>
        <v>103776</v>
      </c>
      <c r="G20" t="str">
        <f t="shared" si="4"/>
        <v>LANCASHIRE AND SOUTH CUMBRIA</v>
      </c>
      <c r="I20">
        <v>1019</v>
      </c>
      <c r="J20" t="s">
        <v>15</v>
      </c>
      <c r="K20" t="s">
        <v>337</v>
      </c>
      <c r="L20" t="s">
        <v>685</v>
      </c>
      <c r="M20">
        <v>103776</v>
      </c>
      <c r="N20" t="s">
        <v>317</v>
      </c>
    </row>
    <row r="21" spans="1:14" x14ac:dyDescent="0.25">
      <c r="A21">
        <f>VLOOKUP('ODN profiles'!$B$1,'L1'!$A$1:$B$23,2,FALSE)</f>
        <v>1</v>
      </c>
      <c r="B21">
        <f t="shared" si="5"/>
        <v>20</v>
      </c>
      <c r="C21">
        <f t="shared" si="0"/>
        <v>1020</v>
      </c>
      <c r="D21" t="str">
        <f t="shared" si="1"/>
        <v>E08000023</v>
      </c>
      <c r="E21" t="str">
        <f t="shared" si="2"/>
        <v>South Tyneside</v>
      </c>
      <c r="F21">
        <f t="shared" si="3"/>
        <v>148495</v>
      </c>
      <c r="G21">
        <f t="shared" si="4"/>
        <v>0</v>
      </c>
      <c r="I21">
        <v>1020</v>
      </c>
      <c r="J21" t="s">
        <v>15</v>
      </c>
      <c r="K21" t="s">
        <v>338</v>
      </c>
      <c r="L21" t="s">
        <v>686</v>
      </c>
      <c r="M21">
        <v>148495</v>
      </c>
    </row>
    <row r="22" spans="1:14" x14ac:dyDescent="0.25">
      <c r="A22">
        <f>VLOOKUP('ODN profiles'!$B$1,'L1'!$A$1:$B$23,2,FALSE)</f>
        <v>1</v>
      </c>
      <c r="B22">
        <f t="shared" si="5"/>
        <v>21</v>
      </c>
      <c r="C22">
        <f t="shared" si="0"/>
        <v>1021</v>
      </c>
      <c r="D22" t="str">
        <f t="shared" si="1"/>
        <v>E06000004</v>
      </c>
      <c r="E22" t="str">
        <f t="shared" si="2"/>
        <v>Stockton-on-Tees</v>
      </c>
      <c r="F22">
        <f t="shared" si="3"/>
        <v>195128</v>
      </c>
      <c r="G22">
        <f t="shared" si="4"/>
        <v>0</v>
      </c>
      <c r="I22">
        <v>1021</v>
      </c>
      <c r="J22" t="s">
        <v>15</v>
      </c>
      <c r="K22" t="s">
        <v>339</v>
      </c>
      <c r="L22" t="s">
        <v>687</v>
      </c>
      <c r="M22">
        <v>195128</v>
      </c>
    </row>
    <row r="23" spans="1:14" x14ac:dyDescent="0.25">
      <c r="A23">
        <f>VLOOKUP('ODN profiles'!$B$1,'L1'!$A$1:$B$23,2,FALSE)</f>
        <v>1</v>
      </c>
      <c r="B23">
        <f t="shared" si="5"/>
        <v>22</v>
      </c>
      <c r="C23">
        <f t="shared" si="0"/>
        <v>1022</v>
      </c>
      <c r="D23" t="str">
        <f t="shared" si="1"/>
        <v>E08000024</v>
      </c>
      <c r="E23" t="str">
        <f t="shared" si="2"/>
        <v>Sunderland</v>
      </c>
      <c r="F23">
        <f t="shared" si="3"/>
        <v>276813</v>
      </c>
      <c r="G23">
        <f t="shared" si="4"/>
        <v>0</v>
      </c>
      <c r="I23">
        <v>1022</v>
      </c>
      <c r="J23" t="s">
        <v>15</v>
      </c>
      <c r="K23" t="s">
        <v>340</v>
      </c>
      <c r="L23" t="s">
        <v>688</v>
      </c>
      <c r="M23">
        <v>276813</v>
      </c>
    </row>
    <row r="24" spans="1:14" x14ac:dyDescent="0.25">
      <c r="A24">
        <f>VLOOKUP('ODN profiles'!$B$1,'L1'!$A$1:$B$23,2,FALSE)</f>
        <v>1</v>
      </c>
      <c r="B24">
        <f t="shared" si="5"/>
        <v>23</v>
      </c>
      <c r="C24">
        <f t="shared" si="0"/>
        <v>1023</v>
      </c>
      <c r="D24" t="e">
        <f t="shared" si="1"/>
        <v>#N/A</v>
      </c>
      <c r="E24" t="e">
        <f t="shared" si="2"/>
        <v>#N/A</v>
      </c>
      <c r="F24" t="e">
        <f t="shared" si="3"/>
        <v>#N/A</v>
      </c>
      <c r="G24" t="e">
        <f t="shared" si="4"/>
        <v>#N/A</v>
      </c>
      <c r="I24">
        <v>2001</v>
      </c>
      <c r="J24" t="s">
        <v>118</v>
      </c>
      <c r="K24" t="s">
        <v>341</v>
      </c>
      <c r="L24" t="s">
        <v>689</v>
      </c>
      <c r="M24">
        <v>281828</v>
      </c>
    </row>
    <row r="25" spans="1:14" x14ac:dyDescent="0.25">
      <c r="A25">
        <f>VLOOKUP('ODN profiles'!$B$1,'L1'!$A$1:$B$23,2,FALSE)</f>
        <v>1</v>
      </c>
      <c r="B25">
        <f t="shared" si="5"/>
        <v>24</v>
      </c>
      <c r="C25">
        <f t="shared" si="0"/>
        <v>1024</v>
      </c>
      <c r="D25" t="e">
        <f t="shared" si="1"/>
        <v>#N/A</v>
      </c>
      <c r="E25" t="e">
        <f t="shared" si="2"/>
        <v>#N/A</v>
      </c>
      <c r="F25" t="e">
        <f t="shared" si="3"/>
        <v>#N/A</v>
      </c>
      <c r="G25" t="e">
        <f t="shared" si="4"/>
        <v>#N/A</v>
      </c>
      <c r="I25">
        <v>2002</v>
      </c>
      <c r="J25" t="s">
        <v>118</v>
      </c>
      <c r="K25" t="s">
        <v>342</v>
      </c>
      <c r="L25" t="s">
        <v>690</v>
      </c>
      <c r="M25">
        <v>187788</v>
      </c>
    </row>
    <row r="26" spans="1:14" x14ac:dyDescent="0.25">
      <c r="A26">
        <f>VLOOKUP('ODN profiles'!$B$1,'L1'!$A$1:$B$23,2,FALSE)</f>
        <v>1</v>
      </c>
      <c r="B26">
        <f t="shared" si="5"/>
        <v>25</v>
      </c>
      <c r="C26">
        <f t="shared" si="0"/>
        <v>1025</v>
      </c>
      <c r="D26" t="e">
        <f t="shared" si="1"/>
        <v>#N/A</v>
      </c>
      <c r="E26" t="e">
        <f t="shared" si="2"/>
        <v>#N/A</v>
      </c>
      <c r="F26" t="e">
        <f t="shared" si="3"/>
        <v>#N/A</v>
      </c>
      <c r="G26" t="e">
        <f t="shared" si="4"/>
        <v>#N/A</v>
      </c>
      <c r="I26">
        <v>2003</v>
      </c>
      <c r="J26" t="s">
        <v>118</v>
      </c>
      <c r="K26" t="s">
        <v>343</v>
      </c>
      <c r="L26" t="s">
        <v>691</v>
      </c>
      <c r="M26">
        <v>375722</v>
      </c>
      <c r="N26" t="s">
        <v>344</v>
      </c>
    </row>
    <row r="27" spans="1:14" x14ac:dyDescent="0.25">
      <c r="A27">
        <f>VLOOKUP('ODN profiles'!$B$1,'L1'!$A$1:$B$23,2,FALSE)</f>
        <v>1</v>
      </c>
      <c r="B27">
        <f t="shared" si="5"/>
        <v>26</v>
      </c>
      <c r="C27">
        <f t="shared" si="0"/>
        <v>1026</v>
      </c>
      <c r="D27" t="e">
        <f t="shared" si="1"/>
        <v>#N/A</v>
      </c>
      <c r="E27" t="e">
        <f t="shared" si="2"/>
        <v>#N/A</v>
      </c>
      <c r="F27" t="e">
        <f t="shared" si="3"/>
        <v>#N/A</v>
      </c>
      <c r="G27" t="e">
        <f t="shared" si="4"/>
        <v>#N/A</v>
      </c>
      <c r="I27">
        <v>2004</v>
      </c>
      <c r="J27" t="s">
        <v>118</v>
      </c>
      <c r="K27" t="s">
        <v>345</v>
      </c>
      <c r="L27" t="s">
        <v>692</v>
      </c>
      <c r="M27">
        <v>91523</v>
      </c>
      <c r="N27" t="s">
        <v>346</v>
      </c>
    </row>
    <row r="28" spans="1:14" x14ac:dyDescent="0.25">
      <c r="A28">
        <f>VLOOKUP('ODN profiles'!$B$1,'L1'!$A$1:$B$23,2,FALSE)</f>
        <v>1</v>
      </c>
      <c r="B28">
        <f t="shared" si="5"/>
        <v>27</v>
      </c>
      <c r="C28">
        <f t="shared" si="0"/>
        <v>1027</v>
      </c>
      <c r="D28" t="e">
        <f t="shared" si="1"/>
        <v>#N/A</v>
      </c>
      <c r="E28" t="e">
        <f t="shared" si="2"/>
        <v>#N/A</v>
      </c>
      <c r="F28" t="e">
        <f t="shared" si="3"/>
        <v>#N/A</v>
      </c>
      <c r="G28" t="e">
        <f t="shared" si="4"/>
        <v>#N/A</v>
      </c>
      <c r="I28">
        <v>2005</v>
      </c>
      <c r="J28" t="s">
        <v>118</v>
      </c>
      <c r="K28" t="s">
        <v>347</v>
      </c>
      <c r="L28" t="s">
        <v>693</v>
      </c>
      <c r="M28">
        <v>529809</v>
      </c>
    </row>
    <row r="29" spans="1:14" x14ac:dyDescent="0.25">
      <c r="A29">
        <f>VLOOKUP('ODN profiles'!$B$1,'L1'!$A$1:$B$23,2,FALSE)</f>
        <v>1</v>
      </c>
      <c r="B29">
        <f t="shared" si="5"/>
        <v>28</v>
      </c>
      <c r="C29">
        <f t="shared" si="0"/>
        <v>1028</v>
      </c>
      <c r="D29" t="e">
        <f t="shared" si="1"/>
        <v>#N/A</v>
      </c>
      <c r="E29" t="e">
        <f t="shared" si="2"/>
        <v>#N/A</v>
      </c>
      <c r="F29" t="e">
        <f t="shared" si="3"/>
        <v>#N/A</v>
      </c>
      <c r="G29" t="e">
        <f t="shared" si="4"/>
        <v>#N/A</v>
      </c>
      <c r="I29">
        <v>2006</v>
      </c>
      <c r="J29" t="s">
        <v>118</v>
      </c>
      <c r="K29" t="s">
        <v>348</v>
      </c>
      <c r="L29" t="s">
        <v>694</v>
      </c>
      <c r="M29">
        <v>230197</v>
      </c>
    </row>
    <row r="30" spans="1:14" x14ac:dyDescent="0.25">
      <c r="A30">
        <f>VLOOKUP('ODN profiles'!$B$1,'L1'!$A$1:$B$23,2,FALSE)</f>
        <v>1</v>
      </c>
      <c r="B30">
        <f t="shared" si="5"/>
        <v>29</v>
      </c>
      <c r="C30">
        <f t="shared" si="0"/>
        <v>1029</v>
      </c>
      <c r="D30" t="e">
        <f t="shared" si="1"/>
        <v>#N/A</v>
      </c>
      <c r="E30" t="e">
        <f t="shared" si="2"/>
        <v>#N/A</v>
      </c>
      <c r="F30" t="e">
        <f t="shared" si="3"/>
        <v>#N/A</v>
      </c>
      <c r="G30" t="e">
        <f t="shared" si="4"/>
        <v>#N/A</v>
      </c>
      <c r="I30">
        <v>2007</v>
      </c>
      <c r="J30" t="s">
        <v>118</v>
      </c>
      <c r="K30" t="s">
        <v>349</v>
      </c>
      <c r="L30" t="s">
        <v>695</v>
      </c>
      <c r="M30">
        <v>214314</v>
      </c>
    </row>
    <row r="31" spans="1:14" x14ac:dyDescent="0.25">
      <c r="A31">
        <f>VLOOKUP('ODN profiles'!$B$1,'L1'!$A$1:$B$23,2,FALSE)</f>
        <v>1</v>
      </c>
      <c r="B31">
        <f t="shared" si="5"/>
        <v>30</v>
      </c>
      <c r="C31">
        <f t="shared" si="0"/>
        <v>1030</v>
      </c>
      <c r="D31" t="e">
        <f t="shared" si="1"/>
        <v>#N/A</v>
      </c>
      <c r="E31" t="e">
        <f t="shared" si="2"/>
        <v>#N/A</v>
      </c>
      <c r="F31" t="e">
        <f t="shared" si="3"/>
        <v>#N/A</v>
      </c>
      <c r="G31" t="e">
        <f t="shared" si="4"/>
        <v>#N/A</v>
      </c>
      <c r="I31">
        <v>2008</v>
      </c>
      <c r="J31" t="s">
        <v>118</v>
      </c>
      <c r="K31" t="s">
        <v>350</v>
      </c>
      <c r="L31" t="s">
        <v>696</v>
      </c>
      <c r="M31">
        <v>245186</v>
      </c>
    </row>
    <row r="32" spans="1:14" x14ac:dyDescent="0.25">
      <c r="A32">
        <f>VLOOKUP('ODN profiles'!$B$1,'L1'!$A$1:$B$23,2,FALSE)</f>
        <v>1</v>
      </c>
      <c r="B32">
        <f t="shared" si="5"/>
        <v>31</v>
      </c>
      <c r="C32">
        <f t="shared" si="0"/>
        <v>1031</v>
      </c>
      <c r="D32" t="e">
        <f t="shared" si="1"/>
        <v>#N/A</v>
      </c>
      <c r="E32" t="e">
        <f t="shared" si="2"/>
        <v>#N/A</v>
      </c>
      <c r="F32" t="e">
        <f t="shared" si="3"/>
        <v>#N/A</v>
      </c>
      <c r="G32" t="e">
        <f t="shared" si="4"/>
        <v>#N/A</v>
      </c>
      <c r="I32">
        <v>2009</v>
      </c>
      <c r="J32" t="s">
        <v>118</v>
      </c>
      <c r="K32" t="s">
        <v>351</v>
      </c>
      <c r="L32" t="s">
        <v>697</v>
      </c>
      <c r="M32">
        <v>288169</v>
      </c>
    </row>
    <row r="33" spans="1:14" x14ac:dyDescent="0.25">
      <c r="A33">
        <f>VLOOKUP('ODN profiles'!$B$1,'L1'!$A$1:$B$23,2,FALSE)</f>
        <v>1</v>
      </c>
      <c r="B33">
        <f t="shared" si="5"/>
        <v>32</v>
      </c>
      <c r="C33">
        <f t="shared" si="0"/>
        <v>1032</v>
      </c>
      <c r="D33" t="e">
        <f t="shared" si="1"/>
        <v>#N/A</v>
      </c>
      <c r="E33" t="e">
        <f t="shared" si="2"/>
        <v>#N/A</v>
      </c>
      <c r="F33" t="e">
        <f t="shared" si="3"/>
        <v>#N/A</v>
      </c>
      <c r="G33" t="e">
        <f t="shared" si="4"/>
        <v>#N/A</v>
      </c>
      <c r="I33">
        <v>2010</v>
      </c>
      <c r="J33" t="s">
        <v>118</v>
      </c>
      <c r="K33" t="s">
        <v>352</v>
      </c>
      <c r="L33" t="s">
        <v>698</v>
      </c>
      <c r="M33">
        <v>221507</v>
      </c>
    </row>
    <row r="34" spans="1:14" x14ac:dyDescent="0.25">
      <c r="A34">
        <f>VLOOKUP('ODN profiles'!$B$1,'L1'!$A$1:$B$23,2,FALSE)</f>
        <v>1</v>
      </c>
      <c r="B34">
        <f t="shared" si="5"/>
        <v>33</v>
      </c>
      <c r="C34">
        <f t="shared" si="0"/>
        <v>1033</v>
      </c>
      <c r="D34" t="e">
        <f t="shared" si="1"/>
        <v>#N/A</v>
      </c>
      <c r="E34" t="e">
        <f t="shared" si="2"/>
        <v>#N/A</v>
      </c>
      <c r="F34" t="e">
        <f t="shared" si="3"/>
        <v>#N/A</v>
      </c>
      <c r="G34" t="e">
        <f t="shared" si="4"/>
        <v>#N/A</v>
      </c>
      <c r="I34">
        <v>2011</v>
      </c>
      <c r="J34" t="s">
        <v>118</v>
      </c>
      <c r="K34" t="s">
        <v>353</v>
      </c>
      <c r="L34" t="s">
        <v>699</v>
      </c>
      <c r="M34">
        <v>232975</v>
      </c>
    </row>
    <row r="35" spans="1:14" x14ac:dyDescent="0.25">
      <c r="A35">
        <f>VLOOKUP('ODN profiles'!$B$1,'L1'!$A$1:$B$23,2,FALSE)</f>
        <v>1</v>
      </c>
      <c r="B35">
        <f t="shared" si="5"/>
        <v>34</v>
      </c>
      <c r="C35">
        <f t="shared" si="0"/>
        <v>1034</v>
      </c>
      <c r="D35" t="e">
        <f t="shared" si="1"/>
        <v>#N/A</v>
      </c>
      <c r="E35" t="e">
        <f t="shared" si="2"/>
        <v>#N/A</v>
      </c>
      <c r="F35" t="e">
        <f t="shared" si="3"/>
        <v>#N/A</v>
      </c>
      <c r="G35" t="e">
        <f t="shared" si="4"/>
        <v>#N/A</v>
      </c>
      <c r="I35">
        <v>2012</v>
      </c>
      <c r="J35" t="s">
        <v>118</v>
      </c>
      <c r="K35" t="s">
        <v>354</v>
      </c>
      <c r="L35" t="s">
        <v>700</v>
      </c>
      <c r="M35">
        <v>322244</v>
      </c>
    </row>
    <row r="36" spans="1:14" x14ac:dyDescent="0.25">
      <c r="A36">
        <f>VLOOKUP('ODN profiles'!$B$1,'L1'!$A$1:$B$23,2,FALSE)</f>
        <v>1</v>
      </c>
      <c r="B36">
        <f t="shared" si="5"/>
        <v>35</v>
      </c>
      <c r="C36">
        <f t="shared" si="0"/>
        <v>1035</v>
      </c>
      <c r="D36" t="e">
        <f t="shared" si="1"/>
        <v>#N/A</v>
      </c>
      <c r="E36" t="e">
        <f t="shared" si="2"/>
        <v>#N/A</v>
      </c>
      <c r="F36" t="e">
        <f t="shared" si="3"/>
        <v>#N/A</v>
      </c>
      <c r="G36" t="e">
        <f t="shared" si="4"/>
        <v>#N/A</v>
      </c>
      <c r="I36">
        <v>3001</v>
      </c>
      <c r="J36" t="s">
        <v>16</v>
      </c>
      <c r="K36" t="s">
        <v>343</v>
      </c>
      <c r="L36" t="s">
        <v>691</v>
      </c>
      <c r="M36">
        <v>375722</v>
      </c>
      <c r="N36" t="s">
        <v>355</v>
      </c>
    </row>
    <row r="37" spans="1:14" x14ac:dyDescent="0.25">
      <c r="A37">
        <f>VLOOKUP('ODN profiles'!$B$1,'L1'!$A$1:$B$23,2,FALSE)</f>
        <v>1</v>
      </c>
      <c r="B37">
        <f t="shared" si="5"/>
        <v>36</v>
      </c>
      <c r="C37">
        <f t="shared" si="0"/>
        <v>1036</v>
      </c>
      <c r="D37" t="e">
        <f t="shared" si="1"/>
        <v>#N/A</v>
      </c>
      <c r="E37" t="e">
        <f t="shared" si="2"/>
        <v>#N/A</v>
      </c>
      <c r="F37" t="e">
        <f t="shared" si="3"/>
        <v>#N/A</v>
      </c>
      <c r="G37" t="e">
        <f t="shared" si="4"/>
        <v>#N/A</v>
      </c>
      <c r="I37">
        <v>3002</v>
      </c>
      <c r="J37" t="s">
        <v>16</v>
      </c>
      <c r="K37" t="s">
        <v>356</v>
      </c>
      <c r="L37" t="s">
        <v>701</v>
      </c>
      <c r="M37">
        <v>333949</v>
      </c>
    </row>
    <row r="38" spans="1:14" x14ac:dyDescent="0.25">
      <c r="A38">
        <f>VLOOKUP('ODN profiles'!$B$1,'L1'!$A$1:$B$23,2,FALSE)</f>
        <v>1</v>
      </c>
      <c r="B38">
        <f t="shared" si="5"/>
        <v>37</v>
      </c>
      <c r="C38">
        <f t="shared" si="0"/>
        <v>1037</v>
      </c>
      <c r="D38" t="e">
        <f t="shared" si="1"/>
        <v>#N/A</v>
      </c>
      <c r="E38" t="e">
        <f t="shared" si="2"/>
        <v>#N/A</v>
      </c>
      <c r="F38" t="e">
        <f t="shared" si="3"/>
        <v>#N/A</v>
      </c>
      <c r="G38" t="e">
        <f t="shared" si="4"/>
        <v>#N/A</v>
      </c>
      <c r="I38">
        <v>3003</v>
      </c>
      <c r="J38" t="s">
        <v>16</v>
      </c>
      <c r="K38" t="s">
        <v>357</v>
      </c>
      <c r="L38" t="s">
        <v>702</v>
      </c>
      <c r="M38">
        <v>126719</v>
      </c>
    </row>
    <row r="39" spans="1:14" x14ac:dyDescent="0.25">
      <c r="A39">
        <f>VLOOKUP('ODN profiles'!$B$1,'L1'!$A$1:$B$23,2,FALSE)</f>
        <v>1</v>
      </c>
      <c r="B39">
        <f t="shared" si="5"/>
        <v>38</v>
      </c>
      <c r="C39">
        <f t="shared" si="0"/>
        <v>1038</v>
      </c>
      <c r="D39" t="e">
        <f t="shared" si="1"/>
        <v>#N/A</v>
      </c>
      <c r="E39" t="e">
        <f t="shared" si="2"/>
        <v>#N/A</v>
      </c>
      <c r="F39" t="e">
        <f t="shared" si="3"/>
        <v>#N/A</v>
      </c>
      <c r="G39" t="e">
        <f t="shared" si="4"/>
        <v>#N/A</v>
      </c>
      <c r="I39">
        <v>3004</v>
      </c>
      <c r="J39" t="s">
        <v>16</v>
      </c>
      <c r="K39" t="s">
        <v>358</v>
      </c>
      <c r="L39" t="s">
        <v>703</v>
      </c>
      <c r="M39">
        <v>147262</v>
      </c>
    </row>
    <row r="40" spans="1:14" x14ac:dyDescent="0.25">
      <c r="A40">
        <f>VLOOKUP('ODN profiles'!$B$1,'L1'!$A$1:$B$23,2,FALSE)</f>
        <v>1</v>
      </c>
      <c r="B40">
        <f t="shared" si="5"/>
        <v>39</v>
      </c>
      <c r="C40">
        <f t="shared" si="0"/>
        <v>1039</v>
      </c>
      <c r="D40" t="e">
        <f t="shared" si="1"/>
        <v>#N/A</v>
      </c>
      <c r="E40" t="e">
        <f t="shared" si="2"/>
        <v>#N/A</v>
      </c>
      <c r="F40" t="e">
        <f t="shared" si="3"/>
        <v>#N/A</v>
      </c>
      <c r="G40" t="e">
        <f t="shared" si="4"/>
        <v>#N/A</v>
      </c>
      <c r="I40">
        <v>3005</v>
      </c>
      <c r="J40" t="s">
        <v>16</v>
      </c>
      <c r="K40" t="s">
        <v>359</v>
      </c>
      <c r="L40" t="s">
        <v>704</v>
      </c>
      <c r="M40">
        <v>480873</v>
      </c>
    </row>
    <row r="41" spans="1:14" x14ac:dyDescent="0.25">
      <c r="A41">
        <f>VLOOKUP('ODN profiles'!$B$1,'L1'!$A$1:$B$23,2,FALSE)</f>
        <v>1</v>
      </c>
      <c r="B41">
        <f t="shared" si="5"/>
        <v>40</v>
      </c>
      <c r="C41">
        <f t="shared" si="0"/>
        <v>1040</v>
      </c>
      <c r="D41" t="e">
        <f t="shared" si="1"/>
        <v>#N/A</v>
      </c>
      <c r="E41" t="e">
        <f t="shared" si="2"/>
        <v>#N/A</v>
      </c>
      <c r="F41" t="e">
        <f t="shared" si="3"/>
        <v>#N/A</v>
      </c>
      <c r="G41" t="e">
        <f t="shared" si="4"/>
        <v>#N/A</v>
      </c>
      <c r="I41">
        <v>3006</v>
      </c>
      <c r="J41" t="s">
        <v>16</v>
      </c>
      <c r="K41" t="s">
        <v>360</v>
      </c>
      <c r="L41" t="s">
        <v>705</v>
      </c>
      <c r="M41">
        <v>274089</v>
      </c>
    </row>
    <row r="42" spans="1:14" x14ac:dyDescent="0.25">
      <c r="A42">
        <f>VLOOKUP('ODN profiles'!$B$1,'L1'!$A$1:$B$23,2,FALSE)</f>
        <v>1</v>
      </c>
      <c r="B42">
        <f t="shared" si="5"/>
        <v>41</v>
      </c>
      <c r="C42">
        <f t="shared" si="0"/>
        <v>1041</v>
      </c>
      <c r="D42" t="e">
        <f t="shared" si="1"/>
        <v>#N/A</v>
      </c>
      <c r="E42" t="e">
        <f t="shared" si="2"/>
        <v>#N/A</v>
      </c>
      <c r="F42" t="e">
        <f t="shared" si="3"/>
        <v>#N/A</v>
      </c>
      <c r="G42" t="e">
        <f t="shared" si="4"/>
        <v>#N/A</v>
      </c>
      <c r="I42">
        <v>3007</v>
      </c>
      <c r="J42" t="s">
        <v>16</v>
      </c>
      <c r="K42" t="s">
        <v>361</v>
      </c>
      <c r="L42" t="s">
        <v>706</v>
      </c>
      <c r="M42">
        <v>177592</v>
      </c>
    </row>
    <row r="43" spans="1:14" x14ac:dyDescent="0.25">
      <c r="A43">
        <f>VLOOKUP('ODN profiles'!$B$1,'L1'!$A$1:$B$23,2,FALSE)</f>
        <v>1</v>
      </c>
      <c r="B43">
        <f t="shared" si="5"/>
        <v>42</v>
      </c>
      <c r="C43">
        <f t="shared" si="0"/>
        <v>1042</v>
      </c>
      <c r="D43" t="e">
        <f t="shared" si="1"/>
        <v>#N/A</v>
      </c>
      <c r="E43" t="e">
        <f t="shared" si="2"/>
        <v>#N/A</v>
      </c>
      <c r="F43" t="e">
        <f t="shared" si="3"/>
        <v>#N/A</v>
      </c>
      <c r="G43" t="e">
        <f t="shared" si="4"/>
        <v>#N/A</v>
      </c>
      <c r="I43">
        <v>3008</v>
      </c>
      <c r="J43" t="s">
        <v>16</v>
      </c>
      <c r="K43" t="s">
        <v>362</v>
      </c>
      <c r="L43" t="s">
        <v>707</v>
      </c>
      <c r="M43">
        <v>207781</v>
      </c>
    </row>
    <row r="44" spans="1:14" x14ac:dyDescent="0.25">
      <c r="A44">
        <f>VLOOKUP('ODN profiles'!$B$1,'L1'!$A$1:$B$23,2,FALSE)</f>
        <v>1</v>
      </c>
      <c r="B44">
        <f t="shared" si="5"/>
        <v>43</v>
      </c>
      <c r="C44">
        <f t="shared" si="0"/>
        <v>1043</v>
      </c>
      <c r="D44" t="e">
        <f t="shared" si="1"/>
        <v>#N/A</v>
      </c>
      <c r="E44" t="e">
        <f t="shared" si="2"/>
        <v>#N/A</v>
      </c>
      <c r="F44" t="e">
        <f t="shared" si="3"/>
        <v>#N/A</v>
      </c>
      <c r="G44" t="e">
        <f t="shared" si="4"/>
        <v>#N/A</v>
      </c>
      <c r="I44">
        <v>3009</v>
      </c>
      <c r="J44" t="s">
        <v>16</v>
      </c>
      <c r="K44" t="s">
        <v>363</v>
      </c>
      <c r="L44" t="s">
        <v>708</v>
      </c>
      <c r="M44">
        <v>112482</v>
      </c>
    </row>
    <row r="45" spans="1:14" x14ac:dyDescent="0.25">
      <c r="A45">
        <f>VLOOKUP('ODN profiles'!$B$1,'L1'!$A$1:$B$23,2,FALSE)</f>
        <v>1</v>
      </c>
      <c r="B45">
        <f t="shared" si="5"/>
        <v>44</v>
      </c>
      <c r="C45">
        <f t="shared" si="0"/>
        <v>1044</v>
      </c>
      <c r="D45" t="e">
        <f t="shared" si="1"/>
        <v>#N/A</v>
      </c>
      <c r="E45" t="e">
        <f t="shared" si="2"/>
        <v>#N/A</v>
      </c>
      <c r="F45" t="e">
        <f t="shared" si="3"/>
        <v>#N/A</v>
      </c>
      <c r="G45" t="e">
        <f t="shared" si="4"/>
        <v>#N/A</v>
      </c>
      <c r="I45">
        <v>3010</v>
      </c>
      <c r="J45" t="s">
        <v>16</v>
      </c>
      <c r="K45" t="s">
        <v>364</v>
      </c>
      <c r="L45" t="s">
        <v>709</v>
      </c>
      <c r="M45">
        <v>321700</v>
      </c>
    </row>
    <row r="46" spans="1:14" x14ac:dyDescent="0.25">
      <c r="A46">
        <f>VLOOKUP('ODN profiles'!$B$1,'L1'!$A$1:$B$23,2,FALSE)</f>
        <v>1</v>
      </c>
      <c r="B46">
        <f t="shared" si="5"/>
        <v>45</v>
      </c>
      <c r="C46">
        <f t="shared" si="0"/>
        <v>1045</v>
      </c>
      <c r="D46" t="e">
        <f t="shared" si="1"/>
        <v>#N/A</v>
      </c>
      <c r="E46" t="e">
        <f t="shared" si="2"/>
        <v>#N/A</v>
      </c>
      <c r="F46" t="e">
        <f t="shared" si="3"/>
        <v>#N/A</v>
      </c>
      <c r="G46" t="e">
        <f t="shared" si="4"/>
        <v>#N/A</v>
      </c>
      <c r="I46">
        <v>4001</v>
      </c>
      <c r="J46" t="s">
        <v>17</v>
      </c>
      <c r="K46" t="s">
        <v>365</v>
      </c>
      <c r="L46" t="s">
        <v>710</v>
      </c>
      <c r="M46">
        <v>239855</v>
      </c>
    </row>
    <row r="47" spans="1:14" x14ac:dyDescent="0.25">
      <c r="A47">
        <f>VLOOKUP('ODN profiles'!$B$1,'L1'!$A$1:$B$23,2,FALSE)</f>
        <v>1</v>
      </c>
      <c r="B47">
        <f t="shared" si="5"/>
        <v>46</v>
      </c>
      <c r="C47">
        <f t="shared" si="0"/>
        <v>1046</v>
      </c>
      <c r="D47" t="e">
        <f t="shared" si="1"/>
        <v>#N/A</v>
      </c>
      <c r="E47" t="e">
        <f t="shared" si="2"/>
        <v>#N/A</v>
      </c>
      <c r="F47" t="e">
        <f t="shared" si="3"/>
        <v>#N/A</v>
      </c>
      <c r="G47" t="e">
        <f t="shared" si="4"/>
        <v>#N/A</v>
      </c>
      <c r="I47">
        <v>4002</v>
      </c>
      <c r="J47" t="s">
        <v>17</v>
      </c>
      <c r="K47" t="s">
        <v>366</v>
      </c>
      <c r="L47" t="s">
        <v>711</v>
      </c>
      <c r="M47">
        <v>114689</v>
      </c>
    </row>
    <row r="48" spans="1:14" x14ac:dyDescent="0.25">
      <c r="A48">
        <f>VLOOKUP('ODN profiles'!$B$1,'L1'!$A$1:$B$23,2,FALSE)</f>
        <v>1</v>
      </c>
      <c r="B48">
        <f t="shared" si="5"/>
        <v>47</v>
      </c>
      <c r="C48">
        <f t="shared" si="0"/>
        <v>1047</v>
      </c>
      <c r="D48" t="e">
        <f t="shared" si="1"/>
        <v>#N/A</v>
      </c>
      <c r="E48" t="e">
        <f t="shared" si="2"/>
        <v>#N/A</v>
      </c>
      <c r="F48" t="e">
        <f t="shared" si="3"/>
        <v>#N/A</v>
      </c>
      <c r="G48" t="e">
        <f t="shared" si="4"/>
        <v>#N/A</v>
      </c>
      <c r="I48">
        <v>4003</v>
      </c>
      <c r="J48" t="s">
        <v>17</v>
      </c>
      <c r="K48" t="s">
        <v>367</v>
      </c>
      <c r="L48" t="s">
        <v>712</v>
      </c>
      <c r="M48">
        <v>77917</v>
      </c>
    </row>
    <row r="49" spans="1:14" x14ac:dyDescent="0.25">
      <c r="A49">
        <f>VLOOKUP('ODN profiles'!$B$1,'L1'!$A$1:$B$23,2,FALSE)</f>
        <v>1</v>
      </c>
      <c r="B49">
        <f t="shared" si="5"/>
        <v>48</v>
      </c>
      <c r="C49">
        <f t="shared" si="0"/>
        <v>1048</v>
      </c>
      <c r="D49" t="e">
        <f t="shared" si="1"/>
        <v>#N/A</v>
      </c>
      <c r="E49" t="e">
        <f t="shared" si="2"/>
        <v>#N/A</v>
      </c>
      <c r="F49" t="e">
        <f t="shared" si="3"/>
        <v>#N/A</v>
      </c>
      <c r="G49" t="e">
        <f t="shared" si="4"/>
        <v>#N/A</v>
      </c>
      <c r="I49">
        <v>4004</v>
      </c>
      <c r="J49" t="s">
        <v>17</v>
      </c>
      <c r="K49" t="s">
        <v>368</v>
      </c>
      <c r="L49" t="s">
        <v>713</v>
      </c>
      <c r="M49">
        <v>104463</v>
      </c>
    </row>
    <row r="50" spans="1:14" x14ac:dyDescent="0.25">
      <c r="A50">
        <f>VLOOKUP('ODN profiles'!$B$1,'L1'!$A$1:$B$23,2,FALSE)</f>
        <v>1</v>
      </c>
      <c r="B50">
        <f t="shared" si="5"/>
        <v>49</v>
      </c>
      <c r="C50">
        <f t="shared" si="0"/>
        <v>1049</v>
      </c>
      <c r="D50" t="e">
        <f t="shared" si="1"/>
        <v>#N/A</v>
      </c>
      <c r="E50" t="e">
        <f t="shared" si="2"/>
        <v>#N/A</v>
      </c>
      <c r="F50" t="e">
        <f t="shared" si="3"/>
        <v>#N/A</v>
      </c>
      <c r="G50" t="e">
        <f t="shared" si="4"/>
        <v>#N/A</v>
      </c>
      <c r="I50">
        <v>4005</v>
      </c>
      <c r="J50" t="s">
        <v>17</v>
      </c>
      <c r="K50" t="s">
        <v>369</v>
      </c>
      <c r="L50" t="s">
        <v>714</v>
      </c>
      <c r="M50">
        <v>71301</v>
      </c>
      <c r="N50" t="s">
        <v>370</v>
      </c>
    </row>
    <row r="51" spans="1:14" x14ac:dyDescent="0.25">
      <c r="I51">
        <v>4006</v>
      </c>
      <c r="J51" t="s">
        <v>17</v>
      </c>
      <c r="K51" t="s">
        <v>371</v>
      </c>
      <c r="L51" t="s">
        <v>715</v>
      </c>
      <c r="M51">
        <v>305496</v>
      </c>
    </row>
    <row r="52" spans="1:14" x14ac:dyDescent="0.25">
      <c r="I52">
        <v>4007</v>
      </c>
      <c r="J52" t="s">
        <v>17</v>
      </c>
      <c r="K52" t="s">
        <v>345</v>
      </c>
      <c r="L52" t="s">
        <v>692</v>
      </c>
      <c r="M52">
        <v>91523</v>
      </c>
      <c r="N52" t="s">
        <v>355</v>
      </c>
    </row>
    <row r="53" spans="1:14" x14ac:dyDescent="0.25">
      <c r="I53">
        <v>4008</v>
      </c>
      <c r="J53" t="s">
        <v>17</v>
      </c>
      <c r="K53" t="s">
        <v>372</v>
      </c>
      <c r="L53" t="s">
        <v>716</v>
      </c>
      <c r="M53">
        <v>99661</v>
      </c>
    </row>
    <row r="54" spans="1:14" x14ac:dyDescent="0.25">
      <c r="I54">
        <v>4009</v>
      </c>
      <c r="J54" t="s">
        <v>17</v>
      </c>
      <c r="K54" t="s">
        <v>373</v>
      </c>
      <c r="L54" t="s">
        <v>717</v>
      </c>
      <c r="M54">
        <v>260929</v>
      </c>
    </row>
    <row r="55" spans="1:14" x14ac:dyDescent="0.25">
      <c r="I55">
        <v>4010</v>
      </c>
      <c r="J55" t="s">
        <v>17</v>
      </c>
      <c r="K55" t="s">
        <v>374</v>
      </c>
      <c r="L55" t="s">
        <v>718</v>
      </c>
      <c r="M55">
        <v>569177</v>
      </c>
    </row>
    <row r="56" spans="1:14" x14ac:dyDescent="0.25">
      <c r="I56">
        <v>5001</v>
      </c>
      <c r="J56" t="s">
        <v>119</v>
      </c>
      <c r="K56" t="s">
        <v>375</v>
      </c>
      <c r="L56" t="s">
        <v>719</v>
      </c>
      <c r="M56">
        <v>336756</v>
      </c>
    </row>
    <row r="57" spans="1:14" x14ac:dyDescent="0.25">
      <c r="I57">
        <v>5002</v>
      </c>
      <c r="J57" t="s">
        <v>119</v>
      </c>
      <c r="K57" t="s">
        <v>327</v>
      </c>
      <c r="L57" t="s">
        <v>676</v>
      </c>
      <c r="M57">
        <v>90074</v>
      </c>
      <c r="N57" t="s">
        <v>376</v>
      </c>
    </row>
    <row r="58" spans="1:14" x14ac:dyDescent="0.25">
      <c r="I58">
        <v>5003</v>
      </c>
      <c r="J58" t="s">
        <v>119</v>
      </c>
      <c r="K58" t="s">
        <v>377</v>
      </c>
      <c r="L58" t="s">
        <v>720</v>
      </c>
      <c r="M58">
        <v>159916</v>
      </c>
    </row>
    <row r="59" spans="1:14" x14ac:dyDescent="0.25">
      <c r="I59">
        <v>5004</v>
      </c>
      <c r="J59" t="s">
        <v>119</v>
      </c>
      <c r="K59" t="s">
        <v>378</v>
      </c>
      <c r="L59" t="s">
        <v>721</v>
      </c>
      <c r="M59">
        <v>258587</v>
      </c>
    </row>
    <row r="60" spans="1:14" x14ac:dyDescent="0.25">
      <c r="I60">
        <v>5005</v>
      </c>
      <c r="J60" t="s">
        <v>119</v>
      </c>
      <c r="K60" t="s">
        <v>379</v>
      </c>
      <c r="L60" t="s">
        <v>722</v>
      </c>
      <c r="M60">
        <v>159971</v>
      </c>
    </row>
    <row r="61" spans="1:14" x14ac:dyDescent="0.25">
      <c r="I61">
        <v>5006</v>
      </c>
      <c r="J61" t="s">
        <v>119</v>
      </c>
      <c r="K61" t="s">
        <v>380</v>
      </c>
      <c r="L61" t="s">
        <v>723</v>
      </c>
      <c r="M61">
        <v>169843</v>
      </c>
    </row>
    <row r="62" spans="1:14" x14ac:dyDescent="0.25">
      <c r="I62">
        <v>5007</v>
      </c>
      <c r="J62" t="s">
        <v>119</v>
      </c>
      <c r="K62" t="s">
        <v>381</v>
      </c>
      <c r="L62" t="s">
        <v>724</v>
      </c>
      <c r="M62">
        <v>53332</v>
      </c>
    </row>
    <row r="63" spans="1:14" x14ac:dyDescent="0.25">
      <c r="I63">
        <v>5008</v>
      </c>
      <c r="J63" t="s">
        <v>119</v>
      </c>
      <c r="K63" t="s">
        <v>336</v>
      </c>
      <c r="L63" t="s">
        <v>684</v>
      </c>
      <c r="M63">
        <v>108089</v>
      </c>
      <c r="N63" t="s">
        <v>376</v>
      </c>
    </row>
    <row r="64" spans="1:14" x14ac:dyDescent="0.25">
      <c r="I64">
        <v>5009</v>
      </c>
      <c r="J64" t="s">
        <v>119</v>
      </c>
      <c r="K64" t="s">
        <v>382</v>
      </c>
      <c r="L64" t="s">
        <v>725</v>
      </c>
      <c r="M64">
        <v>86215</v>
      </c>
    </row>
    <row r="65" spans="9:14" x14ac:dyDescent="0.25">
      <c r="I65">
        <v>5010</v>
      </c>
      <c r="J65" t="s">
        <v>119</v>
      </c>
      <c r="K65" t="s">
        <v>383</v>
      </c>
      <c r="L65" t="s">
        <v>726</v>
      </c>
      <c r="M65">
        <v>205784</v>
      </c>
    </row>
    <row r="66" spans="9:14" x14ac:dyDescent="0.25">
      <c r="I66">
        <v>6001</v>
      </c>
      <c r="J66" t="s">
        <v>18</v>
      </c>
      <c r="K66" t="s">
        <v>384</v>
      </c>
      <c r="L66" t="s">
        <v>727</v>
      </c>
      <c r="M66">
        <v>529879</v>
      </c>
    </row>
    <row r="67" spans="9:14" x14ac:dyDescent="0.25">
      <c r="I67">
        <v>6002</v>
      </c>
      <c r="J67" t="s">
        <v>18</v>
      </c>
      <c r="K67" t="s">
        <v>385</v>
      </c>
      <c r="L67" t="s">
        <v>728</v>
      </c>
      <c r="M67">
        <v>207832</v>
      </c>
    </row>
    <row r="68" spans="9:14" x14ac:dyDescent="0.25">
      <c r="I68">
        <v>6003</v>
      </c>
      <c r="J68" t="s">
        <v>18</v>
      </c>
      <c r="K68" t="s">
        <v>322</v>
      </c>
      <c r="L68" t="s">
        <v>672</v>
      </c>
      <c r="M68">
        <v>55826</v>
      </c>
      <c r="N68" t="s">
        <v>386</v>
      </c>
    </row>
    <row r="69" spans="9:14" x14ac:dyDescent="0.25">
      <c r="I69">
        <v>6004</v>
      </c>
      <c r="J69" t="s">
        <v>18</v>
      </c>
      <c r="K69" t="s">
        <v>387</v>
      </c>
      <c r="L69" t="s">
        <v>729</v>
      </c>
      <c r="M69">
        <v>432855</v>
      </c>
    </row>
    <row r="70" spans="9:14" x14ac:dyDescent="0.25">
      <c r="I70">
        <v>6005</v>
      </c>
      <c r="J70" t="s">
        <v>18</v>
      </c>
      <c r="K70" t="s">
        <v>388</v>
      </c>
      <c r="L70" t="s">
        <v>730</v>
      </c>
      <c r="M70">
        <v>773213</v>
      </c>
    </row>
    <row r="71" spans="9:14" x14ac:dyDescent="0.25">
      <c r="I71">
        <v>6006</v>
      </c>
      <c r="J71" t="s">
        <v>18</v>
      </c>
      <c r="K71" t="s">
        <v>389</v>
      </c>
      <c r="L71" t="s">
        <v>731</v>
      </c>
      <c r="M71">
        <v>334017</v>
      </c>
    </row>
    <row r="72" spans="9:14" x14ac:dyDescent="0.25">
      <c r="I72">
        <v>7001</v>
      </c>
      <c r="J72" t="s">
        <v>120</v>
      </c>
      <c r="K72" t="s">
        <v>316</v>
      </c>
      <c r="L72" t="s">
        <v>667</v>
      </c>
      <c r="M72">
        <v>96756</v>
      </c>
      <c r="N72" t="s">
        <v>376</v>
      </c>
    </row>
    <row r="73" spans="9:14" x14ac:dyDescent="0.25">
      <c r="I73">
        <v>7002</v>
      </c>
      <c r="J73" t="s">
        <v>120</v>
      </c>
      <c r="K73" t="s">
        <v>318</v>
      </c>
      <c r="L73" t="s">
        <v>668</v>
      </c>
      <c r="M73">
        <v>67676</v>
      </c>
      <c r="N73" t="s">
        <v>376</v>
      </c>
    </row>
    <row r="74" spans="9:14" x14ac:dyDescent="0.25">
      <c r="I74">
        <v>7003</v>
      </c>
      <c r="J74" t="s">
        <v>120</v>
      </c>
      <c r="K74" t="s">
        <v>390</v>
      </c>
      <c r="L74" t="s">
        <v>732</v>
      </c>
      <c r="M74">
        <v>147856</v>
      </c>
    </row>
    <row r="75" spans="9:14" x14ac:dyDescent="0.25">
      <c r="I75">
        <v>7004</v>
      </c>
      <c r="J75" t="s">
        <v>120</v>
      </c>
      <c r="K75" t="s">
        <v>391</v>
      </c>
      <c r="L75" t="s">
        <v>733</v>
      </c>
      <c r="M75">
        <v>140162</v>
      </c>
    </row>
    <row r="76" spans="9:14" x14ac:dyDescent="0.25">
      <c r="I76">
        <v>7005</v>
      </c>
      <c r="J76" t="s">
        <v>120</v>
      </c>
      <c r="K76" t="s">
        <v>392</v>
      </c>
      <c r="L76" t="s">
        <v>734</v>
      </c>
      <c r="M76">
        <v>87262</v>
      </c>
    </row>
    <row r="77" spans="9:14" x14ac:dyDescent="0.25">
      <c r="I77">
        <v>7006</v>
      </c>
      <c r="J77" t="s">
        <v>120</v>
      </c>
      <c r="K77" t="s">
        <v>319</v>
      </c>
      <c r="L77" t="s">
        <v>669</v>
      </c>
      <c r="M77">
        <v>108109</v>
      </c>
      <c r="N77" t="s">
        <v>376</v>
      </c>
    </row>
    <row r="78" spans="9:14" x14ac:dyDescent="0.25">
      <c r="I78">
        <v>7007</v>
      </c>
      <c r="J78" t="s">
        <v>120</v>
      </c>
      <c r="K78" t="s">
        <v>393</v>
      </c>
      <c r="L78" t="s">
        <v>735</v>
      </c>
      <c r="M78">
        <v>112963</v>
      </c>
    </row>
    <row r="79" spans="9:14" x14ac:dyDescent="0.25">
      <c r="I79">
        <v>7008</v>
      </c>
      <c r="J79" t="s">
        <v>120</v>
      </c>
      <c r="K79" t="s">
        <v>320</v>
      </c>
      <c r="L79" t="s">
        <v>670</v>
      </c>
      <c r="M79">
        <v>69688</v>
      </c>
      <c r="N79" t="s">
        <v>376</v>
      </c>
    </row>
    <row r="80" spans="9:14" x14ac:dyDescent="0.25">
      <c r="I80">
        <v>7009</v>
      </c>
      <c r="J80" t="s">
        <v>120</v>
      </c>
      <c r="K80" t="s">
        <v>322</v>
      </c>
      <c r="L80" t="s">
        <v>672</v>
      </c>
      <c r="M80">
        <v>55826</v>
      </c>
      <c r="N80" t="s">
        <v>394</v>
      </c>
    </row>
    <row r="81" spans="9:14" x14ac:dyDescent="0.25">
      <c r="I81">
        <v>7010</v>
      </c>
      <c r="J81" t="s">
        <v>120</v>
      </c>
      <c r="K81" t="s">
        <v>325</v>
      </c>
      <c r="L81" t="s">
        <v>674</v>
      </c>
      <c r="M81">
        <v>52576</v>
      </c>
      <c r="N81" t="s">
        <v>376</v>
      </c>
    </row>
    <row r="82" spans="9:14" x14ac:dyDescent="0.25">
      <c r="I82">
        <v>7011</v>
      </c>
      <c r="J82" t="s">
        <v>120</v>
      </c>
      <c r="K82" t="s">
        <v>395</v>
      </c>
      <c r="L82" t="s">
        <v>736</v>
      </c>
      <c r="M82">
        <v>77490</v>
      </c>
    </row>
    <row r="83" spans="9:14" x14ac:dyDescent="0.25">
      <c r="I83">
        <v>7012</v>
      </c>
      <c r="J83" t="s">
        <v>120</v>
      </c>
      <c r="K83" t="s">
        <v>396</v>
      </c>
      <c r="L83" t="s">
        <v>737</v>
      </c>
      <c r="M83">
        <v>80113</v>
      </c>
    </row>
    <row r="84" spans="9:14" x14ac:dyDescent="0.25">
      <c r="I84">
        <v>7013</v>
      </c>
      <c r="J84" t="s">
        <v>120</v>
      </c>
      <c r="K84" t="s">
        <v>397</v>
      </c>
      <c r="L84" t="s">
        <v>738</v>
      </c>
      <c r="M84">
        <v>140787</v>
      </c>
    </row>
    <row r="85" spans="9:14" x14ac:dyDescent="0.25">
      <c r="I85">
        <v>7014</v>
      </c>
      <c r="J85" t="s">
        <v>120</v>
      </c>
      <c r="K85" t="s">
        <v>398</v>
      </c>
      <c r="L85" t="s">
        <v>739</v>
      </c>
      <c r="M85">
        <v>89925</v>
      </c>
    </row>
    <row r="86" spans="9:14" x14ac:dyDescent="0.25">
      <c r="I86">
        <v>7015</v>
      </c>
      <c r="J86" t="s">
        <v>120</v>
      </c>
      <c r="K86" t="s">
        <v>399</v>
      </c>
      <c r="L86" t="s">
        <v>740</v>
      </c>
      <c r="M86">
        <v>140685</v>
      </c>
    </row>
    <row r="87" spans="9:14" x14ac:dyDescent="0.25">
      <c r="I87">
        <v>7016</v>
      </c>
      <c r="J87" t="s">
        <v>120</v>
      </c>
      <c r="K87" t="s">
        <v>400</v>
      </c>
      <c r="L87" t="s">
        <v>741</v>
      </c>
      <c r="M87">
        <v>58519</v>
      </c>
    </row>
    <row r="88" spans="9:14" x14ac:dyDescent="0.25">
      <c r="I88">
        <v>7017</v>
      </c>
      <c r="J88" t="s">
        <v>120</v>
      </c>
      <c r="K88" t="s">
        <v>401</v>
      </c>
      <c r="L88" t="s">
        <v>742</v>
      </c>
      <c r="M88">
        <v>69418</v>
      </c>
    </row>
    <row r="89" spans="9:14" x14ac:dyDescent="0.25">
      <c r="I89">
        <v>7018</v>
      </c>
      <c r="J89" t="s">
        <v>120</v>
      </c>
      <c r="K89" t="s">
        <v>337</v>
      </c>
      <c r="L89" t="s">
        <v>685</v>
      </c>
      <c r="M89">
        <v>103776</v>
      </c>
      <c r="N89" t="s">
        <v>376</v>
      </c>
    </row>
    <row r="90" spans="9:14" x14ac:dyDescent="0.25">
      <c r="I90">
        <v>7019</v>
      </c>
      <c r="J90" t="s">
        <v>120</v>
      </c>
      <c r="K90" t="s">
        <v>402</v>
      </c>
      <c r="L90" t="s">
        <v>743</v>
      </c>
      <c r="M90">
        <v>109685</v>
      </c>
    </row>
    <row r="91" spans="9:14" x14ac:dyDescent="0.25">
      <c r="I91">
        <v>7020</v>
      </c>
      <c r="J91" t="s">
        <v>120</v>
      </c>
      <c r="K91" t="s">
        <v>403</v>
      </c>
      <c r="L91" t="s">
        <v>744</v>
      </c>
      <c r="M91">
        <v>109546</v>
      </c>
    </row>
    <row r="92" spans="9:14" x14ac:dyDescent="0.25">
      <c r="I92">
        <v>8001</v>
      </c>
      <c r="J92" t="s">
        <v>19</v>
      </c>
      <c r="K92" t="s">
        <v>404</v>
      </c>
      <c r="L92" t="s">
        <v>745</v>
      </c>
      <c r="M92">
        <v>96458</v>
      </c>
    </row>
    <row r="93" spans="9:14" x14ac:dyDescent="0.25">
      <c r="I93">
        <v>8002</v>
      </c>
      <c r="J93" t="s">
        <v>19</v>
      </c>
      <c r="K93" t="s">
        <v>405</v>
      </c>
      <c r="L93" t="s">
        <v>746</v>
      </c>
      <c r="M93">
        <v>175167</v>
      </c>
    </row>
    <row r="94" spans="9:14" x14ac:dyDescent="0.25">
      <c r="I94">
        <v>8003</v>
      </c>
      <c r="J94" t="s">
        <v>19</v>
      </c>
      <c r="K94" t="s">
        <v>406</v>
      </c>
      <c r="L94" t="s">
        <v>747</v>
      </c>
      <c r="M94">
        <v>66887</v>
      </c>
    </row>
    <row r="95" spans="9:14" x14ac:dyDescent="0.25">
      <c r="I95">
        <v>8004</v>
      </c>
      <c r="J95" t="s">
        <v>19</v>
      </c>
      <c r="K95" t="s">
        <v>407</v>
      </c>
      <c r="L95" t="s">
        <v>748</v>
      </c>
      <c r="M95">
        <v>79795</v>
      </c>
    </row>
    <row r="96" spans="9:14" x14ac:dyDescent="0.25">
      <c r="I96">
        <v>8005</v>
      </c>
      <c r="J96" t="s">
        <v>19</v>
      </c>
      <c r="K96" t="s">
        <v>408</v>
      </c>
      <c r="L96" t="s">
        <v>749</v>
      </c>
      <c r="M96">
        <v>90074</v>
      </c>
      <c r="N96" t="s">
        <v>409</v>
      </c>
    </row>
    <row r="97" spans="9:13" x14ac:dyDescent="0.25">
      <c r="I97">
        <v>8006</v>
      </c>
      <c r="J97" t="s">
        <v>19</v>
      </c>
      <c r="K97" t="s">
        <v>410</v>
      </c>
      <c r="L97" t="s">
        <v>750</v>
      </c>
      <c r="M97">
        <v>89144</v>
      </c>
    </row>
    <row r="98" spans="9:13" x14ac:dyDescent="0.25">
      <c r="I98">
        <v>8007</v>
      </c>
      <c r="J98" t="s">
        <v>19</v>
      </c>
      <c r="K98" t="s">
        <v>411</v>
      </c>
      <c r="L98" t="s">
        <v>751</v>
      </c>
      <c r="M98">
        <v>108603</v>
      </c>
    </row>
    <row r="99" spans="9:13" x14ac:dyDescent="0.25">
      <c r="I99">
        <v>8008</v>
      </c>
      <c r="J99" t="s">
        <v>19</v>
      </c>
      <c r="K99" t="s">
        <v>412</v>
      </c>
      <c r="L99" t="s">
        <v>752</v>
      </c>
      <c r="M99">
        <v>97605</v>
      </c>
    </row>
    <row r="100" spans="9:13" x14ac:dyDescent="0.25">
      <c r="I100">
        <v>8009</v>
      </c>
      <c r="J100" t="s">
        <v>19</v>
      </c>
      <c r="K100" t="s">
        <v>413</v>
      </c>
      <c r="L100" t="s">
        <v>181</v>
      </c>
      <c r="M100">
        <v>344036</v>
      </c>
    </row>
    <row r="101" spans="9:13" x14ac:dyDescent="0.25">
      <c r="I101">
        <v>8010</v>
      </c>
      <c r="J101" t="s">
        <v>19</v>
      </c>
      <c r="K101" t="s">
        <v>415</v>
      </c>
      <c r="L101" t="s">
        <v>753</v>
      </c>
      <c r="M101">
        <v>50956</v>
      </c>
    </row>
    <row r="102" spans="9:13" x14ac:dyDescent="0.25">
      <c r="I102">
        <v>8011</v>
      </c>
      <c r="J102" t="s">
        <v>19</v>
      </c>
      <c r="K102" t="s">
        <v>416</v>
      </c>
      <c r="L102" t="s">
        <v>754</v>
      </c>
      <c r="M102">
        <v>97098</v>
      </c>
    </row>
    <row r="103" spans="9:13" x14ac:dyDescent="0.25">
      <c r="I103">
        <v>8012</v>
      </c>
      <c r="J103" t="s">
        <v>19</v>
      </c>
      <c r="K103" t="s">
        <v>417</v>
      </c>
      <c r="L103" t="s">
        <v>755</v>
      </c>
      <c r="M103">
        <v>221503</v>
      </c>
    </row>
    <row r="104" spans="9:13" x14ac:dyDescent="0.25">
      <c r="I104">
        <v>8013</v>
      </c>
      <c r="J104" t="s">
        <v>19</v>
      </c>
      <c r="K104" t="s">
        <v>418</v>
      </c>
      <c r="L104" t="s">
        <v>756</v>
      </c>
      <c r="M104">
        <v>55984</v>
      </c>
    </row>
    <row r="105" spans="9:13" x14ac:dyDescent="0.25">
      <c r="I105">
        <v>8014</v>
      </c>
      <c r="J105" t="s">
        <v>19</v>
      </c>
      <c r="K105" t="s">
        <v>419</v>
      </c>
      <c r="L105" t="s">
        <v>757</v>
      </c>
      <c r="M105">
        <v>38352</v>
      </c>
    </row>
    <row r="106" spans="9:13" x14ac:dyDescent="0.25">
      <c r="I106">
        <v>8015</v>
      </c>
      <c r="J106" t="s">
        <v>19</v>
      </c>
      <c r="K106" t="s">
        <v>420</v>
      </c>
      <c r="L106" t="s">
        <v>758</v>
      </c>
      <c r="M106">
        <v>89106</v>
      </c>
    </row>
    <row r="107" spans="9:13" x14ac:dyDescent="0.25">
      <c r="I107">
        <v>8016</v>
      </c>
      <c r="J107" t="s">
        <v>19</v>
      </c>
      <c r="K107" t="s">
        <v>421</v>
      </c>
      <c r="L107" t="s">
        <v>759</v>
      </c>
      <c r="M107">
        <v>77197</v>
      </c>
    </row>
    <row r="108" spans="9:13" x14ac:dyDescent="0.25">
      <c r="I108">
        <v>9001</v>
      </c>
      <c r="J108" t="s">
        <v>20</v>
      </c>
      <c r="K108" t="s">
        <v>422</v>
      </c>
      <c r="L108" t="s">
        <v>182</v>
      </c>
      <c r="M108">
        <v>1112950</v>
      </c>
    </row>
    <row r="109" spans="9:13" x14ac:dyDescent="0.25">
      <c r="I109">
        <v>9002</v>
      </c>
      <c r="J109" t="s">
        <v>20</v>
      </c>
      <c r="K109" t="s">
        <v>424</v>
      </c>
      <c r="L109" t="s">
        <v>760</v>
      </c>
      <c r="M109">
        <v>95800</v>
      </c>
    </row>
    <row r="110" spans="9:13" x14ac:dyDescent="0.25">
      <c r="I110">
        <v>9003</v>
      </c>
      <c r="J110" t="s">
        <v>20</v>
      </c>
      <c r="K110" t="s">
        <v>425</v>
      </c>
      <c r="L110" t="s">
        <v>761</v>
      </c>
      <c r="M110">
        <v>98490</v>
      </c>
    </row>
    <row r="111" spans="9:13" x14ac:dyDescent="0.25">
      <c r="I111">
        <v>9004</v>
      </c>
      <c r="J111" t="s">
        <v>20</v>
      </c>
      <c r="K111" t="s">
        <v>426</v>
      </c>
      <c r="L111" t="s">
        <v>762</v>
      </c>
      <c r="M111">
        <v>344288</v>
      </c>
    </row>
    <row r="112" spans="9:13" x14ac:dyDescent="0.25">
      <c r="I112">
        <v>9005</v>
      </c>
      <c r="J112" t="s">
        <v>20</v>
      </c>
      <c r="K112" t="s">
        <v>427</v>
      </c>
      <c r="L112" t="s">
        <v>763</v>
      </c>
      <c r="M112">
        <v>316331</v>
      </c>
    </row>
    <row r="113" spans="9:14" x14ac:dyDescent="0.25">
      <c r="I113">
        <v>9006</v>
      </c>
      <c r="J113" t="s">
        <v>20</v>
      </c>
      <c r="K113" t="s">
        <v>428</v>
      </c>
      <c r="L113" t="s">
        <v>764</v>
      </c>
      <c r="M113">
        <v>188522</v>
      </c>
    </row>
    <row r="114" spans="9:14" x14ac:dyDescent="0.25">
      <c r="I114">
        <v>9007</v>
      </c>
      <c r="J114" t="s">
        <v>20</v>
      </c>
      <c r="K114" t="s">
        <v>429</v>
      </c>
      <c r="L114" t="s">
        <v>765</v>
      </c>
      <c r="M114">
        <v>102566</v>
      </c>
      <c r="N114" t="s">
        <v>370</v>
      </c>
    </row>
    <row r="115" spans="9:14" x14ac:dyDescent="0.25">
      <c r="I115">
        <v>9008</v>
      </c>
      <c r="J115" t="s">
        <v>20</v>
      </c>
      <c r="K115" t="s">
        <v>430</v>
      </c>
      <c r="L115" t="s">
        <v>766</v>
      </c>
      <c r="M115">
        <v>76136</v>
      </c>
    </row>
    <row r="116" spans="9:14" x14ac:dyDescent="0.25">
      <c r="I116">
        <v>9009</v>
      </c>
      <c r="J116" t="s">
        <v>20</v>
      </c>
      <c r="K116" t="s">
        <v>431</v>
      </c>
      <c r="L116" t="s">
        <v>767</v>
      </c>
      <c r="M116">
        <v>126863</v>
      </c>
    </row>
    <row r="117" spans="9:14" x14ac:dyDescent="0.25">
      <c r="I117">
        <v>9010</v>
      </c>
      <c r="J117" t="s">
        <v>20</v>
      </c>
      <c r="K117" t="s">
        <v>432</v>
      </c>
      <c r="L117" t="s">
        <v>768</v>
      </c>
      <c r="M117">
        <v>62765</v>
      </c>
    </row>
    <row r="118" spans="9:14" x14ac:dyDescent="0.25">
      <c r="I118">
        <v>9011</v>
      </c>
      <c r="J118" t="s">
        <v>20</v>
      </c>
      <c r="K118" t="s">
        <v>433</v>
      </c>
      <c r="L118" t="s">
        <v>769</v>
      </c>
      <c r="M118">
        <v>126603</v>
      </c>
    </row>
    <row r="119" spans="9:14" x14ac:dyDescent="0.25">
      <c r="I119">
        <v>9012</v>
      </c>
      <c r="J119" t="s">
        <v>20</v>
      </c>
      <c r="K119" t="s">
        <v>434</v>
      </c>
      <c r="L119" t="s">
        <v>770</v>
      </c>
      <c r="M119">
        <v>84821</v>
      </c>
    </row>
    <row r="120" spans="9:14" x14ac:dyDescent="0.25">
      <c r="I120">
        <v>9013</v>
      </c>
      <c r="J120" t="s">
        <v>20</v>
      </c>
      <c r="K120" t="s">
        <v>435</v>
      </c>
      <c r="L120" t="s">
        <v>771</v>
      </c>
      <c r="M120">
        <v>104455</v>
      </c>
    </row>
    <row r="121" spans="9:14" x14ac:dyDescent="0.25">
      <c r="I121">
        <v>9014</v>
      </c>
      <c r="J121" t="s">
        <v>20</v>
      </c>
      <c r="K121" t="s">
        <v>436</v>
      </c>
      <c r="L121" t="s">
        <v>772</v>
      </c>
      <c r="M121">
        <v>319101</v>
      </c>
    </row>
    <row r="122" spans="9:14" x14ac:dyDescent="0.25">
      <c r="I122">
        <v>9015</v>
      </c>
      <c r="J122" t="s">
        <v>20</v>
      </c>
      <c r="K122" t="s">
        <v>437</v>
      </c>
      <c r="L122" t="s">
        <v>773</v>
      </c>
      <c r="M122">
        <v>312227</v>
      </c>
    </row>
    <row r="123" spans="9:14" x14ac:dyDescent="0.25">
      <c r="I123">
        <v>9016</v>
      </c>
      <c r="J123" t="s">
        <v>20</v>
      </c>
      <c r="K123" t="s">
        <v>438</v>
      </c>
      <c r="L123" t="s">
        <v>774</v>
      </c>
      <c r="M123">
        <v>210834</v>
      </c>
    </row>
    <row r="124" spans="9:14" x14ac:dyDescent="0.25">
      <c r="I124">
        <v>9017</v>
      </c>
      <c r="J124" t="s">
        <v>20</v>
      </c>
      <c r="K124" t="s">
        <v>439</v>
      </c>
      <c r="L124" t="s">
        <v>775</v>
      </c>
      <c r="M124">
        <v>110712</v>
      </c>
    </row>
    <row r="125" spans="9:14" x14ac:dyDescent="0.25">
      <c r="I125">
        <v>9018</v>
      </c>
      <c r="J125" t="s">
        <v>20</v>
      </c>
      <c r="K125" t="s">
        <v>440</v>
      </c>
      <c r="L125" t="s">
        <v>776</v>
      </c>
      <c r="M125">
        <v>132220</v>
      </c>
    </row>
    <row r="126" spans="9:14" x14ac:dyDescent="0.25">
      <c r="I126">
        <v>9019</v>
      </c>
      <c r="J126" t="s">
        <v>20</v>
      </c>
      <c r="K126" t="s">
        <v>441</v>
      </c>
      <c r="L126" t="s">
        <v>777</v>
      </c>
      <c r="M126">
        <v>98011</v>
      </c>
    </row>
    <row r="127" spans="9:14" x14ac:dyDescent="0.25">
      <c r="I127">
        <v>9020</v>
      </c>
      <c r="J127" t="s">
        <v>20</v>
      </c>
      <c r="K127" t="s">
        <v>442</v>
      </c>
      <c r="L127" t="s">
        <v>778</v>
      </c>
      <c r="M127">
        <v>251746</v>
      </c>
    </row>
    <row r="128" spans="9:14" x14ac:dyDescent="0.25">
      <c r="I128">
        <v>9021</v>
      </c>
      <c r="J128" t="s">
        <v>20</v>
      </c>
      <c r="K128" t="s">
        <v>443</v>
      </c>
      <c r="L128" t="s">
        <v>779</v>
      </c>
      <c r="M128">
        <v>122438</v>
      </c>
    </row>
    <row r="129" spans="9:14" x14ac:dyDescent="0.25">
      <c r="I129">
        <v>9022</v>
      </c>
      <c r="J129" t="s">
        <v>20</v>
      </c>
      <c r="K129" t="s">
        <v>444</v>
      </c>
      <c r="L129" t="s">
        <v>780</v>
      </c>
      <c r="M129">
        <v>77108</v>
      </c>
    </row>
    <row r="130" spans="9:14" x14ac:dyDescent="0.25">
      <c r="I130">
        <v>9023</v>
      </c>
      <c r="J130" t="s">
        <v>20</v>
      </c>
      <c r="K130" t="s">
        <v>445</v>
      </c>
      <c r="L130" t="s">
        <v>781</v>
      </c>
      <c r="M130">
        <v>171677</v>
      </c>
    </row>
    <row r="131" spans="9:14" x14ac:dyDescent="0.25">
      <c r="I131">
        <v>9024</v>
      </c>
      <c r="J131" t="s">
        <v>20</v>
      </c>
      <c r="K131" t="s">
        <v>446</v>
      </c>
      <c r="L131" t="s">
        <v>782</v>
      </c>
      <c r="M131">
        <v>275880</v>
      </c>
    </row>
    <row r="132" spans="9:14" x14ac:dyDescent="0.25">
      <c r="I132">
        <v>9025</v>
      </c>
      <c r="J132" t="s">
        <v>20</v>
      </c>
      <c r="K132" t="s">
        <v>447</v>
      </c>
      <c r="L132" t="s">
        <v>783</v>
      </c>
      <c r="M132">
        <v>138893</v>
      </c>
    </row>
    <row r="133" spans="9:14" x14ac:dyDescent="0.25">
      <c r="I133">
        <v>9026</v>
      </c>
      <c r="J133" t="s">
        <v>20</v>
      </c>
      <c r="K133" t="s">
        <v>448</v>
      </c>
      <c r="L133" t="s">
        <v>784</v>
      </c>
      <c r="M133">
        <v>255106</v>
      </c>
    </row>
    <row r="134" spans="9:14" x14ac:dyDescent="0.25">
      <c r="I134">
        <v>9027</v>
      </c>
      <c r="J134" t="s">
        <v>20</v>
      </c>
      <c r="K134" t="s">
        <v>449</v>
      </c>
      <c r="L134" t="s">
        <v>785</v>
      </c>
      <c r="M134">
        <v>100985</v>
      </c>
    </row>
    <row r="135" spans="9:14" x14ac:dyDescent="0.25">
      <c r="I135">
        <v>9028</v>
      </c>
      <c r="J135" t="s">
        <v>20</v>
      </c>
      <c r="K135" t="s">
        <v>450</v>
      </c>
      <c r="L135" t="s">
        <v>786</v>
      </c>
      <c r="M135">
        <v>121709</v>
      </c>
    </row>
    <row r="136" spans="9:14" x14ac:dyDescent="0.25">
      <c r="I136">
        <v>9029</v>
      </c>
      <c r="J136" t="s">
        <v>20</v>
      </c>
      <c r="K136" t="s">
        <v>451</v>
      </c>
      <c r="L136" t="s">
        <v>787</v>
      </c>
      <c r="M136">
        <v>99599</v>
      </c>
    </row>
    <row r="137" spans="9:14" x14ac:dyDescent="0.25">
      <c r="I137">
        <v>10001</v>
      </c>
      <c r="J137" t="s">
        <v>21</v>
      </c>
      <c r="K137" t="s">
        <v>452</v>
      </c>
      <c r="L137" t="s">
        <v>788</v>
      </c>
      <c r="M137">
        <v>124188</v>
      </c>
    </row>
    <row r="138" spans="9:14" x14ac:dyDescent="0.25">
      <c r="I138">
        <v>10002</v>
      </c>
      <c r="J138" t="s">
        <v>21</v>
      </c>
      <c r="K138" t="s">
        <v>453</v>
      </c>
      <c r="L138" t="s">
        <v>789</v>
      </c>
      <c r="M138">
        <v>123577</v>
      </c>
    </row>
    <row r="139" spans="9:14" x14ac:dyDescent="0.25">
      <c r="I139">
        <v>10003</v>
      </c>
      <c r="J139" t="s">
        <v>21</v>
      </c>
      <c r="K139" t="s">
        <v>454</v>
      </c>
      <c r="L139" t="s">
        <v>790</v>
      </c>
      <c r="M139">
        <v>66876</v>
      </c>
    </row>
    <row r="140" spans="9:14" x14ac:dyDescent="0.25">
      <c r="I140">
        <v>10004</v>
      </c>
      <c r="J140" t="s">
        <v>21</v>
      </c>
      <c r="K140" t="s">
        <v>455</v>
      </c>
      <c r="L140" t="s">
        <v>791</v>
      </c>
      <c r="M140">
        <v>111837</v>
      </c>
    </row>
    <row r="141" spans="9:14" x14ac:dyDescent="0.25">
      <c r="I141">
        <v>10005</v>
      </c>
      <c r="J141" t="s">
        <v>21</v>
      </c>
      <c r="K141" t="s">
        <v>456</v>
      </c>
      <c r="L141" t="s">
        <v>792</v>
      </c>
      <c r="M141">
        <v>253875</v>
      </c>
    </row>
    <row r="142" spans="9:14" x14ac:dyDescent="0.25">
      <c r="I142">
        <v>10006</v>
      </c>
      <c r="J142" t="s">
        <v>21</v>
      </c>
      <c r="K142" t="s">
        <v>369</v>
      </c>
      <c r="L142" t="s">
        <v>714</v>
      </c>
      <c r="M142">
        <v>71301</v>
      </c>
      <c r="N142" t="s">
        <v>346</v>
      </c>
    </row>
    <row r="143" spans="9:14" x14ac:dyDescent="0.25">
      <c r="I143">
        <v>10007</v>
      </c>
      <c r="J143" t="s">
        <v>21</v>
      </c>
      <c r="K143" t="s">
        <v>457</v>
      </c>
      <c r="L143" t="s">
        <v>793</v>
      </c>
      <c r="M143">
        <v>138068</v>
      </c>
    </row>
    <row r="144" spans="9:14" x14ac:dyDescent="0.25">
      <c r="I144">
        <v>10008</v>
      </c>
      <c r="J144" t="s">
        <v>21</v>
      </c>
      <c r="K144" t="s">
        <v>458</v>
      </c>
      <c r="L144" t="s">
        <v>794</v>
      </c>
      <c r="M144">
        <v>116196</v>
      </c>
    </row>
    <row r="145" spans="9:14" x14ac:dyDescent="0.25">
      <c r="I145">
        <v>10009</v>
      </c>
      <c r="J145" t="s">
        <v>21</v>
      </c>
      <c r="K145" t="s">
        <v>459</v>
      </c>
      <c r="L145" t="s">
        <v>795</v>
      </c>
      <c r="M145">
        <v>114684</v>
      </c>
    </row>
    <row r="146" spans="9:14" x14ac:dyDescent="0.25">
      <c r="I146">
        <v>10010</v>
      </c>
      <c r="J146" t="s">
        <v>21</v>
      </c>
      <c r="K146" t="s">
        <v>460</v>
      </c>
      <c r="L146" t="s">
        <v>796</v>
      </c>
      <c r="M146">
        <v>116142</v>
      </c>
    </row>
    <row r="147" spans="9:14" x14ac:dyDescent="0.25">
      <c r="I147">
        <v>10011</v>
      </c>
      <c r="J147" t="s">
        <v>21</v>
      </c>
      <c r="K147" t="s">
        <v>429</v>
      </c>
      <c r="L147" t="s">
        <v>765</v>
      </c>
      <c r="M147">
        <v>102566</v>
      </c>
      <c r="N147" t="s">
        <v>423</v>
      </c>
    </row>
    <row r="148" spans="9:14" x14ac:dyDescent="0.25">
      <c r="I148">
        <v>10012</v>
      </c>
      <c r="J148" t="s">
        <v>21</v>
      </c>
      <c r="K148" t="s">
        <v>461</v>
      </c>
      <c r="L148" t="s">
        <v>797</v>
      </c>
      <c r="M148">
        <v>96641</v>
      </c>
    </row>
    <row r="149" spans="9:14" x14ac:dyDescent="0.25">
      <c r="I149">
        <v>10013</v>
      </c>
      <c r="J149" t="s">
        <v>21</v>
      </c>
      <c r="K149" t="s">
        <v>462</v>
      </c>
      <c r="L149" t="s">
        <v>798</v>
      </c>
      <c r="M149">
        <v>106780</v>
      </c>
    </row>
    <row r="150" spans="9:14" x14ac:dyDescent="0.25">
      <c r="I150">
        <v>10014</v>
      </c>
      <c r="J150" t="s">
        <v>21</v>
      </c>
      <c r="K150" t="s">
        <v>463</v>
      </c>
      <c r="L150" t="s">
        <v>799</v>
      </c>
      <c r="M150">
        <v>118695</v>
      </c>
    </row>
    <row r="151" spans="9:14" x14ac:dyDescent="0.25">
      <c r="I151">
        <v>10015</v>
      </c>
      <c r="J151" t="s">
        <v>21</v>
      </c>
      <c r="K151" t="s">
        <v>464</v>
      </c>
      <c r="L151" t="s">
        <v>800</v>
      </c>
      <c r="M151">
        <v>112186</v>
      </c>
    </row>
    <row r="152" spans="9:14" x14ac:dyDescent="0.25">
      <c r="I152">
        <v>10016</v>
      </c>
      <c r="J152" t="s">
        <v>21</v>
      </c>
      <c r="K152" t="s">
        <v>465</v>
      </c>
      <c r="L152" t="s">
        <v>183</v>
      </c>
      <c r="M152">
        <v>318936</v>
      </c>
    </row>
    <row r="153" spans="9:14" x14ac:dyDescent="0.25">
      <c r="I153">
        <v>10017</v>
      </c>
      <c r="J153" t="s">
        <v>21</v>
      </c>
      <c r="K153" t="s">
        <v>466</v>
      </c>
      <c r="L153" t="s">
        <v>801</v>
      </c>
      <c r="M153">
        <v>114497</v>
      </c>
    </row>
    <row r="154" spans="9:14" x14ac:dyDescent="0.25">
      <c r="I154">
        <v>10018</v>
      </c>
      <c r="J154" t="s">
        <v>21</v>
      </c>
      <c r="K154" t="s">
        <v>467</v>
      </c>
      <c r="L154" t="s">
        <v>802</v>
      </c>
      <c r="M154">
        <v>99345</v>
      </c>
    </row>
    <row r="155" spans="9:14" x14ac:dyDescent="0.25">
      <c r="I155">
        <v>10019</v>
      </c>
      <c r="J155" t="s">
        <v>21</v>
      </c>
      <c r="K155" t="s">
        <v>468</v>
      </c>
      <c r="L155" t="s">
        <v>803</v>
      </c>
      <c r="M155">
        <v>91245</v>
      </c>
    </row>
    <row r="156" spans="9:14" x14ac:dyDescent="0.25">
      <c r="I156">
        <v>10020</v>
      </c>
      <c r="J156" t="s">
        <v>21</v>
      </c>
      <c r="K156" t="s">
        <v>469</v>
      </c>
      <c r="L156" t="s">
        <v>804</v>
      </c>
      <c r="M156">
        <v>139376</v>
      </c>
    </row>
    <row r="157" spans="9:14" x14ac:dyDescent="0.25">
      <c r="I157">
        <v>10021</v>
      </c>
      <c r="J157" t="s">
        <v>21</v>
      </c>
      <c r="K157" t="s">
        <v>470</v>
      </c>
      <c r="L157" t="s">
        <v>805</v>
      </c>
      <c r="M157">
        <v>92958</v>
      </c>
    </row>
    <row r="158" spans="9:14" x14ac:dyDescent="0.25">
      <c r="I158">
        <v>11001</v>
      </c>
      <c r="J158" t="s">
        <v>121</v>
      </c>
      <c r="K158" t="s">
        <v>471</v>
      </c>
      <c r="L158" t="s">
        <v>806</v>
      </c>
      <c r="M158">
        <v>89900</v>
      </c>
    </row>
    <row r="159" spans="9:14" x14ac:dyDescent="0.25">
      <c r="I159">
        <v>11002</v>
      </c>
      <c r="J159" t="s">
        <v>121</v>
      </c>
      <c r="K159" t="s">
        <v>472</v>
      </c>
      <c r="L159" t="s">
        <v>807</v>
      </c>
      <c r="M159">
        <v>203101</v>
      </c>
    </row>
    <row r="160" spans="9:14" x14ac:dyDescent="0.25">
      <c r="I160">
        <v>11003</v>
      </c>
      <c r="J160" t="s">
        <v>121</v>
      </c>
      <c r="K160" t="s">
        <v>473</v>
      </c>
      <c r="L160" t="s">
        <v>808</v>
      </c>
      <c r="M160">
        <v>181951</v>
      </c>
    </row>
    <row r="161" spans="9:14" x14ac:dyDescent="0.25">
      <c r="I161">
        <v>11004</v>
      </c>
      <c r="J161" t="s">
        <v>121</v>
      </c>
      <c r="K161" t="s">
        <v>474</v>
      </c>
      <c r="L161" t="s">
        <v>809</v>
      </c>
      <c r="M161">
        <v>166376</v>
      </c>
    </row>
    <row r="162" spans="9:14" x14ac:dyDescent="0.25">
      <c r="I162">
        <v>11005</v>
      </c>
      <c r="J162" t="s">
        <v>121</v>
      </c>
      <c r="K162" t="s">
        <v>475</v>
      </c>
      <c r="L162" t="s">
        <v>810</v>
      </c>
      <c r="M162">
        <v>150530</v>
      </c>
    </row>
    <row r="163" spans="9:14" x14ac:dyDescent="0.25">
      <c r="I163">
        <v>11006</v>
      </c>
      <c r="J163" t="s">
        <v>121</v>
      </c>
      <c r="K163" t="s">
        <v>476</v>
      </c>
      <c r="L163" t="s">
        <v>811</v>
      </c>
      <c r="M163">
        <v>135698</v>
      </c>
    </row>
    <row r="164" spans="9:14" x14ac:dyDescent="0.25">
      <c r="I164">
        <v>11007</v>
      </c>
      <c r="J164" t="s">
        <v>121</v>
      </c>
      <c r="K164" t="s">
        <v>477</v>
      </c>
      <c r="L164" t="s">
        <v>812</v>
      </c>
      <c r="M164">
        <v>76403</v>
      </c>
    </row>
    <row r="165" spans="9:14" x14ac:dyDescent="0.25">
      <c r="I165">
        <v>11008</v>
      </c>
      <c r="J165" t="s">
        <v>121</v>
      </c>
      <c r="K165" t="s">
        <v>478</v>
      </c>
      <c r="L165" t="s">
        <v>813</v>
      </c>
      <c r="M165">
        <v>126626</v>
      </c>
    </row>
    <row r="166" spans="9:14" x14ac:dyDescent="0.25">
      <c r="I166">
        <v>11009</v>
      </c>
      <c r="J166" t="s">
        <v>121</v>
      </c>
      <c r="K166" t="s">
        <v>479</v>
      </c>
      <c r="L166" t="s">
        <v>814</v>
      </c>
      <c r="M166">
        <v>125105</v>
      </c>
    </row>
    <row r="167" spans="9:14" x14ac:dyDescent="0.25">
      <c r="I167">
        <v>11010</v>
      </c>
      <c r="J167" t="s">
        <v>121</v>
      </c>
      <c r="K167" t="s">
        <v>480</v>
      </c>
      <c r="L167" t="s">
        <v>815</v>
      </c>
      <c r="M167">
        <v>89184</v>
      </c>
    </row>
    <row r="168" spans="9:14" x14ac:dyDescent="0.25">
      <c r="I168">
        <v>11011</v>
      </c>
      <c r="J168" t="s">
        <v>121</v>
      </c>
      <c r="K168" t="s">
        <v>481</v>
      </c>
      <c r="L168" t="s">
        <v>816</v>
      </c>
      <c r="M168">
        <v>272421</v>
      </c>
    </row>
    <row r="169" spans="9:14" x14ac:dyDescent="0.25">
      <c r="I169">
        <v>11012</v>
      </c>
      <c r="J169" t="s">
        <v>121</v>
      </c>
      <c r="K169" t="s">
        <v>482</v>
      </c>
      <c r="L169" t="s">
        <v>817</v>
      </c>
      <c r="M169">
        <v>172719</v>
      </c>
    </row>
    <row r="170" spans="9:14" x14ac:dyDescent="0.25">
      <c r="I170">
        <v>11013</v>
      </c>
      <c r="J170" t="s">
        <v>121</v>
      </c>
      <c r="K170" t="s">
        <v>483</v>
      </c>
      <c r="L170" t="s">
        <v>818</v>
      </c>
      <c r="M170">
        <v>184916</v>
      </c>
    </row>
    <row r="171" spans="9:14" x14ac:dyDescent="0.25">
      <c r="I171">
        <v>11014</v>
      </c>
      <c r="J171" t="s">
        <v>121</v>
      </c>
      <c r="K171" t="s">
        <v>484</v>
      </c>
      <c r="L171" t="s">
        <v>819</v>
      </c>
      <c r="M171">
        <v>87783</v>
      </c>
    </row>
    <row r="172" spans="9:14" x14ac:dyDescent="0.25">
      <c r="I172">
        <v>11015</v>
      </c>
      <c r="J172" t="s">
        <v>121</v>
      </c>
      <c r="K172" t="s">
        <v>408</v>
      </c>
      <c r="L172" t="s">
        <v>749</v>
      </c>
      <c r="M172">
        <v>90074</v>
      </c>
      <c r="N172" t="s">
        <v>414</v>
      </c>
    </row>
    <row r="173" spans="9:14" x14ac:dyDescent="0.25">
      <c r="I173">
        <v>11016</v>
      </c>
      <c r="J173" t="s">
        <v>121</v>
      </c>
      <c r="K173" t="s">
        <v>485</v>
      </c>
      <c r="L173" t="s">
        <v>820</v>
      </c>
      <c r="M173">
        <v>129274</v>
      </c>
    </row>
    <row r="174" spans="9:14" x14ac:dyDescent="0.25">
      <c r="I174">
        <v>11017</v>
      </c>
      <c r="J174" t="s">
        <v>121</v>
      </c>
      <c r="K174" t="s">
        <v>486</v>
      </c>
      <c r="L174" t="s">
        <v>821</v>
      </c>
      <c r="M174">
        <v>98814</v>
      </c>
    </row>
    <row r="175" spans="9:14" x14ac:dyDescent="0.25">
      <c r="I175">
        <v>11018</v>
      </c>
      <c r="J175" t="s">
        <v>121</v>
      </c>
      <c r="K175" t="s">
        <v>487</v>
      </c>
      <c r="L175" t="s">
        <v>822</v>
      </c>
      <c r="M175">
        <v>63676</v>
      </c>
    </row>
    <row r="176" spans="9:14" x14ac:dyDescent="0.25">
      <c r="I176">
        <v>11019</v>
      </c>
      <c r="J176" t="s">
        <v>121</v>
      </c>
      <c r="K176" t="s">
        <v>488</v>
      </c>
      <c r="L176" t="s">
        <v>823</v>
      </c>
      <c r="M176">
        <v>98615</v>
      </c>
    </row>
    <row r="177" spans="9:14" x14ac:dyDescent="0.25">
      <c r="I177">
        <v>11020</v>
      </c>
      <c r="J177" t="s">
        <v>121</v>
      </c>
      <c r="K177" t="s">
        <v>489</v>
      </c>
      <c r="L177" t="s">
        <v>824</v>
      </c>
      <c r="M177">
        <v>85335</v>
      </c>
    </row>
    <row r="178" spans="9:14" x14ac:dyDescent="0.25">
      <c r="I178">
        <v>11021</v>
      </c>
      <c r="J178" t="s">
        <v>121</v>
      </c>
      <c r="K178" t="s">
        <v>490</v>
      </c>
      <c r="L178" t="s">
        <v>825</v>
      </c>
      <c r="M178">
        <v>175334</v>
      </c>
    </row>
    <row r="179" spans="9:14" x14ac:dyDescent="0.25">
      <c r="I179">
        <v>11022</v>
      </c>
      <c r="J179" t="s">
        <v>121</v>
      </c>
      <c r="K179" t="s">
        <v>491</v>
      </c>
      <c r="L179" t="s">
        <v>826</v>
      </c>
      <c r="M179">
        <v>137694</v>
      </c>
    </row>
    <row r="180" spans="9:14" x14ac:dyDescent="0.25">
      <c r="I180">
        <v>11023</v>
      </c>
      <c r="J180" t="s">
        <v>121</v>
      </c>
      <c r="K180" t="s">
        <v>492</v>
      </c>
      <c r="L180" t="s">
        <v>827</v>
      </c>
      <c r="M180">
        <v>151261</v>
      </c>
    </row>
    <row r="181" spans="9:14" x14ac:dyDescent="0.25">
      <c r="I181">
        <v>11024</v>
      </c>
      <c r="J181" t="s">
        <v>121</v>
      </c>
      <c r="K181" t="s">
        <v>493</v>
      </c>
      <c r="L181" t="s">
        <v>828</v>
      </c>
      <c r="M181">
        <v>213581</v>
      </c>
    </row>
    <row r="182" spans="9:14" x14ac:dyDescent="0.25">
      <c r="I182">
        <v>11025</v>
      </c>
      <c r="J182" t="s">
        <v>121</v>
      </c>
      <c r="K182" t="s">
        <v>494</v>
      </c>
      <c r="L182" t="s">
        <v>829</v>
      </c>
      <c r="M182">
        <v>62824</v>
      </c>
    </row>
    <row r="183" spans="9:14" x14ac:dyDescent="0.25">
      <c r="I183">
        <v>11026</v>
      </c>
      <c r="J183" t="s">
        <v>121</v>
      </c>
      <c r="K183" t="s">
        <v>495</v>
      </c>
      <c r="L183" t="s">
        <v>830</v>
      </c>
      <c r="M183">
        <v>100251</v>
      </c>
    </row>
    <row r="184" spans="9:14" x14ac:dyDescent="0.25">
      <c r="I184">
        <v>11027</v>
      </c>
      <c r="J184" t="s">
        <v>121</v>
      </c>
      <c r="K184" t="s">
        <v>496</v>
      </c>
      <c r="L184" t="s">
        <v>831</v>
      </c>
      <c r="M184">
        <v>131611</v>
      </c>
      <c r="N184" t="s">
        <v>497</v>
      </c>
    </row>
    <row r="185" spans="9:14" x14ac:dyDescent="0.25">
      <c r="I185">
        <v>11028</v>
      </c>
      <c r="J185" t="s">
        <v>121</v>
      </c>
      <c r="K185" t="s">
        <v>498</v>
      </c>
      <c r="L185" t="s">
        <v>832</v>
      </c>
      <c r="M185">
        <v>103252</v>
      </c>
    </row>
    <row r="186" spans="9:14" x14ac:dyDescent="0.25">
      <c r="I186">
        <v>11029</v>
      </c>
      <c r="J186" t="s">
        <v>121</v>
      </c>
      <c r="K186" t="s">
        <v>499</v>
      </c>
      <c r="L186" t="s">
        <v>833</v>
      </c>
      <c r="M186">
        <v>138097</v>
      </c>
    </row>
    <row r="187" spans="9:14" x14ac:dyDescent="0.25">
      <c r="I187">
        <v>11030</v>
      </c>
      <c r="J187" t="s">
        <v>121</v>
      </c>
      <c r="K187" t="s">
        <v>500</v>
      </c>
      <c r="L187" t="s">
        <v>834</v>
      </c>
      <c r="M187">
        <v>193657</v>
      </c>
    </row>
    <row r="188" spans="9:14" x14ac:dyDescent="0.25">
      <c r="I188">
        <v>11031</v>
      </c>
      <c r="J188" t="s">
        <v>121</v>
      </c>
      <c r="K188" t="s">
        <v>501</v>
      </c>
      <c r="L188" t="s">
        <v>835</v>
      </c>
      <c r="M188">
        <v>85192</v>
      </c>
    </row>
    <row r="189" spans="9:14" x14ac:dyDescent="0.25">
      <c r="I189">
        <v>11032</v>
      </c>
      <c r="J189" t="s">
        <v>121</v>
      </c>
      <c r="K189" t="s">
        <v>502</v>
      </c>
      <c r="L189" t="s">
        <v>836</v>
      </c>
      <c r="M189">
        <v>154488</v>
      </c>
    </row>
    <row r="190" spans="9:14" x14ac:dyDescent="0.25">
      <c r="I190">
        <v>11033</v>
      </c>
      <c r="J190" t="s">
        <v>121</v>
      </c>
      <c r="K190" t="s">
        <v>503</v>
      </c>
      <c r="L190" t="s">
        <v>837</v>
      </c>
      <c r="M190">
        <v>131199</v>
      </c>
    </row>
    <row r="191" spans="9:14" x14ac:dyDescent="0.25">
      <c r="I191">
        <v>11034</v>
      </c>
      <c r="J191" t="s">
        <v>121</v>
      </c>
      <c r="K191" t="s">
        <v>504</v>
      </c>
      <c r="L191" t="s">
        <v>838</v>
      </c>
      <c r="M191">
        <v>179234</v>
      </c>
    </row>
    <row r="192" spans="9:14" x14ac:dyDescent="0.25">
      <c r="I192">
        <v>11035</v>
      </c>
      <c r="J192" t="s">
        <v>121</v>
      </c>
      <c r="K192" t="s">
        <v>505</v>
      </c>
      <c r="L192" t="s">
        <v>839</v>
      </c>
      <c r="M192">
        <v>112949</v>
      </c>
    </row>
    <row r="193" spans="9:14" x14ac:dyDescent="0.25">
      <c r="I193">
        <v>11036</v>
      </c>
      <c r="J193" t="s">
        <v>121</v>
      </c>
      <c r="K193" t="s">
        <v>506</v>
      </c>
      <c r="L193" t="s">
        <v>840</v>
      </c>
      <c r="M193">
        <v>126580</v>
      </c>
    </row>
    <row r="194" spans="9:14" x14ac:dyDescent="0.25">
      <c r="I194">
        <v>11037</v>
      </c>
      <c r="J194" t="s">
        <v>121</v>
      </c>
      <c r="K194" t="s">
        <v>507</v>
      </c>
      <c r="L194" t="s">
        <v>841</v>
      </c>
      <c r="M194">
        <v>141790</v>
      </c>
    </row>
    <row r="195" spans="9:14" x14ac:dyDescent="0.25">
      <c r="I195">
        <v>11038</v>
      </c>
      <c r="J195" t="s">
        <v>121</v>
      </c>
      <c r="K195" t="s">
        <v>508</v>
      </c>
      <c r="L195" t="s">
        <v>842</v>
      </c>
      <c r="M195">
        <v>166040</v>
      </c>
    </row>
    <row r="196" spans="9:14" x14ac:dyDescent="0.25">
      <c r="I196">
        <v>11039</v>
      </c>
      <c r="J196" t="s">
        <v>121</v>
      </c>
      <c r="K196" t="s">
        <v>509</v>
      </c>
      <c r="L196" t="s">
        <v>843</v>
      </c>
      <c r="M196">
        <v>85205</v>
      </c>
    </row>
    <row r="197" spans="9:14" x14ac:dyDescent="0.25">
      <c r="I197">
        <v>11040</v>
      </c>
      <c r="J197" t="s">
        <v>121</v>
      </c>
      <c r="K197" t="s">
        <v>510</v>
      </c>
      <c r="L197" t="s">
        <v>844</v>
      </c>
      <c r="M197">
        <v>116684</v>
      </c>
    </row>
    <row r="198" spans="9:14" x14ac:dyDescent="0.25">
      <c r="I198">
        <v>12001</v>
      </c>
      <c r="J198" t="s">
        <v>22</v>
      </c>
      <c r="K198" t="s">
        <v>511</v>
      </c>
      <c r="L198" t="s">
        <v>845</v>
      </c>
      <c r="M198">
        <v>323443</v>
      </c>
      <c r="N198" t="s">
        <v>497</v>
      </c>
    </row>
    <row r="199" spans="9:14" x14ac:dyDescent="0.25">
      <c r="I199">
        <v>12002</v>
      </c>
      <c r="J199" t="s">
        <v>22</v>
      </c>
      <c r="K199" t="s">
        <v>512</v>
      </c>
      <c r="L199" t="s">
        <v>846</v>
      </c>
      <c r="M199">
        <v>344285</v>
      </c>
    </row>
    <row r="200" spans="9:14" x14ac:dyDescent="0.25">
      <c r="I200">
        <v>12003</v>
      </c>
      <c r="J200" t="s">
        <v>22</v>
      </c>
      <c r="K200" t="s">
        <v>513</v>
      </c>
      <c r="L200" t="s">
        <v>847</v>
      </c>
      <c r="M200">
        <v>182183</v>
      </c>
    </row>
    <row r="201" spans="9:14" x14ac:dyDescent="0.25">
      <c r="I201">
        <v>12004</v>
      </c>
      <c r="J201" t="s">
        <v>22</v>
      </c>
      <c r="K201" t="s">
        <v>514</v>
      </c>
      <c r="L201" t="s">
        <v>848</v>
      </c>
      <c r="M201">
        <v>246818</v>
      </c>
    </row>
    <row r="202" spans="9:14" x14ac:dyDescent="0.25">
      <c r="I202">
        <v>12005</v>
      </c>
      <c r="J202" t="s">
        <v>22</v>
      </c>
      <c r="K202" t="s">
        <v>515</v>
      </c>
      <c r="L202" t="s">
        <v>849</v>
      </c>
      <c r="M202">
        <v>296056</v>
      </c>
    </row>
    <row r="203" spans="9:14" x14ac:dyDescent="0.25">
      <c r="I203">
        <v>12006</v>
      </c>
      <c r="J203" t="s">
        <v>22</v>
      </c>
      <c r="K203" t="s">
        <v>516</v>
      </c>
      <c r="L203" t="s">
        <v>850</v>
      </c>
      <c r="M203">
        <v>266412</v>
      </c>
    </row>
    <row r="204" spans="9:14" x14ac:dyDescent="0.25">
      <c r="I204">
        <v>12007</v>
      </c>
      <c r="J204" t="s">
        <v>22</v>
      </c>
      <c r="K204" t="s">
        <v>517</v>
      </c>
      <c r="L204" t="s">
        <v>851</v>
      </c>
      <c r="M204">
        <v>158589</v>
      </c>
    </row>
    <row r="205" spans="9:14" x14ac:dyDescent="0.25">
      <c r="I205">
        <v>12008</v>
      </c>
      <c r="J205" t="s">
        <v>22</v>
      </c>
      <c r="K205" t="s">
        <v>518</v>
      </c>
      <c r="L205" t="s">
        <v>852</v>
      </c>
      <c r="M205">
        <v>238047</v>
      </c>
      <c r="N205" t="s">
        <v>497</v>
      </c>
    </row>
    <row r="206" spans="9:14" x14ac:dyDescent="0.25">
      <c r="I206">
        <v>13001</v>
      </c>
      <c r="J206" t="s">
        <v>122</v>
      </c>
      <c r="K206" t="s">
        <v>519</v>
      </c>
      <c r="L206" t="s">
        <v>853</v>
      </c>
      <c r="M206">
        <v>378778</v>
      </c>
    </row>
    <row r="207" spans="9:14" x14ac:dyDescent="0.25">
      <c r="I207">
        <v>13002</v>
      </c>
      <c r="J207" t="s">
        <v>122</v>
      </c>
      <c r="K207" t="s">
        <v>511</v>
      </c>
      <c r="L207" t="s">
        <v>845</v>
      </c>
      <c r="M207">
        <v>323443</v>
      </c>
      <c r="N207" t="s">
        <v>520</v>
      </c>
    </row>
    <row r="208" spans="9:14" x14ac:dyDescent="0.25">
      <c r="I208">
        <v>13003</v>
      </c>
      <c r="J208" t="s">
        <v>122</v>
      </c>
      <c r="K208" t="s">
        <v>521</v>
      </c>
      <c r="L208" t="s">
        <v>854</v>
      </c>
      <c r="M208">
        <v>96311</v>
      </c>
    </row>
    <row r="209" spans="9:14" x14ac:dyDescent="0.25">
      <c r="I209">
        <v>13004</v>
      </c>
      <c r="J209" t="s">
        <v>122</v>
      </c>
      <c r="K209" t="s">
        <v>522</v>
      </c>
      <c r="L209" t="s">
        <v>855</v>
      </c>
      <c r="M209">
        <v>243837</v>
      </c>
    </row>
    <row r="210" spans="9:14" x14ac:dyDescent="0.25">
      <c r="I210">
        <v>13005</v>
      </c>
      <c r="J210" t="s">
        <v>122</v>
      </c>
      <c r="K210" t="s">
        <v>523</v>
      </c>
      <c r="L210" t="s">
        <v>856</v>
      </c>
      <c r="M210">
        <v>151069</v>
      </c>
    </row>
    <row r="211" spans="9:14" x14ac:dyDescent="0.25">
      <c r="I211">
        <v>13006</v>
      </c>
      <c r="J211" t="s">
        <v>122</v>
      </c>
      <c r="K211" t="s">
        <v>524</v>
      </c>
      <c r="L211" t="s">
        <v>857</v>
      </c>
      <c r="M211">
        <v>144488</v>
      </c>
    </row>
    <row r="212" spans="9:14" x14ac:dyDescent="0.25">
      <c r="I212">
        <v>13007</v>
      </c>
      <c r="J212" t="s">
        <v>122</v>
      </c>
      <c r="K212" t="s">
        <v>525</v>
      </c>
      <c r="L212" t="s">
        <v>858</v>
      </c>
      <c r="M212">
        <v>328738</v>
      </c>
    </row>
    <row r="213" spans="9:14" x14ac:dyDescent="0.25">
      <c r="I213">
        <v>13008</v>
      </c>
      <c r="J213" t="s">
        <v>122</v>
      </c>
      <c r="K213" t="s">
        <v>526</v>
      </c>
      <c r="L213" t="s">
        <v>859</v>
      </c>
      <c r="M213">
        <v>268251</v>
      </c>
    </row>
    <row r="214" spans="9:14" x14ac:dyDescent="0.25">
      <c r="I214">
        <v>13009</v>
      </c>
      <c r="J214" t="s">
        <v>122</v>
      </c>
      <c r="K214" t="s">
        <v>527</v>
      </c>
      <c r="L214" t="s">
        <v>860</v>
      </c>
      <c r="M214">
        <v>249375</v>
      </c>
    </row>
    <row r="215" spans="9:14" x14ac:dyDescent="0.25">
      <c r="I215">
        <v>13010</v>
      </c>
      <c r="J215" t="s">
        <v>122</v>
      </c>
      <c r="K215" t="s">
        <v>528</v>
      </c>
      <c r="L215" t="s">
        <v>861</v>
      </c>
      <c r="M215">
        <v>103157</v>
      </c>
    </row>
    <row r="216" spans="9:14" x14ac:dyDescent="0.25">
      <c r="I216">
        <v>13011</v>
      </c>
      <c r="J216" t="s">
        <v>122</v>
      </c>
      <c r="K216" t="s">
        <v>529</v>
      </c>
      <c r="L216" t="s">
        <v>862</v>
      </c>
      <c r="M216">
        <v>227507</v>
      </c>
    </row>
    <row r="217" spans="9:14" x14ac:dyDescent="0.25">
      <c r="I217">
        <v>13012</v>
      </c>
      <c r="J217" t="s">
        <v>122</v>
      </c>
      <c r="K217" t="s">
        <v>496</v>
      </c>
      <c r="L217" t="s">
        <v>831</v>
      </c>
      <c r="M217">
        <v>131611</v>
      </c>
      <c r="N217" t="s">
        <v>409</v>
      </c>
    </row>
    <row r="218" spans="9:14" x14ac:dyDescent="0.25">
      <c r="I218">
        <v>13013</v>
      </c>
      <c r="J218" t="s">
        <v>122</v>
      </c>
      <c r="K218" t="s">
        <v>530</v>
      </c>
      <c r="L218" t="s">
        <v>863</v>
      </c>
      <c r="M218">
        <v>146188</v>
      </c>
    </row>
    <row r="219" spans="9:14" x14ac:dyDescent="0.25">
      <c r="I219">
        <v>13014</v>
      </c>
      <c r="J219" t="s">
        <v>122</v>
      </c>
      <c r="K219" t="s">
        <v>531</v>
      </c>
      <c r="L219" t="s">
        <v>864</v>
      </c>
      <c r="M219">
        <v>86579</v>
      </c>
    </row>
    <row r="220" spans="9:14" x14ac:dyDescent="0.25">
      <c r="I220">
        <v>13015</v>
      </c>
      <c r="J220" t="s">
        <v>122</v>
      </c>
      <c r="K220" t="s">
        <v>532</v>
      </c>
      <c r="L220" t="s">
        <v>865</v>
      </c>
      <c r="M220">
        <v>91797</v>
      </c>
    </row>
    <row r="221" spans="9:14" x14ac:dyDescent="0.25">
      <c r="I221">
        <v>13016</v>
      </c>
      <c r="J221" t="s">
        <v>122</v>
      </c>
      <c r="K221" t="s">
        <v>533</v>
      </c>
      <c r="L221" t="s">
        <v>866</v>
      </c>
      <c r="M221">
        <v>96348</v>
      </c>
    </row>
    <row r="222" spans="9:14" x14ac:dyDescent="0.25">
      <c r="I222">
        <v>13017</v>
      </c>
      <c r="J222" t="s">
        <v>122</v>
      </c>
      <c r="K222" t="s">
        <v>534</v>
      </c>
      <c r="L222" t="s">
        <v>867</v>
      </c>
      <c r="M222">
        <v>117784</v>
      </c>
    </row>
    <row r="223" spans="9:14" x14ac:dyDescent="0.25">
      <c r="I223">
        <v>13018</v>
      </c>
      <c r="J223" t="s">
        <v>122</v>
      </c>
      <c r="K223" t="s">
        <v>518</v>
      </c>
      <c r="L223" t="s">
        <v>852</v>
      </c>
      <c r="M223">
        <v>238047</v>
      </c>
      <c r="N223" t="s">
        <v>520</v>
      </c>
    </row>
    <row r="224" spans="9:14" x14ac:dyDescent="0.25">
      <c r="I224">
        <v>14001</v>
      </c>
      <c r="J224" t="s">
        <v>23</v>
      </c>
      <c r="K224" t="s">
        <v>535</v>
      </c>
      <c r="L224" t="s">
        <v>868</v>
      </c>
      <c r="M224">
        <v>6687</v>
      </c>
    </row>
    <row r="225" spans="9:13" x14ac:dyDescent="0.25">
      <c r="I225">
        <v>14002</v>
      </c>
      <c r="J225" t="s">
        <v>23</v>
      </c>
      <c r="K225" t="s">
        <v>536</v>
      </c>
      <c r="L225" t="s">
        <v>869</v>
      </c>
      <c r="M225">
        <v>268626</v>
      </c>
    </row>
    <row r="226" spans="9:13" x14ac:dyDescent="0.25">
      <c r="I226">
        <v>14003</v>
      </c>
      <c r="J226" t="s">
        <v>23</v>
      </c>
      <c r="K226" t="s">
        <v>537</v>
      </c>
      <c r="L226" t="s">
        <v>870</v>
      </c>
      <c r="M226">
        <v>336254</v>
      </c>
    </row>
    <row r="227" spans="9:13" x14ac:dyDescent="0.25">
      <c r="I227">
        <v>14004</v>
      </c>
      <c r="J227" t="s">
        <v>23</v>
      </c>
      <c r="K227" t="s">
        <v>538</v>
      </c>
      <c r="L227" t="s">
        <v>871</v>
      </c>
      <c r="M227">
        <v>297928</v>
      </c>
    </row>
    <row r="228" spans="9:13" x14ac:dyDescent="0.25">
      <c r="I228">
        <v>14005</v>
      </c>
      <c r="J228" t="s">
        <v>23</v>
      </c>
      <c r="K228" t="s">
        <v>539</v>
      </c>
      <c r="L228" t="s">
        <v>872</v>
      </c>
      <c r="M228">
        <v>293828</v>
      </c>
    </row>
    <row r="229" spans="9:13" x14ac:dyDescent="0.25">
      <c r="I229">
        <v>14006</v>
      </c>
      <c r="J229" t="s">
        <v>23</v>
      </c>
      <c r="K229" t="s">
        <v>540</v>
      </c>
      <c r="L229" t="s">
        <v>873</v>
      </c>
      <c r="M229">
        <v>270671</v>
      </c>
    </row>
    <row r="230" spans="9:13" x14ac:dyDescent="0.25">
      <c r="I230">
        <v>15001</v>
      </c>
      <c r="J230" t="s">
        <v>123</v>
      </c>
      <c r="K230" t="s">
        <v>541</v>
      </c>
      <c r="L230" t="s">
        <v>874</v>
      </c>
      <c r="M230">
        <v>242387</v>
      </c>
    </row>
    <row r="231" spans="9:13" x14ac:dyDescent="0.25">
      <c r="I231">
        <v>15002</v>
      </c>
      <c r="J231" t="s">
        <v>123</v>
      </c>
      <c r="K231" t="s">
        <v>542</v>
      </c>
      <c r="L231" t="s">
        <v>875</v>
      </c>
      <c r="M231">
        <v>325303</v>
      </c>
    </row>
    <row r="232" spans="9:13" x14ac:dyDescent="0.25">
      <c r="I232">
        <v>15003</v>
      </c>
      <c r="J232" t="s">
        <v>123</v>
      </c>
      <c r="K232" t="s">
        <v>543</v>
      </c>
      <c r="L232" t="s">
        <v>876</v>
      </c>
      <c r="M232">
        <v>380070</v>
      </c>
    </row>
    <row r="233" spans="9:13" x14ac:dyDescent="0.25">
      <c r="I233">
        <v>15004</v>
      </c>
      <c r="J233" t="s">
        <v>123</v>
      </c>
      <c r="K233" t="s">
        <v>544</v>
      </c>
      <c r="L233" t="s">
        <v>877</v>
      </c>
      <c r="M233">
        <v>274542</v>
      </c>
    </row>
    <row r="234" spans="9:13" x14ac:dyDescent="0.25">
      <c r="I234">
        <v>15005</v>
      </c>
      <c r="J234" t="s">
        <v>123</v>
      </c>
      <c r="K234" t="s">
        <v>545</v>
      </c>
      <c r="L234" t="s">
        <v>878</v>
      </c>
      <c r="M234">
        <v>171609</v>
      </c>
    </row>
    <row r="235" spans="9:13" x14ac:dyDescent="0.25">
      <c r="I235">
        <v>15006</v>
      </c>
      <c r="J235" t="s">
        <v>123</v>
      </c>
      <c r="K235" t="s">
        <v>546</v>
      </c>
      <c r="L235" t="s">
        <v>879</v>
      </c>
      <c r="M235">
        <v>320736</v>
      </c>
    </row>
    <row r="236" spans="9:13" x14ac:dyDescent="0.25">
      <c r="I236">
        <v>15007</v>
      </c>
      <c r="J236" t="s">
        <v>123</v>
      </c>
      <c r="K236" t="s">
        <v>547</v>
      </c>
      <c r="L236" t="s">
        <v>880</v>
      </c>
      <c r="M236">
        <v>294999</v>
      </c>
    </row>
    <row r="237" spans="9:13" x14ac:dyDescent="0.25">
      <c r="I237">
        <v>15008</v>
      </c>
      <c r="J237" t="s">
        <v>123</v>
      </c>
      <c r="K237" t="s">
        <v>548</v>
      </c>
      <c r="L237" t="s">
        <v>881</v>
      </c>
      <c r="M237">
        <v>205965</v>
      </c>
    </row>
    <row r="238" spans="9:13" x14ac:dyDescent="0.25">
      <c r="I238">
        <v>15009</v>
      </c>
      <c r="J238" t="s">
        <v>123</v>
      </c>
      <c r="K238" t="s">
        <v>549</v>
      </c>
      <c r="L238" t="s">
        <v>882</v>
      </c>
      <c r="M238">
        <v>194124</v>
      </c>
    </row>
    <row r="239" spans="9:13" x14ac:dyDescent="0.25">
      <c r="I239">
        <v>15010</v>
      </c>
      <c r="J239" t="s">
        <v>123</v>
      </c>
      <c r="K239" t="s">
        <v>550</v>
      </c>
      <c r="L239" t="s">
        <v>883</v>
      </c>
      <c r="M239">
        <v>308434</v>
      </c>
    </row>
    <row r="240" spans="9:13" x14ac:dyDescent="0.25">
      <c r="I240">
        <v>15011</v>
      </c>
      <c r="J240" t="s">
        <v>123</v>
      </c>
      <c r="K240" t="s">
        <v>551</v>
      </c>
      <c r="L240" t="s">
        <v>884</v>
      </c>
      <c r="M240">
        <v>199870</v>
      </c>
    </row>
    <row r="241" spans="9:14" x14ac:dyDescent="0.25">
      <c r="I241">
        <v>15012</v>
      </c>
      <c r="J241" t="s">
        <v>123</v>
      </c>
      <c r="K241" t="s">
        <v>552</v>
      </c>
      <c r="L241" t="s">
        <v>885</v>
      </c>
      <c r="M241">
        <v>319477</v>
      </c>
    </row>
    <row r="242" spans="9:14" x14ac:dyDescent="0.25">
      <c r="I242">
        <v>16001</v>
      </c>
      <c r="J242" t="s">
        <v>124</v>
      </c>
      <c r="K242" t="s">
        <v>553</v>
      </c>
      <c r="L242" t="s">
        <v>886</v>
      </c>
      <c r="M242">
        <v>174340</v>
      </c>
      <c r="N242" t="s">
        <v>554</v>
      </c>
    </row>
    <row r="243" spans="9:14" x14ac:dyDescent="0.25">
      <c r="I243">
        <v>16002</v>
      </c>
      <c r="J243" t="s">
        <v>124</v>
      </c>
      <c r="K243" t="s">
        <v>555</v>
      </c>
      <c r="L243" t="s">
        <v>887</v>
      </c>
      <c r="M243">
        <v>119205</v>
      </c>
      <c r="N243" t="s">
        <v>556</v>
      </c>
    </row>
    <row r="244" spans="9:14" x14ac:dyDescent="0.25">
      <c r="I244">
        <v>16003</v>
      </c>
      <c r="J244" t="s">
        <v>124</v>
      </c>
      <c r="K244" t="s">
        <v>557</v>
      </c>
      <c r="L244" t="s">
        <v>888</v>
      </c>
      <c r="M244">
        <v>110887</v>
      </c>
      <c r="N244" t="s">
        <v>558</v>
      </c>
    </row>
    <row r="245" spans="9:14" x14ac:dyDescent="0.25">
      <c r="I245">
        <v>16004</v>
      </c>
      <c r="J245" t="s">
        <v>124</v>
      </c>
      <c r="K245" t="s">
        <v>559</v>
      </c>
      <c r="L245" t="s">
        <v>889</v>
      </c>
      <c r="M245">
        <v>118694</v>
      </c>
      <c r="N245" t="s">
        <v>560</v>
      </c>
    </row>
    <row r="246" spans="9:14" x14ac:dyDescent="0.25">
      <c r="I246">
        <v>16005</v>
      </c>
      <c r="J246" t="s">
        <v>124</v>
      </c>
      <c r="K246" t="s">
        <v>561</v>
      </c>
      <c r="L246" t="s">
        <v>890</v>
      </c>
      <c r="M246">
        <v>135398</v>
      </c>
    </row>
    <row r="247" spans="9:14" x14ac:dyDescent="0.25">
      <c r="I247">
        <v>16006</v>
      </c>
      <c r="J247" t="s">
        <v>124</v>
      </c>
      <c r="K247" t="s">
        <v>562</v>
      </c>
      <c r="L247" t="s">
        <v>891</v>
      </c>
      <c r="M247">
        <v>78459</v>
      </c>
    </row>
    <row r="248" spans="9:14" x14ac:dyDescent="0.25">
      <c r="I248">
        <v>16007</v>
      </c>
      <c r="J248" t="s">
        <v>124</v>
      </c>
      <c r="K248" t="s">
        <v>563</v>
      </c>
      <c r="L248" t="s">
        <v>892</v>
      </c>
      <c r="M248">
        <v>145056</v>
      </c>
    </row>
    <row r="249" spans="9:14" x14ac:dyDescent="0.25">
      <c r="I249">
        <v>16008</v>
      </c>
      <c r="J249" t="s">
        <v>124</v>
      </c>
      <c r="K249" t="s">
        <v>564</v>
      </c>
      <c r="L249" t="s">
        <v>893</v>
      </c>
      <c r="M249">
        <v>94395</v>
      </c>
    </row>
    <row r="250" spans="9:14" x14ac:dyDescent="0.25">
      <c r="I250">
        <v>16009</v>
      </c>
      <c r="J250" t="s">
        <v>124</v>
      </c>
      <c r="K250" t="s">
        <v>565</v>
      </c>
      <c r="L250" t="s">
        <v>894</v>
      </c>
      <c r="M250">
        <v>86978</v>
      </c>
    </row>
    <row r="251" spans="9:14" x14ac:dyDescent="0.25">
      <c r="I251">
        <v>16010</v>
      </c>
      <c r="J251" t="s">
        <v>124</v>
      </c>
      <c r="K251" t="s">
        <v>566</v>
      </c>
      <c r="L251" t="s">
        <v>895</v>
      </c>
      <c r="M251">
        <v>161701</v>
      </c>
      <c r="N251" t="s">
        <v>556</v>
      </c>
    </row>
    <row r="252" spans="9:14" x14ac:dyDescent="0.25">
      <c r="I252">
        <v>16011</v>
      </c>
      <c r="J252" t="s">
        <v>124</v>
      </c>
      <c r="K252" t="s">
        <v>567</v>
      </c>
      <c r="L252" t="s">
        <v>896</v>
      </c>
      <c r="M252">
        <v>143794</v>
      </c>
      <c r="N252" t="s">
        <v>558</v>
      </c>
    </row>
    <row r="253" spans="9:14" x14ac:dyDescent="0.25">
      <c r="I253">
        <v>16012</v>
      </c>
      <c r="J253" t="s">
        <v>124</v>
      </c>
      <c r="K253" t="s">
        <v>568</v>
      </c>
      <c r="L253" t="s">
        <v>897</v>
      </c>
      <c r="M253">
        <v>84992</v>
      </c>
      <c r="N253" t="s">
        <v>556</v>
      </c>
    </row>
    <row r="254" spans="9:14" x14ac:dyDescent="0.25">
      <c r="I254">
        <v>16013</v>
      </c>
      <c r="J254" t="s">
        <v>124</v>
      </c>
      <c r="K254" t="s">
        <v>569</v>
      </c>
      <c r="L254" t="s">
        <v>898</v>
      </c>
      <c r="M254">
        <v>95166</v>
      </c>
    </row>
    <row r="255" spans="9:14" x14ac:dyDescent="0.25">
      <c r="I255">
        <v>16014</v>
      </c>
      <c r="J255" t="s">
        <v>124</v>
      </c>
      <c r="K255" t="s">
        <v>570</v>
      </c>
      <c r="L255" t="s">
        <v>899</v>
      </c>
      <c r="M255">
        <v>98419</v>
      </c>
    </row>
    <row r="256" spans="9:14" x14ac:dyDescent="0.25">
      <c r="I256">
        <v>16015</v>
      </c>
      <c r="J256" t="s">
        <v>124</v>
      </c>
      <c r="K256" t="s">
        <v>571</v>
      </c>
      <c r="L256" t="s">
        <v>900</v>
      </c>
      <c r="M256">
        <v>88385</v>
      </c>
    </row>
    <row r="257" spans="9:14" x14ac:dyDescent="0.25">
      <c r="I257">
        <v>16016</v>
      </c>
      <c r="J257" t="s">
        <v>124</v>
      </c>
      <c r="K257" t="s">
        <v>572</v>
      </c>
      <c r="L257" t="s">
        <v>901</v>
      </c>
      <c r="M257">
        <v>85914</v>
      </c>
      <c r="N257" t="s">
        <v>558</v>
      </c>
    </row>
    <row r="258" spans="9:14" x14ac:dyDescent="0.25">
      <c r="I258">
        <v>16017</v>
      </c>
      <c r="J258" t="s">
        <v>124</v>
      </c>
      <c r="K258" t="s">
        <v>573</v>
      </c>
      <c r="L258" t="s">
        <v>902</v>
      </c>
      <c r="M258">
        <v>124011</v>
      </c>
    </row>
    <row r="259" spans="9:14" x14ac:dyDescent="0.25">
      <c r="I259">
        <v>16018</v>
      </c>
      <c r="J259" t="s">
        <v>124</v>
      </c>
      <c r="K259" t="s">
        <v>574</v>
      </c>
      <c r="L259" t="s">
        <v>903</v>
      </c>
      <c r="M259">
        <v>157460</v>
      </c>
      <c r="N259" t="s">
        <v>556</v>
      </c>
    </row>
    <row r="260" spans="9:14" x14ac:dyDescent="0.25">
      <c r="I260">
        <v>16019</v>
      </c>
      <c r="J260" t="s">
        <v>124</v>
      </c>
      <c r="K260" t="s">
        <v>575</v>
      </c>
      <c r="L260" t="s">
        <v>904</v>
      </c>
      <c r="M260">
        <v>148277</v>
      </c>
      <c r="N260" t="s">
        <v>556</v>
      </c>
    </row>
    <row r="261" spans="9:14" x14ac:dyDescent="0.25">
      <c r="I261">
        <v>16020</v>
      </c>
      <c r="J261" t="s">
        <v>124</v>
      </c>
      <c r="K261" t="s">
        <v>576</v>
      </c>
      <c r="L261" t="s">
        <v>905</v>
      </c>
      <c r="M261">
        <v>100976</v>
      </c>
    </row>
    <row r="262" spans="9:14" x14ac:dyDescent="0.25">
      <c r="I262">
        <v>16021</v>
      </c>
      <c r="J262" t="s">
        <v>124</v>
      </c>
      <c r="K262" t="s">
        <v>577</v>
      </c>
      <c r="L262" t="s">
        <v>906</v>
      </c>
      <c r="M262">
        <v>161200</v>
      </c>
      <c r="N262" t="s">
        <v>556</v>
      </c>
    </row>
    <row r="263" spans="9:14" x14ac:dyDescent="0.25">
      <c r="I263">
        <v>17001</v>
      </c>
      <c r="J263" t="s">
        <v>125</v>
      </c>
      <c r="K263" t="s">
        <v>578</v>
      </c>
      <c r="L263" t="s">
        <v>907</v>
      </c>
      <c r="M263">
        <v>63526</v>
      </c>
    </row>
    <row r="264" spans="9:14" x14ac:dyDescent="0.25">
      <c r="I264">
        <v>17002</v>
      </c>
      <c r="J264" t="s">
        <v>125</v>
      </c>
      <c r="K264" t="s">
        <v>579</v>
      </c>
      <c r="L264" t="s">
        <v>908</v>
      </c>
      <c r="M264">
        <v>155798</v>
      </c>
    </row>
    <row r="265" spans="9:14" x14ac:dyDescent="0.25">
      <c r="I265">
        <v>17003</v>
      </c>
      <c r="J265" t="s">
        <v>125</v>
      </c>
      <c r="K265" t="s">
        <v>580</v>
      </c>
      <c r="L265" t="s">
        <v>909</v>
      </c>
      <c r="M265">
        <v>284073</v>
      </c>
    </row>
    <row r="266" spans="9:14" x14ac:dyDescent="0.25">
      <c r="I266">
        <v>17004</v>
      </c>
      <c r="J266" t="s">
        <v>125</v>
      </c>
      <c r="K266" t="s">
        <v>581</v>
      </c>
      <c r="L266" t="s">
        <v>910</v>
      </c>
      <c r="M266">
        <v>117784</v>
      </c>
    </row>
    <row r="267" spans="9:14" x14ac:dyDescent="0.25">
      <c r="I267">
        <v>17005</v>
      </c>
      <c r="J267" t="s">
        <v>125</v>
      </c>
      <c r="K267" t="s">
        <v>557</v>
      </c>
      <c r="L267" t="s">
        <v>888</v>
      </c>
      <c r="M267">
        <v>110887</v>
      </c>
      <c r="N267" t="s">
        <v>582</v>
      </c>
    </row>
    <row r="268" spans="9:14" x14ac:dyDescent="0.25">
      <c r="I268">
        <v>17006</v>
      </c>
      <c r="J268" t="s">
        <v>125</v>
      </c>
      <c r="K268" t="s">
        <v>559</v>
      </c>
      <c r="L268" t="s">
        <v>889</v>
      </c>
      <c r="M268">
        <v>118694</v>
      </c>
      <c r="N268" t="s">
        <v>583</v>
      </c>
    </row>
    <row r="269" spans="9:14" x14ac:dyDescent="0.25">
      <c r="I269">
        <v>17007</v>
      </c>
      <c r="J269" t="s">
        <v>125</v>
      </c>
      <c r="K269" t="s">
        <v>584</v>
      </c>
      <c r="L269" t="s">
        <v>911</v>
      </c>
      <c r="M269">
        <v>102204</v>
      </c>
    </row>
    <row r="270" spans="9:14" x14ac:dyDescent="0.25">
      <c r="I270">
        <v>17008</v>
      </c>
      <c r="J270" t="s">
        <v>125</v>
      </c>
      <c r="K270" t="s">
        <v>585</v>
      </c>
      <c r="L270" t="s">
        <v>912</v>
      </c>
      <c r="M270">
        <v>91937</v>
      </c>
    </row>
    <row r="271" spans="9:14" x14ac:dyDescent="0.25">
      <c r="I271">
        <v>17009</v>
      </c>
      <c r="J271" t="s">
        <v>125</v>
      </c>
      <c r="K271" t="s">
        <v>586</v>
      </c>
      <c r="L271" t="s">
        <v>913</v>
      </c>
      <c r="M271">
        <v>123122</v>
      </c>
      <c r="N271" t="s">
        <v>554</v>
      </c>
    </row>
    <row r="272" spans="9:14" x14ac:dyDescent="0.25">
      <c r="I272">
        <v>17010</v>
      </c>
      <c r="J272" t="s">
        <v>125</v>
      </c>
      <c r="K272" t="s">
        <v>587</v>
      </c>
      <c r="L272" t="s">
        <v>914</v>
      </c>
      <c r="M272">
        <v>136258</v>
      </c>
    </row>
    <row r="273" spans="9:14" x14ac:dyDescent="0.25">
      <c r="I273">
        <v>17011</v>
      </c>
      <c r="J273" t="s">
        <v>125</v>
      </c>
      <c r="K273" t="s">
        <v>588</v>
      </c>
      <c r="L273" t="s">
        <v>915</v>
      </c>
      <c r="M273">
        <v>100898</v>
      </c>
    </row>
    <row r="274" spans="9:14" x14ac:dyDescent="0.25">
      <c r="I274">
        <v>17012</v>
      </c>
      <c r="J274" t="s">
        <v>125</v>
      </c>
      <c r="K274" t="s">
        <v>589</v>
      </c>
      <c r="L274" t="s">
        <v>916</v>
      </c>
      <c r="M274">
        <v>145969</v>
      </c>
    </row>
    <row r="275" spans="9:14" x14ac:dyDescent="0.25">
      <c r="I275">
        <v>17013</v>
      </c>
      <c r="J275" t="s">
        <v>125</v>
      </c>
      <c r="K275" t="s">
        <v>567</v>
      </c>
      <c r="L275" t="s">
        <v>896</v>
      </c>
      <c r="M275">
        <v>143794</v>
      </c>
      <c r="N275" t="s">
        <v>582</v>
      </c>
    </row>
    <row r="276" spans="9:14" x14ac:dyDescent="0.25">
      <c r="I276">
        <v>17014</v>
      </c>
      <c r="J276" t="s">
        <v>125</v>
      </c>
      <c r="K276" t="s">
        <v>590</v>
      </c>
      <c r="L276" t="s">
        <v>917</v>
      </c>
      <c r="M276">
        <v>93192</v>
      </c>
    </row>
    <row r="277" spans="9:14" x14ac:dyDescent="0.25">
      <c r="I277">
        <v>17015</v>
      </c>
      <c r="J277" t="s">
        <v>125</v>
      </c>
      <c r="K277" t="s">
        <v>572</v>
      </c>
      <c r="L277" t="s">
        <v>901</v>
      </c>
      <c r="M277">
        <v>85914</v>
      </c>
      <c r="N277" t="s">
        <v>582</v>
      </c>
    </row>
    <row r="278" spans="9:14" x14ac:dyDescent="0.25">
      <c r="I278">
        <v>17016</v>
      </c>
      <c r="J278" t="s">
        <v>125</v>
      </c>
      <c r="K278" t="s">
        <v>591</v>
      </c>
      <c r="L278" t="s">
        <v>918</v>
      </c>
      <c r="M278">
        <v>156790</v>
      </c>
    </row>
    <row r="279" spans="9:14" x14ac:dyDescent="0.25">
      <c r="I279">
        <v>17017</v>
      </c>
      <c r="J279" t="s">
        <v>125</v>
      </c>
      <c r="K279" t="s">
        <v>592</v>
      </c>
      <c r="L279" t="s">
        <v>919</v>
      </c>
      <c r="M279">
        <v>121734</v>
      </c>
      <c r="N279" t="s">
        <v>554</v>
      </c>
    </row>
    <row r="280" spans="9:14" x14ac:dyDescent="0.25">
      <c r="I280">
        <v>17018</v>
      </c>
      <c r="J280" t="s">
        <v>125</v>
      </c>
      <c r="K280" t="s">
        <v>593</v>
      </c>
      <c r="L280" t="s">
        <v>920</v>
      </c>
      <c r="M280">
        <v>108303</v>
      </c>
    </row>
    <row r="281" spans="9:14" x14ac:dyDescent="0.25">
      <c r="I281">
        <v>18001</v>
      </c>
      <c r="J281" t="s">
        <v>126</v>
      </c>
      <c r="K281" t="s">
        <v>594</v>
      </c>
      <c r="L281" t="s">
        <v>921</v>
      </c>
      <c r="M281">
        <v>188312</v>
      </c>
    </row>
    <row r="282" spans="9:14" x14ac:dyDescent="0.25">
      <c r="I282">
        <v>18002</v>
      </c>
      <c r="J282" t="s">
        <v>126</v>
      </c>
      <c r="K282" t="s">
        <v>555</v>
      </c>
      <c r="L282" t="s">
        <v>887</v>
      </c>
      <c r="M282">
        <v>119205</v>
      </c>
      <c r="N282" t="s">
        <v>582</v>
      </c>
    </row>
    <row r="283" spans="9:14" x14ac:dyDescent="0.25">
      <c r="I283">
        <v>18003</v>
      </c>
      <c r="J283" t="s">
        <v>126</v>
      </c>
      <c r="K283" t="s">
        <v>595</v>
      </c>
      <c r="L283" t="s">
        <v>922</v>
      </c>
      <c r="M283">
        <v>145554</v>
      </c>
    </row>
    <row r="284" spans="9:14" x14ac:dyDescent="0.25">
      <c r="I284">
        <v>18004</v>
      </c>
      <c r="J284" t="s">
        <v>126</v>
      </c>
      <c r="K284" t="s">
        <v>596</v>
      </c>
      <c r="L284" t="s">
        <v>923</v>
      </c>
      <c r="M284">
        <v>94662</v>
      </c>
    </row>
    <row r="285" spans="9:14" x14ac:dyDescent="0.25">
      <c r="I285">
        <v>18005</v>
      </c>
      <c r="J285" t="s">
        <v>126</v>
      </c>
      <c r="K285" t="s">
        <v>597</v>
      </c>
      <c r="L285" t="s">
        <v>924</v>
      </c>
      <c r="M285">
        <v>263181</v>
      </c>
    </row>
    <row r="286" spans="9:14" x14ac:dyDescent="0.25">
      <c r="I286">
        <v>18006</v>
      </c>
      <c r="J286" t="s">
        <v>126</v>
      </c>
      <c r="K286" t="s">
        <v>598</v>
      </c>
      <c r="L286" t="s">
        <v>925</v>
      </c>
      <c r="M286">
        <v>154716</v>
      </c>
    </row>
    <row r="287" spans="9:14" x14ac:dyDescent="0.25">
      <c r="I287">
        <v>18007</v>
      </c>
      <c r="J287" t="s">
        <v>126</v>
      </c>
      <c r="K287" t="s">
        <v>566</v>
      </c>
      <c r="L287" t="s">
        <v>895</v>
      </c>
      <c r="M287">
        <v>161701</v>
      </c>
      <c r="N287" t="s">
        <v>582</v>
      </c>
    </row>
    <row r="288" spans="9:14" x14ac:dyDescent="0.25">
      <c r="I288">
        <v>18008</v>
      </c>
      <c r="J288" t="s">
        <v>126</v>
      </c>
      <c r="K288" t="s">
        <v>568</v>
      </c>
      <c r="L288" t="s">
        <v>897</v>
      </c>
      <c r="M288">
        <v>84992</v>
      </c>
      <c r="N288" t="s">
        <v>582</v>
      </c>
    </row>
    <row r="289" spans="9:14" x14ac:dyDescent="0.25">
      <c r="I289">
        <v>18009</v>
      </c>
      <c r="J289" t="s">
        <v>126</v>
      </c>
      <c r="K289" t="s">
        <v>599</v>
      </c>
      <c r="L289" t="s">
        <v>926</v>
      </c>
      <c r="M289">
        <v>146038</v>
      </c>
    </row>
    <row r="290" spans="9:14" x14ac:dyDescent="0.25">
      <c r="I290">
        <v>18010</v>
      </c>
      <c r="J290" t="s">
        <v>126</v>
      </c>
      <c r="K290" t="s">
        <v>600</v>
      </c>
      <c r="L290" t="s">
        <v>927</v>
      </c>
      <c r="M290">
        <v>69307</v>
      </c>
    </row>
    <row r="291" spans="9:14" x14ac:dyDescent="0.25">
      <c r="I291">
        <v>18011</v>
      </c>
      <c r="J291" t="s">
        <v>126</v>
      </c>
      <c r="K291" t="s">
        <v>601</v>
      </c>
      <c r="L291" t="s">
        <v>928</v>
      </c>
      <c r="M291">
        <v>138177</v>
      </c>
    </row>
    <row r="292" spans="9:14" x14ac:dyDescent="0.25">
      <c r="I292">
        <v>18012</v>
      </c>
      <c r="J292" t="s">
        <v>126</v>
      </c>
      <c r="K292" t="s">
        <v>602</v>
      </c>
      <c r="L292" t="s">
        <v>929</v>
      </c>
      <c r="M292">
        <v>217584</v>
      </c>
    </row>
    <row r="293" spans="9:14" x14ac:dyDescent="0.25">
      <c r="I293">
        <v>18013</v>
      </c>
      <c r="J293" t="s">
        <v>126</v>
      </c>
      <c r="K293" t="s">
        <v>603</v>
      </c>
      <c r="L293" t="s">
        <v>930</v>
      </c>
      <c r="M293">
        <v>126534</v>
      </c>
    </row>
    <row r="294" spans="9:14" x14ac:dyDescent="0.25">
      <c r="I294">
        <v>18014</v>
      </c>
      <c r="J294" t="s">
        <v>126</v>
      </c>
      <c r="K294" t="s">
        <v>574</v>
      </c>
      <c r="L294" t="s">
        <v>903</v>
      </c>
      <c r="M294">
        <v>157460</v>
      </c>
      <c r="N294" t="s">
        <v>582</v>
      </c>
    </row>
    <row r="295" spans="9:14" x14ac:dyDescent="0.25">
      <c r="I295">
        <v>18015</v>
      </c>
      <c r="J295" t="s">
        <v>126</v>
      </c>
      <c r="K295" t="s">
        <v>604</v>
      </c>
      <c r="L295" t="s">
        <v>931</v>
      </c>
      <c r="M295">
        <v>108609</v>
      </c>
    </row>
    <row r="296" spans="9:14" x14ac:dyDescent="0.25">
      <c r="I296">
        <v>18016</v>
      </c>
      <c r="J296" t="s">
        <v>126</v>
      </c>
      <c r="K296" t="s">
        <v>575</v>
      </c>
      <c r="L296" t="s">
        <v>904</v>
      </c>
      <c r="M296">
        <v>148277</v>
      </c>
      <c r="N296" t="s">
        <v>582</v>
      </c>
    </row>
    <row r="297" spans="9:14" x14ac:dyDescent="0.25">
      <c r="I297">
        <v>18017</v>
      </c>
      <c r="J297" t="s">
        <v>126</v>
      </c>
      <c r="K297" t="s">
        <v>577</v>
      </c>
      <c r="L297" t="s">
        <v>906</v>
      </c>
      <c r="M297">
        <v>161200</v>
      </c>
      <c r="N297" t="s">
        <v>582</v>
      </c>
    </row>
    <row r="298" spans="9:14" x14ac:dyDescent="0.25">
      <c r="I298">
        <v>18018</v>
      </c>
      <c r="J298" t="s">
        <v>126</v>
      </c>
      <c r="K298" t="s">
        <v>605</v>
      </c>
      <c r="L298" t="s">
        <v>932</v>
      </c>
      <c r="M298">
        <v>174833</v>
      </c>
    </row>
    <row r="299" spans="9:14" x14ac:dyDescent="0.25">
      <c r="I299">
        <v>19001</v>
      </c>
      <c r="J299" t="s">
        <v>24</v>
      </c>
      <c r="K299" t="s">
        <v>553</v>
      </c>
      <c r="L299" t="s">
        <v>886</v>
      </c>
      <c r="M299">
        <v>174340</v>
      </c>
      <c r="N299" t="s">
        <v>582</v>
      </c>
    </row>
    <row r="300" spans="9:14" x14ac:dyDescent="0.25">
      <c r="I300">
        <v>19002</v>
      </c>
      <c r="J300" t="s">
        <v>24</v>
      </c>
      <c r="K300" t="s">
        <v>606</v>
      </c>
      <c r="L300" t="s">
        <v>933</v>
      </c>
      <c r="M300">
        <v>191673</v>
      </c>
    </row>
    <row r="301" spans="9:14" x14ac:dyDescent="0.25">
      <c r="I301">
        <v>19003</v>
      </c>
      <c r="J301" t="s">
        <v>24</v>
      </c>
      <c r="K301" t="s">
        <v>607</v>
      </c>
      <c r="L301" t="s">
        <v>934</v>
      </c>
      <c r="M301">
        <v>49211</v>
      </c>
    </row>
    <row r="302" spans="9:14" x14ac:dyDescent="0.25">
      <c r="I302">
        <v>19004</v>
      </c>
      <c r="J302" t="s">
        <v>24</v>
      </c>
      <c r="K302" t="s">
        <v>608</v>
      </c>
      <c r="L302" t="s">
        <v>935</v>
      </c>
      <c r="M302">
        <v>88711</v>
      </c>
    </row>
    <row r="303" spans="9:14" x14ac:dyDescent="0.25">
      <c r="I303">
        <v>19005</v>
      </c>
      <c r="J303" t="s">
        <v>24</v>
      </c>
      <c r="K303" t="s">
        <v>559</v>
      </c>
      <c r="L303" t="s">
        <v>889</v>
      </c>
      <c r="M303">
        <v>118694</v>
      </c>
      <c r="N303" t="s">
        <v>609</v>
      </c>
    </row>
    <row r="304" spans="9:14" x14ac:dyDescent="0.25">
      <c r="I304">
        <v>19006</v>
      </c>
      <c r="J304" t="s">
        <v>24</v>
      </c>
      <c r="K304" t="s">
        <v>610</v>
      </c>
      <c r="L304" t="s">
        <v>936</v>
      </c>
      <c r="M304">
        <v>128977</v>
      </c>
    </row>
    <row r="305" spans="9:14" x14ac:dyDescent="0.25">
      <c r="I305">
        <v>19007</v>
      </c>
      <c r="J305" t="s">
        <v>24</v>
      </c>
      <c r="K305" t="s">
        <v>611</v>
      </c>
      <c r="L305" t="s">
        <v>937</v>
      </c>
      <c r="M305">
        <v>115182</v>
      </c>
    </row>
    <row r="306" spans="9:14" x14ac:dyDescent="0.25">
      <c r="I306">
        <v>19008</v>
      </c>
      <c r="J306" t="s">
        <v>24</v>
      </c>
      <c r="K306" t="s">
        <v>612</v>
      </c>
      <c r="L306" t="s">
        <v>938</v>
      </c>
      <c r="M306">
        <v>84757</v>
      </c>
    </row>
    <row r="307" spans="9:14" x14ac:dyDescent="0.25">
      <c r="I307">
        <v>19009</v>
      </c>
      <c r="J307" t="s">
        <v>24</v>
      </c>
      <c r="K307" t="s">
        <v>586</v>
      </c>
      <c r="L307" t="s">
        <v>913</v>
      </c>
      <c r="M307">
        <v>123122</v>
      </c>
      <c r="N307" t="s">
        <v>558</v>
      </c>
    </row>
    <row r="308" spans="9:14" x14ac:dyDescent="0.25">
      <c r="I308">
        <v>19010</v>
      </c>
      <c r="J308" t="s">
        <v>24</v>
      </c>
      <c r="K308" t="s">
        <v>613</v>
      </c>
      <c r="L308" t="s">
        <v>939</v>
      </c>
      <c r="M308">
        <v>139763</v>
      </c>
    </row>
    <row r="309" spans="9:14" x14ac:dyDescent="0.25">
      <c r="I309">
        <v>19011</v>
      </c>
      <c r="J309" t="s">
        <v>24</v>
      </c>
      <c r="K309" t="s">
        <v>614</v>
      </c>
      <c r="L309" t="s">
        <v>940</v>
      </c>
      <c r="M309">
        <v>179275</v>
      </c>
    </row>
    <row r="310" spans="9:14" x14ac:dyDescent="0.25">
      <c r="I310">
        <v>19012</v>
      </c>
      <c r="J310" t="s">
        <v>24</v>
      </c>
      <c r="K310" t="s">
        <v>615</v>
      </c>
      <c r="L310" t="s">
        <v>941</v>
      </c>
      <c r="M310">
        <v>70607</v>
      </c>
    </row>
    <row r="311" spans="9:14" x14ac:dyDescent="0.25">
      <c r="I311">
        <v>19013</v>
      </c>
      <c r="J311" t="s">
        <v>24</v>
      </c>
      <c r="K311" t="s">
        <v>616</v>
      </c>
      <c r="L311" t="s">
        <v>942</v>
      </c>
      <c r="M311">
        <v>150005</v>
      </c>
    </row>
    <row r="312" spans="9:14" x14ac:dyDescent="0.25">
      <c r="I312">
        <v>19014</v>
      </c>
      <c r="J312" t="s">
        <v>24</v>
      </c>
      <c r="K312" t="s">
        <v>617</v>
      </c>
      <c r="L312" t="s">
        <v>943</v>
      </c>
      <c r="M312">
        <v>210538</v>
      </c>
    </row>
    <row r="313" spans="9:14" x14ac:dyDescent="0.25">
      <c r="I313">
        <v>19015</v>
      </c>
      <c r="J313" t="s">
        <v>24</v>
      </c>
      <c r="K313" t="s">
        <v>618</v>
      </c>
      <c r="L313" t="s">
        <v>944</v>
      </c>
      <c r="M313">
        <v>46228</v>
      </c>
    </row>
    <row r="314" spans="9:14" x14ac:dyDescent="0.25">
      <c r="I314">
        <v>19016</v>
      </c>
      <c r="J314" t="s">
        <v>24</v>
      </c>
      <c r="K314" t="s">
        <v>619</v>
      </c>
      <c r="L314" t="s">
        <v>945</v>
      </c>
      <c r="M314">
        <v>246054</v>
      </c>
    </row>
    <row r="315" spans="9:14" x14ac:dyDescent="0.25">
      <c r="I315">
        <v>19017</v>
      </c>
      <c r="J315" t="s">
        <v>24</v>
      </c>
      <c r="K315" t="s">
        <v>620</v>
      </c>
      <c r="L315" t="s">
        <v>946</v>
      </c>
      <c r="M315">
        <v>121352</v>
      </c>
    </row>
    <row r="316" spans="9:14" x14ac:dyDescent="0.25">
      <c r="I316">
        <v>19018</v>
      </c>
      <c r="J316" t="s">
        <v>24</v>
      </c>
      <c r="K316" t="s">
        <v>621</v>
      </c>
      <c r="L316" t="s">
        <v>947</v>
      </c>
      <c r="M316">
        <v>100873</v>
      </c>
    </row>
    <row r="317" spans="9:14" x14ac:dyDescent="0.25">
      <c r="I317">
        <v>19019</v>
      </c>
      <c r="J317" t="s">
        <v>24</v>
      </c>
      <c r="K317" t="s">
        <v>622</v>
      </c>
      <c r="L317" t="s">
        <v>948</v>
      </c>
      <c r="M317">
        <v>65217</v>
      </c>
    </row>
    <row r="318" spans="9:14" x14ac:dyDescent="0.25">
      <c r="I318">
        <v>19020</v>
      </c>
      <c r="J318" t="s">
        <v>24</v>
      </c>
      <c r="K318" t="s">
        <v>623</v>
      </c>
      <c r="L318" t="s">
        <v>949</v>
      </c>
      <c r="M318">
        <v>488487</v>
      </c>
    </row>
    <row r="319" spans="9:14" x14ac:dyDescent="0.25">
      <c r="I319">
        <v>19021</v>
      </c>
      <c r="J319" t="s">
        <v>24</v>
      </c>
      <c r="K319" t="s">
        <v>592</v>
      </c>
      <c r="L319" t="s">
        <v>919</v>
      </c>
      <c r="M319">
        <v>121734</v>
      </c>
      <c r="N319" t="s">
        <v>558</v>
      </c>
    </row>
    <row r="320" spans="9:14" x14ac:dyDescent="0.25">
      <c r="I320">
        <v>20001</v>
      </c>
      <c r="J320" t="s">
        <v>127</v>
      </c>
      <c r="K320" t="s">
        <v>624</v>
      </c>
      <c r="L320" t="s">
        <v>950</v>
      </c>
      <c r="M320">
        <v>184287</v>
      </c>
    </row>
    <row r="321" spans="9:14" x14ac:dyDescent="0.25">
      <c r="I321">
        <v>20002</v>
      </c>
      <c r="J321" t="s">
        <v>127</v>
      </c>
      <c r="K321" t="s">
        <v>625</v>
      </c>
      <c r="L321" t="s">
        <v>951</v>
      </c>
      <c r="M321">
        <v>450640</v>
      </c>
    </row>
    <row r="322" spans="9:14" x14ac:dyDescent="0.25">
      <c r="I322">
        <v>20003</v>
      </c>
      <c r="J322" t="s">
        <v>127</v>
      </c>
      <c r="K322" t="s">
        <v>626</v>
      </c>
      <c r="L322" t="s">
        <v>952</v>
      </c>
      <c r="M322">
        <v>116592</v>
      </c>
    </row>
    <row r="323" spans="9:14" x14ac:dyDescent="0.25">
      <c r="I323">
        <v>20004</v>
      </c>
      <c r="J323" t="s">
        <v>127</v>
      </c>
      <c r="K323" t="s">
        <v>627</v>
      </c>
      <c r="L323" t="s">
        <v>953</v>
      </c>
      <c r="M323">
        <v>85548</v>
      </c>
    </row>
    <row r="324" spans="9:14" x14ac:dyDescent="0.25">
      <c r="I324">
        <v>20005</v>
      </c>
      <c r="J324" t="s">
        <v>127</v>
      </c>
      <c r="K324" t="s">
        <v>628</v>
      </c>
      <c r="L324" t="s">
        <v>954</v>
      </c>
      <c r="M324">
        <v>84576</v>
      </c>
    </row>
    <row r="325" spans="9:14" x14ac:dyDescent="0.25">
      <c r="I325">
        <v>20006</v>
      </c>
      <c r="J325" t="s">
        <v>127</v>
      </c>
      <c r="K325" t="s">
        <v>629</v>
      </c>
      <c r="L325" t="s">
        <v>955</v>
      </c>
      <c r="M325">
        <v>127169</v>
      </c>
    </row>
    <row r="326" spans="9:14" x14ac:dyDescent="0.25">
      <c r="I326">
        <v>20007</v>
      </c>
      <c r="J326" t="s">
        <v>127</v>
      </c>
      <c r="K326" t="s">
        <v>630</v>
      </c>
      <c r="L326" t="s">
        <v>956</v>
      </c>
      <c r="M326">
        <v>112056</v>
      </c>
      <c r="N326" t="s">
        <v>631</v>
      </c>
    </row>
    <row r="327" spans="9:14" x14ac:dyDescent="0.25">
      <c r="I327">
        <v>20008</v>
      </c>
      <c r="J327" t="s">
        <v>127</v>
      </c>
      <c r="K327" t="s">
        <v>632</v>
      </c>
      <c r="L327" t="s">
        <v>957</v>
      </c>
      <c r="M327">
        <v>209941</v>
      </c>
    </row>
    <row r="328" spans="9:14" x14ac:dyDescent="0.25">
      <c r="I328">
        <v>20009</v>
      </c>
      <c r="J328" t="s">
        <v>127</v>
      </c>
      <c r="K328" t="s">
        <v>633</v>
      </c>
      <c r="L328" t="s">
        <v>958</v>
      </c>
      <c r="M328">
        <v>120141</v>
      </c>
      <c r="N328" t="s">
        <v>631</v>
      </c>
    </row>
    <row r="329" spans="9:14" x14ac:dyDescent="0.25">
      <c r="I329">
        <v>20010</v>
      </c>
      <c r="J329" t="s">
        <v>127</v>
      </c>
      <c r="K329" t="s">
        <v>634</v>
      </c>
      <c r="L329" t="s">
        <v>959</v>
      </c>
      <c r="M329">
        <v>273952</v>
      </c>
    </row>
    <row r="330" spans="9:14" x14ac:dyDescent="0.25">
      <c r="I330">
        <v>20011</v>
      </c>
      <c r="J330" t="s">
        <v>127</v>
      </c>
      <c r="K330" t="s">
        <v>635</v>
      </c>
      <c r="L330" t="s">
        <v>960</v>
      </c>
      <c r="M330">
        <v>165510</v>
      </c>
      <c r="N330" t="s">
        <v>631</v>
      </c>
    </row>
    <row r="331" spans="9:14" x14ac:dyDescent="0.25">
      <c r="I331">
        <v>20012</v>
      </c>
      <c r="J331" t="s">
        <v>127</v>
      </c>
      <c r="K331" t="s">
        <v>636</v>
      </c>
      <c r="L331" t="s">
        <v>961</v>
      </c>
      <c r="M331">
        <v>116774</v>
      </c>
    </row>
    <row r="332" spans="9:14" x14ac:dyDescent="0.25">
      <c r="I332">
        <v>20013</v>
      </c>
      <c r="J332" t="s">
        <v>127</v>
      </c>
      <c r="K332" t="s">
        <v>637</v>
      </c>
      <c r="L332" t="s">
        <v>962</v>
      </c>
      <c r="M332">
        <v>114241</v>
      </c>
      <c r="N332" t="s">
        <v>631</v>
      </c>
    </row>
    <row r="333" spans="9:14" x14ac:dyDescent="0.25">
      <c r="I333">
        <v>20014</v>
      </c>
      <c r="J333" t="s">
        <v>127</v>
      </c>
      <c r="K333" t="s">
        <v>638</v>
      </c>
      <c r="L333" t="s">
        <v>963</v>
      </c>
      <c r="M333">
        <v>86868</v>
      </c>
    </row>
    <row r="334" spans="9:14" x14ac:dyDescent="0.25">
      <c r="I334">
        <v>20015</v>
      </c>
      <c r="J334" t="s">
        <v>127</v>
      </c>
      <c r="K334" t="s">
        <v>639</v>
      </c>
      <c r="L334" t="s">
        <v>964</v>
      </c>
      <c r="M334">
        <v>34518</v>
      </c>
      <c r="N334" t="s">
        <v>631</v>
      </c>
    </row>
    <row r="335" spans="9:14" x14ac:dyDescent="0.25">
      <c r="I335">
        <v>21001</v>
      </c>
      <c r="J335" t="s">
        <v>128</v>
      </c>
      <c r="K335" t="s">
        <v>640</v>
      </c>
      <c r="L335" t="s">
        <v>965</v>
      </c>
      <c r="M335">
        <v>550283</v>
      </c>
    </row>
    <row r="336" spans="9:14" x14ac:dyDescent="0.25">
      <c r="I336">
        <v>21002</v>
      </c>
      <c r="J336" t="s">
        <v>128</v>
      </c>
      <c r="K336" t="s">
        <v>641</v>
      </c>
      <c r="L336" t="s">
        <v>966</v>
      </c>
      <c r="M336">
        <v>138380</v>
      </c>
    </row>
    <row r="337" spans="9:14" x14ac:dyDescent="0.25">
      <c r="I337">
        <v>21003</v>
      </c>
      <c r="J337" t="s">
        <v>128</v>
      </c>
      <c r="K337" t="s">
        <v>642</v>
      </c>
      <c r="L337" t="s">
        <v>967</v>
      </c>
      <c r="M337">
        <v>125679</v>
      </c>
    </row>
    <row r="338" spans="9:14" x14ac:dyDescent="0.25">
      <c r="I338">
        <v>21004</v>
      </c>
      <c r="J338" t="s">
        <v>128</v>
      </c>
      <c r="K338" t="s">
        <v>643</v>
      </c>
      <c r="L338" t="s">
        <v>968</v>
      </c>
      <c r="M338">
        <v>2335</v>
      </c>
    </row>
    <row r="339" spans="9:14" x14ac:dyDescent="0.25">
      <c r="I339">
        <v>21005</v>
      </c>
      <c r="J339" t="s">
        <v>128</v>
      </c>
      <c r="K339" t="s">
        <v>630</v>
      </c>
      <c r="L339" t="s">
        <v>956</v>
      </c>
      <c r="M339">
        <v>112056</v>
      </c>
      <c r="N339" t="s">
        <v>644</v>
      </c>
    </row>
    <row r="340" spans="9:14" x14ac:dyDescent="0.25">
      <c r="I340">
        <v>21006</v>
      </c>
      <c r="J340" t="s">
        <v>128</v>
      </c>
      <c r="K340" t="s">
        <v>645</v>
      </c>
      <c r="L340" t="s">
        <v>969</v>
      </c>
      <c r="M340">
        <v>79582</v>
      </c>
    </row>
    <row r="341" spans="9:14" x14ac:dyDescent="0.25">
      <c r="I341">
        <v>21007</v>
      </c>
      <c r="J341" t="s">
        <v>128</v>
      </c>
      <c r="K341" t="s">
        <v>646</v>
      </c>
      <c r="L341" t="s">
        <v>970</v>
      </c>
      <c r="M341">
        <v>94162</v>
      </c>
    </row>
    <row r="342" spans="9:14" x14ac:dyDescent="0.25">
      <c r="I342">
        <v>21008</v>
      </c>
      <c r="J342" t="s">
        <v>128</v>
      </c>
      <c r="K342" t="s">
        <v>647</v>
      </c>
      <c r="L342" t="s">
        <v>971</v>
      </c>
      <c r="M342">
        <v>261386</v>
      </c>
    </row>
    <row r="343" spans="9:14" x14ac:dyDescent="0.25">
      <c r="I343">
        <v>21009</v>
      </c>
      <c r="J343" t="s">
        <v>128</v>
      </c>
      <c r="K343" t="s">
        <v>633</v>
      </c>
      <c r="L343" t="s">
        <v>958</v>
      </c>
      <c r="M343">
        <v>120141</v>
      </c>
      <c r="N343" t="s">
        <v>644</v>
      </c>
    </row>
    <row r="344" spans="9:14" x14ac:dyDescent="0.25">
      <c r="I344">
        <v>21010</v>
      </c>
      <c r="J344" t="s">
        <v>128</v>
      </c>
      <c r="K344" t="s">
        <v>648</v>
      </c>
      <c r="L344" t="s">
        <v>972</v>
      </c>
      <c r="M344">
        <v>84886</v>
      </c>
    </row>
    <row r="345" spans="9:14" x14ac:dyDescent="0.25">
      <c r="I345">
        <v>21011</v>
      </c>
      <c r="J345" t="s">
        <v>128</v>
      </c>
      <c r="K345" t="s">
        <v>635</v>
      </c>
      <c r="L345" t="s">
        <v>960</v>
      </c>
      <c r="M345">
        <v>165510</v>
      </c>
      <c r="N345" t="s">
        <v>644</v>
      </c>
    </row>
    <row r="346" spans="9:14" x14ac:dyDescent="0.25">
      <c r="I346">
        <v>21012</v>
      </c>
      <c r="J346" t="s">
        <v>128</v>
      </c>
      <c r="K346" t="s">
        <v>637</v>
      </c>
      <c r="L346" t="s">
        <v>962</v>
      </c>
      <c r="M346">
        <v>114241</v>
      </c>
      <c r="N346" t="s">
        <v>644</v>
      </c>
    </row>
    <row r="347" spans="9:14" x14ac:dyDescent="0.25">
      <c r="I347">
        <v>21013</v>
      </c>
      <c r="J347" t="s">
        <v>128</v>
      </c>
      <c r="K347" t="s">
        <v>649</v>
      </c>
      <c r="L347" t="s">
        <v>973</v>
      </c>
      <c r="M347">
        <v>128903</v>
      </c>
    </row>
    <row r="348" spans="9:14" x14ac:dyDescent="0.25">
      <c r="I348">
        <v>21014</v>
      </c>
      <c r="J348" t="s">
        <v>128</v>
      </c>
      <c r="K348" t="s">
        <v>650</v>
      </c>
      <c r="L348" t="s">
        <v>974</v>
      </c>
      <c r="M348">
        <v>133791</v>
      </c>
    </row>
    <row r="349" spans="9:14" x14ac:dyDescent="0.25">
      <c r="I349">
        <v>21015</v>
      </c>
      <c r="J349" t="s">
        <v>128</v>
      </c>
      <c r="K349" t="s">
        <v>651</v>
      </c>
      <c r="L349" t="s">
        <v>975</v>
      </c>
      <c r="M349">
        <v>66312</v>
      </c>
    </row>
    <row r="350" spans="9:14" x14ac:dyDescent="0.25">
      <c r="I350">
        <v>21016</v>
      </c>
      <c r="J350" t="s">
        <v>128</v>
      </c>
      <c r="K350" t="s">
        <v>652</v>
      </c>
      <c r="L350" t="s">
        <v>976</v>
      </c>
      <c r="M350">
        <v>54502</v>
      </c>
    </row>
    <row r="351" spans="9:14" x14ac:dyDescent="0.25">
      <c r="I351">
        <v>21017</v>
      </c>
      <c r="J351" t="s">
        <v>128</v>
      </c>
      <c r="K351" t="s">
        <v>639</v>
      </c>
      <c r="L351" t="s">
        <v>964</v>
      </c>
      <c r="M351">
        <v>34518</v>
      </c>
      <c r="N351" t="s">
        <v>644</v>
      </c>
    </row>
    <row r="352" spans="9:14" x14ac:dyDescent="0.25">
      <c r="I352">
        <v>22001</v>
      </c>
      <c r="J352" t="s">
        <v>25</v>
      </c>
      <c r="K352" t="s">
        <v>653</v>
      </c>
      <c r="L352" t="s">
        <v>977</v>
      </c>
      <c r="M352">
        <v>124047</v>
      </c>
    </row>
    <row r="353" spans="9:13" x14ac:dyDescent="0.25">
      <c r="I353">
        <v>22002</v>
      </c>
      <c r="J353" t="s">
        <v>25</v>
      </c>
      <c r="K353" t="s">
        <v>654</v>
      </c>
      <c r="L353" t="s">
        <v>978</v>
      </c>
      <c r="M353">
        <v>159663</v>
      </c>
    </row>
    <row r="354" spans="9:13" x14ac:dyDescent="0.25">
      <c r="I354">
        <v>22003</v>
      </c>
      <c r="J354" t="s">
        <v>25</v>
      </c>
      <c r="K354" t="s">
        <v>655</v>
      </c>
      <c r="L354" t="s">
        <v>979</v>
      </c>
      <c r="M354">
        <v>103531</v>
      </c>
    </row>
    <row r="355" spans="9:13" x14ac:dyDescent="0.25">
      <c r="I355">
        <v>22004</v>
      </c>
      <c r="J355" t="s">
        <v>25</v>
      </c>
      <c r="K355" t="s">
        <v>656</v>
      </c>
      <c r="L355" t="s">
        <v>980</v>
      </c>
      <c r="M355">
        <v>113446</v>
      </c>
    </row>
    <row r="356" spans="9:13" x14ac:dyDescent="0.25">
      <c r="I356">
        <v>22005</v>
      </c>
      <c r="J356" t="s">
        <v>25</v>
      </c>
      <c r="K356" t="s">
        <v>657</v>
      </c>
      <c r="L356" t="s">
        <v>981</v>
      </c>
      <c r="M356">
        <v>105715</v>
      </c>
    </row>
    <row r="357" spans="9:13" x14ac:dyDescent="0.25">
      <c r="I357">
        <v>22006</v>
      </c>
      <c r="J357" t="s">
        <v>25</v>
      </c>
      <c r="K357" t="s">
        <v>658</v>
      </c>
      <c r="L357" t="s">
        <v>982</v>
      </c>
      <c r="M357">
        <v>164019</v>
      </c>
    </row>
    <row r="358" spans="9:13" x14ac:dyDescent="0.25">
      <c r="I358">
        <v>22007</v>
      </c>
      <c r="J358" t="s">
        <v>25</v>
      </c>
      <c r="K358" t="s">
        <v>659</v>
      </c>
      <c r="L358" t="s">
        <v>983</v>
      </c>
      <c r="M358">
        <v>275176</v>
      </c>
    </row>
    <row r="359" spans="9:13" x14ac:dyDescent="0.25">
      <c r="I359">
        <v>22008</v>
      </c>
      <c r="J359" t="s">
        <v>25</v>
      </c>
      <c r="K359" t="s">
        <v>660</v>
      </c>
      <c r="L359" t="s">
        <v>984</v>
      </c>
      <c r="M359">
        <v>118165</v>
      </c>
    </row>
    <row r="360" spans="9:13" x14ac:dyDescent="0.25">
      <c r="I360">
        <v>22009</v>
      </c>
      <c r="J360" t="s">
        <v>25</v>
      </c>
      <c r="K360" t="s">
        <v>661</v>
      </c>
      <c r="L360" t="s">
        <v>985</v>
      </c>
      <c r="M360">
        <v>109838</v>
      </c>
    </row>
    <row r="361" spans="9:13" x14ac:dyDescent="0.25">
      <c r="I361">
        <v>22010</v>
      </c>
      <c r="J361" t="s">
        <v>25</v>
      </c>
      <c r="K361" t="s">
        <v>662</v>
      </c>
      <c r="L361" t="s">
        <v>986</v>
      </c>
      <c r="M361">
        <v>142465</v>
      </c>
    </row>
    <row r="362" spans="9:13" x14ac:dyDescent="0.25">
      <c r="I362">
        <v>22011</v>
      </c>
      <c r="J362" t="s">
        <v>25</v>
      </c>
      <c r="K362" t="s">
        <v>663</v>
      </c>
      <c r="L362" t="s">
        <v>987</v>
      </c>
      <c r="M362">
        <v>139822</v>
      </c>
    </row>
    <row r="363" spans="9:13" x14ac:dyDescent="0.25">
      <c r="I363">
        <v>22012</v>
      </c>
      <c r="J363" t="s">
        <v>25</v>
      </c>
      <c r="K363" t="s">
        <v>664</v>
      </c>
      <c r="L363" t="s">
        <v>988</v>
      </c>
      <c r="M363">
        <v>125779</v>
      </c>
    </row>
    <row r="364" spans="9:13" x14ac:dyDescent="0.25">
      <c r="I364">
        <v>22013</v>
      </c>
      <c r="J364" t="s">
        <v>25</v>
      </c>
      <c r="K364" t="s">
        <v>665</v>
      </c>
      <c r="L364" t="s">
        <v>989</v>
      </c>
      <c r="M364">
        <v>116610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3"/>
  <sheetViews>
    <sheetView workbookViewId="0"/>
  </sheetViews>
  <sheetFormatPr defaultRowHeight="15" x14ac:dyDescent="0.25"/>
  <cols>
    <col min="10" max="10" width="12.5703125" customWidth="1"/>
  </cols>
  <sheetData>
    <row r="1" spans="1:18" x14ac:dyDescent="0.25">
      <c r="A1" t="s">
        <v>9</v>
      </c>
      <c r="B1" t="s">
        <v>115</v>
      </c>
      <c r="C1" t="s">
        <v>1013</v>
      </c>
      <c r="D1" t="s">
        <v>115</v>
      </c>
      <c r="E1" t="s">
        <v>1015</v>
      </c>
      <c r="F1" t="s">
        <v>110</v>
      </c>
      <c r="G1" t="s">
        <v>109</v>
      </c>
      <c r="H1" t="s">
        <v>87</v>
      </c>
      <c r="I1" t="s">
        <v>1005</v>
      </c>
      <c r="J1" s="7" t="s">
        <v>312</v>
      </c>
      <c r="K1" t="s">
        <v>113</v>
      </c>
      <c r="L1" t="s">
        <v>114</v>
      </c>
      <c r="M1" t="s">
        <v>115</v>
      </c>
      <c r="N1" t="s">
        <v>1011</v>
      </c>
      <c r="O1" t="s">
        <v>155</v>
      </c>
      <c r="P1" t="s">
        <v>156</v>
      </c>
      <c r="Q1" t="s">
        <v>157</v>
      </c>
      <c r="R1" t="s">
        <v>1012</v>
      </c>
    </row>
    <row r="2" spans="1:18" x14ac:dyDescent="0.25">
      <c r="A2">
        <f>VLOOKUP('ODN profiles'!$B$1,'L1'!$A$1:$B$23,2,FALSE)</f>
        <v>1</v>
      </c>
      <c r="B2">
        <v>1990</v>
      </c>
      <c r="C2">
        <f>10000*A2+B2</f>
        <v>11990</v>
      </c>
      <c r="D2">
        <f>VLOOKUP($C2,$K$2:$R$1123,3,FALSE)</f>
        <v>1990</v>
      </c>
      <c r="E2">
        <f>VLOOKUP($C2,$K$2:$R$1123,4,FALSE)</f>
        <v>1251</v>
      </c>
      <c r="F2">
        <f>VLOOKUP($C2,$K$2:$R$1123,7,FALSE)</f>
        <v>218</v>
      </c>
      <c r="G2">
        <f>VLOOKUP($C2,$K$2:$R$1123,6,FALSE)</f>
        <v>674</v>
      </c>
      <c r="H2">
        <f>VLOOKUP($C2,$K$2:$R$1123,5,FALSE)</f>
        <v>3426</v>
      </c>
      <c r="I2">
        <f>VLOOKUP($C2,$K$2:$R$1123,8,FALSE)</f>
        <v>0</v>
      </c>
      <c r="K2">
        <v>11970</v>
      </c>
      <c r="L2">
        <v>1</v>
      </c>
      <c r="M2">
        <v>1970</v>
      </c>
      <c r="N2">
        <v>285</v>
      </c>
      <c r="O2">
        <v>720.5</v>
      </c>
      <c r="P2">
        <v>134</v>
      </c>
      <c r="Q2">
        <v>37</v>
      </c>
      <c r="R2">
        <v>0</v>
      </c>
    </row>
    <row r="3" spans="1:18" x14ac:dyDescent="0.25">
      <c r="A3">
        <f>VLOOKUP('ODN profiles'!$B$1,'L1'!$A$1:$B$23,2,FALSE)</f>
        <v>1</v>
      </c>
      <c r="B3">
        <f>1+B2</f>
        <v>1991</v>
      </c>
      <c r="C3">
        <f t="shared" ref="C3:C32" si="0">10000*A3+B3</f>
        <v>11991</v>
      </c>
      <c r="D3">
        <f t="shared" ref="D3:D32" si="1">VLOOKUP($C3,$K$2:$R$1123,3,FALSE)</f>
        <v>1991</v>
      </c>
      <c r="E3">
        <f t="shared" ref="E3:E32" si="2">VLOOKUP($C3,$K$2:$R$1123,4,FALSE)</f>
        <v>1286.2</v>
      </c>
      <c r="F3">
        <f t="shared" ref="F3:F32" si="3">VLOOKUP($C3,$K$2:$R$1123,7,FALSE)</f>
        <v>237</v>
      </c>
      <c r="G3">
        <f t="shared" ref="G3:G32" si="4">VLOOKUP($C3,$K$2:$R$1123,6,FALSE)</f>
        <v>726</v>
      </c>
      <c r="H3">
        <f t="shared" ref="H3:H32" si="5">VLOOKUP($C3,$K$2:$R$1123,5,FALSE)</f>
        <v>3603.2</v>
      </c>
      <c r="I3">
        <f t="shared" ref="I3:I32" si="6">VLOOKUP($C3,$K$2:$R$1123,8,FALSE)</f>
        <v>0</v>
      </c>
      <c r="K3">
        <v>11971</v>
      </c>
      <c r="L3">
        <v>1</v>
      </c>
      <c r="M3">
        <v>1971</v>
      </c>
      <c r="N3">
        <v>309.2</v>
      </c>
      <c r="O3">
        <v>751.2</v>
      </c>
      <c r="P3">
        <v>148</v>
      </c>
      <c r="Q3">
        <v>42.4</v>
      </c>
      <c r="R3">
        <v>0</v>
      </c>
    </row>
    <row r="4" spans="1:18" x14ac:dyDescent="0.25">
      <c r="A4">
        <f>VLOOKUP('ODN profiles'!$B$1,'L1'!$A$1:$B$23,2,FALSE)</f>
        <v>1</v>
      </c>
      <c r="B4">
        <f t="shared" ref="B4:B32" si="7">1+B3</f>
        <v>1992</v>
      </c>
      <c r="C4">
        <f t="shared" si="0"/>
        <v>11992</v>
      </c>
      <c r="D4">
        <f t="shared" si="1"/>
        <v>1992</v>
      </c>
      <c r="E4">
        <f t="shared" si="2"/>
        <v>1321.4</v>
      </c>
      <c r="F4">
        <f t="shared" si="3"/>
        <v>256</v>
      </c>
      <c r="G4">
        <f t="shared" si="4"/>
        <v>778</v>
      </c>
      <c r="H4">
        <f t="shared" si="5"/>
        <v>3780.4</v>
      </c>
      <c r="I4">
        <f t="shared" si="6"/>
        <v>0</v>
      </c>
      <c r="K4">
        <v>11972</v>
      </c>
      <c r="L4">
        <v>1</v>
      </c>
      <c r="M4">
        <v>1972</v>
      </c>
      <c r="N4">
        <v>333.4</v>
      </c>
      <c r="O4">
        <v>781.9</v>
      </c>
      <c r="P4">
        <v>162</v>
      </c>
      <c r="Q4">
        <v>47.8</v>
      </c>
      <c r="R4">
        <v>0</v>
      </c>
    </row>
    <row r="5" spans="1:18" x14ac:dyDescent="0.25">
      <c r="A5">
        <f>VLOOKUP('ODN profiles'!$B$1,'L1'!$A$1:$B$23,2,FALSE)</f>
        <v>1</v>
      </c>
      <c r="B5">
        <f t="shared" si="7"/>
        <v>1993</v>
      </c>
      <c r="C5">
        <f t="shared" si="0"/>
        <v>11993</v>
      </c>
      <c r="D5">
        <f t="shared" si="1"/>
        <v>1993</v>
      </c>
      <c r="E5">
        <f t="shared" si="2"/>
        <v>1356.6</v>
      </c>
      <c r="F5">
        <f t="shared" si="3"/>
        <v>275</v>
      </c>
      <c r="G5">
        <f t="shared" si="4"/>
        <v>830</v>
      </c>
      <c r="H5">
        <f t="shared" si="5"/>
        <v>3957.6</v>
      </c>
      <c r="I5">
        <f t="shared" si="6"/>
        <v>0</v>
      </c>
      <c r="K5">
        <v>11973</v>
      </c>
      <c r="L5">
        <v>1</v>
      </c>
      <c r="M5">
        <v>1973</v>
      </c>
      <c r="N5">
        <v>357.6</v>
      </c>
      <c r="O5">
        <v>812.6</v>
      </c>
      <c r="P5">
        <v>176</v>
      </c>
      <c r="Q5">
        <v>53.2</v>
      </c>
      <c r="R5">
        <v>0</v>
      </c>
    </row>
    <row r="6" spans="1:18" x14ac:dyDescent="0.25">
      <c r="A6">
        <f>VLOOKUP('ODN profiles'!$B$1,'L1'!$A$1:$B$23,2,FALSE)</f>
        <v>1</v>
      </c>
      <c r="B6">
        <f t="shared" si="7"/>
        <v>1994</v>
      </c>
      <c r="C6">
        <f t="shared" si="0"/>
        <v>11994</v>
      </c>
      <c r="D6">
        <f t="shared" si="1"/>
        <v>1994</v>
      </c>
      <c r="E6">
        <f t="shared" si="2"/>
        <v>1391.8</v>
      </c>
      <c r="F6">
        <f t="shared" si="3"/>
        <v>294</v>
      </c>
      <c r="G6">
        <f t="shared" si="4"/>
        <v>882</v>
      </c>
      <c r="H6">
        <f t="shared" si="5"/>
        <v>4134.8</v>
      </c>
      <c r="I6">
        <f t="shared" si="6"/>
        <v>0</v>
      </c>
      <c r="K6">
        <v>11974</v>
      </c>
      <c r="L6">
        <v>1</v>
      </c>
      <c r="M6">
        <v>1974</v>
      </c>
      <c r="N6">
        <v>381.8</v>
      </c>
      <c r="O6">
        <v>843.3</v>
      </c>
      <c r="P6">
        <v>190</v>
      </c>
      <c r="Q6">
        <v>58.6</v>
      </c>
      <c r="R6">
        <v>0</v>
      </c>
    </row>
    <row r="7" spans="1:18" x14ac:dyDescent="0.25">
      <c r="A7">
        <f>VLOOKUP('ODN profiles'!$B$1,'L1'!$A$1:$B$23,2,FALSE)</f>
        <v>1</v>
      </c>
      <c r="B7">
        <f t="shared" si="7"/>
        <v>1995</v>
      </c>
      <c r="C7">
        <f t="shared" si="0"/>
        <v>11995</v>
      </c>
      <c r="D7">
        <f t="shared" si="1"/>
        <v>1995</v>
      </c>
      <c r="E7">
        <f t="shared" si="2"/>
        <v>1427</v>
      </c>
      <c r="F7">
        <f t="shared" si="3"/>
        <v>313</v>
      </c>
      <c r="G7">
        <f t="shared" si="4"/>
        <v>934</v>
      </c>
      <c r="H7">
        <f t="shared" si="5"/>
        <v>4312</v>
      </c>
      <c r="I7">
        <f t="shared" si="6"/>
        <v>0</v>
      </c>
      <c r="K7">
        <v>11975</v>
      </c>
      <c r="L7">
        <v>1</v>
      </c>
      <c r="M7">
        <v>1975</v>
      </c>
      <c r="N7">
        <v>406</v>
      </c>
      <c r="O7">
        <v>874</v>
      </c>
      <c r="P7">
        <v>204</v>
      </c>
      <c r="Q7">
        <v>64</v>
      </c>
      <c r="R7">
        <v>0</v>
      </c>
    </row>
    <row r="8" spans="1:18" x14ac:dyDescent="0.25">
      <c r="A8">
        <f>VLOOKUP('ODN profiles'!$B$1,'L1'!$A$1:$B$23,2,FALSE)</f>
        <v>1</v>
      </c>
      <c r="B8">
        <f t="shared" si="7"/>
        <v>1996</v>
      </c>
      <c r="C8">
        <f t="shared" si="0"/>
        <v>11996</v>
      </c>
      <c r="D8">
        <f t="shared" si="1"/>
        <v>1996</v>
      </c>
      <c r="E8">
        <f t="shared" si="2"/>
        <v>1426</v>
      </c>
      <c r="F8">
        <f t="shared" si="3"/>
        <v>336</v>
      </c>
      <c r="G8">
        <f t="shared" si="4"/>
        <v>995.5</v>
      </c>
      <c r="H8">
        <f t="shared" si="5"/>
        <v>4391.5</v>
      </c>
      <c r="I8">
        <f t="shared" si="6"/>
        <v>0</v>
      </c>
      <c r="K8">
        <v>11976</v>
      </c>
      <c r="L8">
        <v>1</v>
      </c>
      <c r="M8">
        <v>1976</v>
      </c>
      <c r="N8">
        <v>461.2</v>
      </c>
      <c r="O8">
        <v>964.2</v>
      </c>
      <c r="P8">
        <v>221.2</v>
      </c>
      <c r="Q8">
        <v>71.8</v>
      </c>
      <c r="R8">
        <v>0</v>
      </c>
    </row>
    <row r="9" spans="1:18" x14ac:dyDescent="0.25">
      <c r="A9">
        <f>VLOOKUP('ODN profiles'!$B$1,'L1'!$A$1:$B$23,2,FALSE)</f>
        <v>1</v>
      </c>
      <c r="B9">
        <f t="shared" si="7"/>
        <v>1997</v>
      </c>
      <c r="C9">
        <f t="shared" si="0"/>
        <v>11997</v>
      </c>
      <c r="D9">
        <f t="shared" si="1"/>
        <v>1997</v>
      </c>
      <c r="E9">
        <f t="shared" si="2"/>
        <v>1409</v>
      </c>
      <c r="F9">
        <f t="shared" si="3"/>
        <v>359</v>
      </c>
      <c r="G9">
        <f t="shared" si="4"/>
        <v>1047.5</v>
      </c>
      <c r="H9">
        <f t="shared" si="5"/>
        <v>4490.5</v>
      </c>
      <c r="I9">
        <f t="shared" si="6"/>
        <v>0</v>
      </c>
      <c r="K9">
        <v>11977</v>
      </c>
      <c r="L9">
        <v>1</v>
      </c>
      <c r="M9">
        <v>1977</v>
      </c>
      <c r="N9">
        <v>516.4</v>
      </c>
      <c r="O9">
        <v>1054.4000000000001</v>
      </c>
      <c r="P9">
        <v>238.4</v>
      </c>
      <c r="Q9">
        <v>79.599999999999994</v>
      </c>
      <c r="R9">
        <v>0</v>
      </c>
    </row>
    <row r="10" spans="1:18" x14ac:dyDescent="0.25">
      <c r="A10">
        <f>VLOOKUP('ODN profiles'!$B$1,'L1'!$A$1:$B$23,2,FALSE)</f>
        <v>1</v>
      </c>
      <c r="B10">
        <f t="shared" si="7"/>
        <v>1998</v>
      </c>
      <c r="C10">
        <f t="shared" si="0"/>
        <v>11998</v>
      </c>
      <c r="D10">
        <f t="shared" si="1"/>
        <v>1998</v>
      </c>
      <c r="E10">
        <f t="shared" si="2"/>
        <v>1430</v>
      </c>
      <c r="F10">
        <f t="shared" si="3"/>
        <v>381</v>
      </c>
      <c r="G10">
        <f t="shared" si="4"/>
        <v>1091.5</v>
      </c>
      <c r="H10">
        <f t="shared" si="5"/>
        <v>4591</v>
      </c>
      <c r="I10">
        <f t="shared" si="6"/>
        <v>0</v>
      </c>
      <c r="K10">
        <v>11978</v>
      </c>
      <c r="L10">
        <v>1</v>
      </c>
      <c r="M10">
        <v>1978</v>
      </c>
      <c r="N10">
        <v>571.6</v>
      </c>
      <c r="O10">
        <v>1144.5999999999999</v>
      </c>
      <c r="P10">
        <v>255.6</v>
      </c>
      <c r="Q10">
        <v>87.4</v>
      </c>
      <c r="R10">
        <v>0</v>
      </c>
    </row>
    <row r="11" spans="1:18" x14ac:dyDescent="0.25">
      <c r="A11">
        <f>VLOOKUP('ODN profiles'!$B$1,'L1'!$A$1:$B$23,2,FALSE)</f>
        <v>1</v>
      </c>
      <c r="B11">
        <f t="shared" si="7"/>
        <v>1999</v>
      </c>
      <c r="C11">
        <f t="shared" si="0"/>
        <v>11999</v>
      </c>
      <c r="D11">
        <f t="shared" si="1"/>
        <v>1999</v>
      </c>
      <c r="E11">
        <f t="shared" si="2"/>
        <v>1442</v>
      </c>
      <c r="F11">
        <f t="shared" si="3"/>
        <v>403</v>
      </c>
      <c r="G11">
        <f t="shared" si="4"/>
        <v>1130.5</v>
      </c>
      <c r="H11">
        <f t="shared" si="5"/>
        <v>4696</v>
      </c>
      <c r="I11">
        <f t="shared" si="6"/>
        <v>0</v>
      </c>
      <c r="K11">
        <v>11979</v>
      </c>
      <c r="L11">
        <v>1</v>
      </c>
      <c r="M11">
        <v>1979</v>
      </c>
      <c r="N11">
        <v>626.79999999999995</v>
      </c>
      <c r="O11">
        <v>1234.8</v>
      </c>
      <c r="P11">
        <v>272.8</v>
      </c>
      <c r="Q11">
        <v>95.2</v>
      </c>
      <c r="R11">
        <v>0</v>
      </c>
    </row>
    <row r="12" spans="1:18" x14ac:dyDescent="0.25">
      <c r="A12">
        <f>VLOOKUP('ODN profiles'!$B$1,'L1'!$A$1:$B$23,2,FALSE)</f>
        <v>1</v>
      </c>
      <c r="B12">
        <f t="shared" si="7"/>
        <v>2000</v>
      </c>
      <c r="C12">
        <f t="shared" si="0"/>
        <v>12000</v>
      </c>
      <c r="D12">
        <f t="shared" si="1"/>
        <v>2000</v>
      </c>
      <c r="E12">
        <f t="shared" si="2"/>
        <v>1461</v>
      </c>
      <c r="F12">
        <f t="shared" si="3"/>
        <v>426</v>
      </c>
      <c r="G12">
        <f t="shared" si="4"/>
        <v>1198.5</v>
      </c>
      <c r="H12">
        <f t="shared" si="5"/>
        <v>4817.5</v>
      </c>
      <c r="I12">
        <f t="shared" si="6"/>
        <v>0</v>
      </c>
      <c r="K12">
        <v>11980</v>
      </c>
      <c r="L12">
        <v>1</v>
      </c>
      <c r="M12">
        <v>1980</v>
      </c>
      <c r="N12">
        <v>682</v>
      </c>
      <c r="O12">
        <v>1325</v>
      </c>
      <c r="P12">
        <v>290</v>
      </c>
      <c r="Q12">
        <v>103</v>
      </c>
      <c r="R12">
        <v>0</v>
      </c>
    </row>
    <row r="13" spans="1:18" x14ac:dyDescent="0.25">
      <c r="A13">
        <f>VLOOKUP('ODN profiles'!$B$1,'L1'!$A$1:$B$23,2,FALSE)</f>
        <v>1</v>
      </c>
      <c r="B13">
        <f t="shared" si="7"/>
        <v>2001</v>
      </c>
      <c r="C13">
        <f t="shared" si="0"/>
        <v>12001</v>
      </c>
      <c r="D13">
        <f t="shared" si="1"/>
        <v>2001</v>
      </c>
      <c r="E13">
        <f t="shared" si="2"/>
        <v>1520</v>
      </c>
      <c r="F13">
        <f t="shared" si="3"/>
        <v>450</v>
      </c>
      <c r="G13">
        <f t="shared" si="4"/>
        <v>1253</v>
      </c>
      <c r="H13">
        <f t="shared" si="5"/>
        <v>4954.5</v>
      </c>
      <c r="I13">
        <f t="shared" si="6"/>
        <v>0</v>
      </c>
      <c r="K13">
        <v>11981</v>
      </c>
      <c r="L13">
        <v>1</v>
      </c>
      <c r="M13">
        <v>1981</v>
      </c>
      <c r="N13">
        <v>731</v>
      </c>
      <c r="O13">
        <v>1589.8</v>
      </c>
      <c r="P13">
        <v>322.5</v>
      </c>
      <c r="Q13">
        <v>112.2</v>
      </c>
      <c r="R13">
        <v>0</v>
      </c>
    </row>
    <row r="14" spans="1:18" x14ac:dyDescent="0.25">
      <c r="A14">
        <f>VLOOKUP('ODN profiles'!$B$1,'L1'!$A$1:$B$23,2,FALSE)</f>
        <v>1</v>
      </c>
      <c r="B14">
        <f t="shared" si="7"/>
        <v>2002</v>
      </c>
      <c r="C14">
        <f t="shared" si="0"/>
        <v>12002</v>
      </c>
      <c r="D14">
        <f t="shared" si="1"/>
        <v>2002</v>
      </c>
      <c r="E14">
        <f t="shared" si="2"/>
        <v>1562.5</v>
      </c>
      <c r="F14">
        <f t="shared" si="3"/>
        <v>473</v>
      </c>
      <c r="G14">
        <f t="shared" si="4"/>
        <v>1298.5</v>
      </c>
      <c r="H14">
        <f t="shared" si="5"/>
        <v>5102</v>
      </c>
      <c r="I14">
        <f t="shared" si="6"/>
        <v>0</v>
      </c>
      <c r="K14">
        <v>11982</v>
      </c>
      <c r="L14">
        <v>1</v>
      </c>
      <c r="M14">
        <v>1982</v>
      </c>
      <c r="N14">
        <v>780</v>
      </c>
      <c r="O14">
        <v>1854.6</v>
      </c>
      <c r="P14">
        <v>355</v>
      </c>
      <c r="Q14">
        <v>121.4</v>
      </c>
      <c r="R14">
        <v>0</v>
      </c>
    </row>
    <row r="15" spans="1:18" x14ac:dyDescent="0.25">
      <c r="A15">
        <f>VLOOKUP('ODN profiles'!$B$1,'L1'!$A$1:$B$23,2,FALSE)</f>
        <v>1</v>
      </c>
      <c r="B15">
        <f t="shared" si="7"/>
        <v>2003</v>
      </c>
      <c r="C15">
        <f t="shared" si="0"/>
        <v>12003</v>
      </c>
      <c r="D15">
        <f t="shared" si="1"/>
        <v>2003</v>
      </c>
      <c r="E15">
        <f t="shared" si="2"/>
        <v>1545</v>
      </c>
      <c r="F15">
        <f t="shared" si="3"/>
        <v>495</v>
      </c>
      <c r="G15">
        <f t="shared" si="4"/>
        <v>1333.5</v>
      </c>
      <c r="H15">
        <f t="shared" si="5"/>
        <v>5266</v>
      </c>
      <c r="I15">
        <f t="shared" si="6"/>
        <v>0</v>
      </c>
      <c r="K15">
        <v>11983</v>
      </c>
      <c r="L15">
        <v>1</v>
      </c>
      <c r="M15">
        <v>1983</v>
      </c>
      <c r="N15">
        <v>829</v>
      </c>
      <c r="O15">
        <v>2119.4</v>
      </c>
      <c r="P15">
        <v>387.5</v>
      </c>
      <c r="Q15">
        <v>130.6</v>
      </c>
      <c r="R15">
        <v>0</v>
      </c>
    </row>
    <row r="16" spans="1:18" x14ac:dyDescent="0.25">
      <c r="A16">
        <f>VLOOKUP('ODN profiles'!$B$1,'L1'!$A$1:$B$23,2,FALSE)</f>
        <v>1</v>
      </c>
      <c r="B16">
        <f t="shared" si="7"/>
        <v>2004</v>
      </c>
      <c r="C16">
        <f t="shared" si="0"/>
        <v>12004</v>
      </c>
      <c r="D16">
        <f t="shared" si="1"/>
        <v>2004</v>
      </c>
      <c r="E16">
        <f t="shared" si="2"/>
        <v>1522</v>
      </c>
      <c r="F16">
        <f t="shared" si="3"/>
        <v>513</v>
      </c>
      <c r="G16">
        <f t="shared" si="4"/>
        <v>1355.5</v>
      </c>
      <c r="H16">
        <f t="shared" si="5"/>
        <v>5424.5</v>
      </c>
      <c r="I16">
        <f t="shared" si="6"/>
        <v>0</v>
      </c>
      <c r="K16">
        <v>11984</v>
      </c>
      <c r="L16">
        <v>1</v>
      </c>
      <c r="M16">
        <v>1984</v>
      </c>
      <c r="N16">
        <v>878</v>
      </c>
      <c r="O16">
        <v>2384.1999999999998</v>
      </c>
      <c r="P16">
        <v>420</v>
      </c>
      <c r="Q16">
        <v>139.80000000000001</v>
      </c>
      <c r="R16">
        <v>0</v>
      </c>
    </row>
    <row r="17" spans="1:18" x14ac:dyDescent="0.25">
      <c r="A17">
        <f>VLOOKUP('ODN profiles'!$B$1,'L1'!$A$1:$B$23,2,FALSE)</f>
        <v>1</v>
      </c>
      <c r="B17">
        <f t="shared" si="7"/>
        <v>2005</v>
      </c>
      <c r="C17">
        <f t="shared" si="0"/>
        <v>12005</v>
      </c>
      <c r="D17">
        <f t="shared" si="1"/>
        <v>2005</v>
      </c>
      <c r="E17">
        <f t="shared" si="2"/>
        <v>1507.5</v>
      </c>
      <c r="F17">
        <f t="shared" si="3"/>
        <v>530</v>
      </c>
      <c r="G17">
        <f t="shared" si="4"/>
        <v>1419</v>
      </c>
      <c r="H17">
        <f t="shared" si="5"/>
        <v>5611</v>
      </c>
      <c r="I17">
        <f t="shared" si="6"/>
        <v>0</v>
      </c>
      <c r="K17">
        <v>11985</v>
      </c>
      <c r="L17">
        <v>1</v>
      </c>
      <c r="M17">
        <v>1985</v>
      </c>
      <c r="N17">
        <v>927</v>
      </c>
      <c r="O17">
        <v>2649</v>
      </c>
      <c r="P17">
        <v>452.5</v>
      </c>
      <c r="Q17">
        <v>149</v>
      </c>
      <c r="R17">
        <v>0</v>
      </c>
    </row>
    <row r="18" spans="1:18" x14ac:dyDescent="0.25">
      <c r="A18">
        <f>VLOOKUP('ODN profiles'!$B$1,'L1'!$A$1:$B$23,2,FALSE)</f>
        <v>1</v>
      </c>
      <c r="B18">
        <f t="shared" si="7"/>
        <v>2006</v>
      </c>
      <c r="C18">
        <f t="shared" si="0"/>
        <v>12006</v>
      </c>
      <c r="D18">
        <f t="shared" si="1"/>
        <v>2006</v>
      </c>
      <c r="E18">
        <f t="shared" si="2"/>
        <v>1466</v>
      </c>
      <c r="F18">
        <f t="shared" si="3"/>
        <v>549</v>
      </c>
      <c r="G18">
        <f t="shared" si="4"/>
        <v>1456</v>
      </c>
      <c r="H18">
        <f t="shared" si="5"/>
        <v>5690</v>
      </c>
      <c r="I18">
        <f t="shared" si="6"/>
        <v>127</v>
      </c>
      <c r="K18">
        <v>11986</v>
      </c>
      <c r="L18">
        <v>1</v>
      </c>
      <c r="M18">
        <v>1986</v>
      </c>
      <c r="N18">
        <v>991.8</v>
      </c>
      <c r="O18">
        <v>2804.4</v>
      </c>
      <c r="P18">
        <v>496.8</v>
      </c>
      <c r="Q18">
        <v>162.80000000000001</v>
      </c>
      <c r="R18">
        <v>0</v>
      </c>
    </row>
    <row r="19" spans="1:18" x14ac:dyDescent="0.25">
      <c r="A19">
        <f>VLOOKUP('ODN profiles'!$B$1,'L1'!$A$1:$B$23,2,FALSE)</f>
        <v>1</v>
      </c>
      <c r="B19">
        <f t="shared" si="7"/>
        <v>2007</v>
      </c>
      <c r="C19">
        <f t="shared" si="0"/>
        <v>12007</v>
      </c>
      <c r="D19">
        <f t="shared" si="1"/>
        <v>2007</v>
      </c>
      <c r="E19">
        <f t="shared" si="2"/>
        <v>1411</v>
      </c>
      <c r="F19">
        <f t="shared" si="3"/>
        <v>565</v>
      </c>
      <c r="G19">
        <f t="shared" si="4"/>
        <v>1480</v>
      </c>
      <c r="H19">
        <f t="shared" si="5"/>
        <v>5758</v>
      </c>
      <c r="I19">
        <f t="shared" si="6"/>
        <v>262</v>
      </c>
      <c r="K19">
        <v>11987</v>
      </c>
      <c r="L19">
        <v>1</v>
      </c>
      <c r="M19">
        <v>1987</v>
      </c>
      <c r="N19">
        <v>1056.5999999999999</v>
      </c>
      <c r="O19">
        <v>2959.8</v>
      </c>
      <c r="P19">
        <v>541.1</v>
      </c>
      <c r="Q19">
        <v>176.6</v>
      </c>
      <c r="R19">
        <v>0</v>
      </c>
    </row>
    <row r="20" spans="1:18" x14ac:dyDescent="0.25">
      <c r="A20">
        <f>VLOOKUP('ODN profiles'!$B$1,'L1'!$A$1:$B$23,2,FALSE)</f>
        <v>1</v>
      </c>
      <c r="B20">
        <f t="shared" si="7"/>
        <v>2008</v>
      </c>
      <c r="C20">
        <f t="shared" si="0"/>
        <v>12008</v>
      </c>
      <c r="D20">
        <f t="shared" si="1"/>
        <v>2008</v>
      </c>
      <c r="E20">
        <f t="shared" si="2"/>
        <v>1367</v>
      </c>
      <c r="F20">
        <f t="shared" si="3"/>
        <v>582.5</v>
      </c>
      <c r="G20">
        <f t="shared" si="4"/>
        <v>1495.5</v>
      </c>
      <c r="H20">
        <f t="shared" si="5"/>
        <v>5807</v>
      </c>
      <c r="I20">
        <f t="shared" si="6"/>
        <v>428</v>
      </c>
      <c r="K20">
        <v>11988</v>
      </c>
      <c r="L20">
        <v>1</v>
      </c>
      <c r="M20">
        <v>1988</v>
      </c>
      <c r="N20">
        <v>1121.4000000000001</v>
      </c>
      <c r="O20">
        <v>3115.2</v>
      </c>
      <c r="P20">
        <v>585.4</v>
      </c>
      <c r="Q20">
        <v>190.4</v>
      </c>
      <c r="R20">
        <v>0</v>
      </c>
    </row>
    <row r="21" spans="1:18" x14ac:dyDescent="0.25">
      <c r="A21">
        <f>VLOOKUP('ODN profiles'!$B$1,'L1'!$A$1:$B$23,2,FALSE)</f>
        <v>1</v>
      </c>
      <c r="B21">
        <f t="shared" si="7"/>
        <v>2009</v>
      </c>
      <c r="C21">
        <f t="shared" si="0"/>
        <v>12009</v>
      </c>
      <c r="D21">
        <f t="shared" si="1"/>
        <v>2009</v>
      </c>
      <c r="E21">
        <f t="shared" si="2"/>
        <v>1336.5</v>
      </c>
      <c r="F21">
        <f t="shared" si="3"/>
        <v>598</v>
      </c>
      <c r="G21">
        <f t="shared" si="4"/>
        <v>1505.5</v>
      </c>
      <c r="H21">
        <f t="shared" si="5"/>
        <v>5870</v>
      </c>
      <c r="I21">
        <f t="shared" si="6"/>
        <v>582</v>
      </c>
      <c r="K21">
        <v>11989</v>
      </c>
      <c r="L21">
        <v>1</v>
      </c>
      <c r="M21">
        <v>1989</v>
      </c>
      <c r="N21">
        <v>1186.2</v>
      </c>
      <c r="O21">
        <v>3270.6</v>
      </c>
      <c r="P21">
        <v>629.70000000000005</v>
      </c>
      <c r="Q21">
        <v>204.2</v>
      </c>
      <c r="R21">
        <v>0</v>
      </c>
    </row>
    <row r="22" spans="1:18" x14ac:dyDescent="0.25">
      <c r="A22">
        <f>VLOOKUP('ODN profiles'!$B$1,'L1'!$A$1:$B$23,2,FALSE)</f>
        <v>1</v>
      </c>
      <c r="B22">
        <f t="shared" si="7"/>
        <v>2010</v>
      </c>
      <c r="C22">
        <f t="shared" si="0"/>
        <v>12010</v>
      </c>
      <c r="D22">
        <f t="shared" si="1"/>
        <v>2010</v>
      </c>
      <c r="E22">
        <f t="shared" si="2"/>
        <v>1324</v>
      </c>
      <c r="F22">
        <f t="shared" si="3"/>
        <v>607</v>
      </c>
      <c r="G22">
        <f t="shared" si="4"/>
        <v>1557.5</v>
      </c>
      <c r="H22">
        <f t="shared" si="5"/>
        <v>5787</v>
      </c>
      <c r="I22">
        <f t="shared" si="6"/>
        <v>743</v>
      </c>
      <c r="K22">
        <v>11990</v>
      </c>
      <c r="L22">
        <v>1</v>
      </c>
      <c r="M22">
        <v>1990</v>
      </c>
      <c r="N22">
        <v>1251</v>
      </c>
      <c r="O22">
        <v>3426</v>
      </c>
      <c r="P22">
        <v>674</v>
      </c>
      <c r="Q22">
        <v>218</v>
      </c>
      <c r="R22">
        <v>0</v>
      </c>
    </row>
    <row r="23" spans="1:18" x14ac:dyDescent="0.25">
      <c r="A23">
        <f>VLOOKUP('ODN profiles'!$B$1,'L1'!$A$1:$B$23,2,FALSE)</f>
        <v>1</v>
      </c>
      <c r="B23">
        <f t="shared" si="7"/>
        <v>2011</v>
      </c>
      <c r="C23">
        <f t="shared" si="0"/>
        <v>12011</v>
      </c>
      <c r="D23">
        <f t="shared" si="1"/>
        <v>2011</v>
      </c>
      <c r="E23">
        <f t="shared" si="2"/>
        <v>1317</v>
      </c>
      <c r="F23">
        <f t="shared" si="3"/>
        <v>620.5</v>
      </c>
      <c r="G23">
        <f t="shared" si="4"/>
        <v>1589</v>
      </c>
      <c r="H23">
        <f t="shared" si="5"/>
        <v>5729</v>
      </c>
      <c r="I23">
        <f t="shared" si="6"/>
        <v>887</v>
      </c>
      <c r="K23">
        <v>11991</v>
      </c>
      <c r="L23">
        <v>1</v>
      </c>
      <c r="M23">
        <v>1991</v>
      </c>
      <c r="N23">
        <v>1286.2</v>
      </c>
      <c r="O23">
        <v>3603.2</v>
      </c>
      <c r="P23">
        <v>726</v>
      </c>
      <c r="Q23">
        <v>237</v>
      </c>
      <c r="R23">
        <v>0</v>
      </c>
    </row>
    <row r="24" spans="1:18" x14ac:dyDescent="0.25">
      <c r="A24">
        <f>VLOOKUP('ODN profiles'!$B$1,'L1'!$A$1:$B$23,2,FALSE)</f>
        <v>1</v>
      </c>
      <c r="B24">
        <f t="shared" si="7"/>
        <v>2012</v>
      </c>
      <c r="C24">
        <f t="shared" si="0"/>
        <v>12012</v>
      </c>
      <c r="D24">
        <f t="shared" si="1"/>
        <v>2012</v>
      </c>
      <c r="E24">
        <f t="shared" si="2"/>
        <v>1314</v>
      </c>
      <c r="F24">
        <f t="shared" si="3"/>
        <v>633</v>
      </c>
      <c r="G24">
        <f t="shared" si="4"/>
        <v>1600.5</v>
      </c>
      <c r="H24">
        <f t="shared" si="5"/>
        <v>5693.5</v>
      </c>
      <c r="I24">
        <f t="shared" si="6"/>
        <v>1023</v>
      </c>
      <c r="K24">
        <v>11992</v>
      </c>
      <c r="L24">
        <v>1</v>
      </c>
      <c r="M24">
        <v>1992</v>
      </c>
      <c r="N24">
        <v>1321.4</v>
      </c>
      <c r="O24">
        <v>3780.4</v>
      </c>
      <c r="P24">
        <v>778</v>
      </c>
      <c r="Q24">
        <v>256</v>
      </c>
      <c r="R24">
        <v>0</v>
      </c>
    </row>
    <row r="25" spans="1:18" x14ac:dyDescent="0.25">
      <c r="A25">
        <f>VLOOKUP('ODN profiles'!$B$1,'L1'!$A$1:$B$23,2,FALSE)</f>
        <v>1</v>
      </c>
      <c r="B25">
        <f t="shared" si="7"/>
        <v>2013</v>
      </c>
      <c r="C25">
        <f t="shared" si="0"/>
        <v>12013</v>
      </c>
      <c r="D25">
        <f t="shared" si="1"/>
        <v>2013</v>
      </c>
      <c r="E25">
        <f t="shared" si="2"/>
        <v>1314</v>
      </c>
      <c r="F25">
        <f t="shared" si="3"/>
        <v>644</v>
      </c>
      <c r="G25">
        <f t="shared" si="4"/>
        <v>1600</v>
      </c>
      <c r="H25">
        <f t="shared" si="5"/>
        <v>5672</v>
      </c>
      <c r="I25">
        <f t="shared" si="6"/>
        <v>1157</v>
      </c>
      <c r="K25">
        <v>11993</v>
      </c>
      <c r="L25">
        <v>1</v>
      </c>
      <c r="M25">
        <v>1993</v>
      </c>
      <c r="N25">
        <v>1356.6</v>
      </c>
      <c r="O25">
        <v>3957.6</v>
      </c>
      <c r="P25">
        <v>830</v>
      </c>
      <c r="Q25">
        <v>275</v>
      </c>
      <c r="R25">
        <v>0</v>
      </c>
    </row>
    <row r="26" spans="1:18" x14ac:dyDescent="0.25">
      <c r="A26">
        <f>VLOOKUP('ODN profiles'!$B$1,'L1'!$A$1:$B$23,2,FALSE)</f>
        <v>1</v>
      </c>
      <c r="B26">
        <f t="shared" si="7"/>
        <v>2014</v>
      </c>
      <c r="C26">
        <f t="shared" si="0"/>
        <v>12014</v>
      </c>
      <c r="D26">
        <f t="shared" si="1"/>
        <v>2014</v>
      </c>
      <c r="E26">
        <f t="shared" si="2"/>
        <v>1314</v>
      </c>
      <c r="F26">
        <f t="shared" si="3"/>
        <v>648</v>
      </c>
      <c r="G26">
        <f t="shared" si="4"/>
        <v>1577</v>
      </c>
      <c r="H26">
        <f t="shared" si="5"/>
        <v>5666</v>
      </c>
      <c r="I26">
        <f t="shared" si="6"/>
        <v>1287</v>
      </c>
      <c r="K26">
        <v>11994</v>
      </c>
      <c r="L26">
        <v>1</v>
      </c>
      <c r="M26">
        <v>1994</v>
      </c>
      <c r="N26">
        <v>1391.8</v>
      </c>
      <c r="O26">
        <v>4134.8</v>
      </c>
      <c r="P26">
        <v>882</v>
      </c>
      <c r="Q26">
        <v>294</v>
      </c>
      <c r="R26">
        <v>0</v>
      </c>
    </row>
    <row r="27" spans="1:18" x14ac:dyDescent="0.25">
      <c r="A27">
        <f>VLOOKUP('ODN profiles'!$B$1,'L1'!$A$1:$B$23,2,FALSE)</f>
        <v>1</v>
      </c>
      <c r="B27">
        <f t="shared" si="7"/>
        <v>2015</v>
      </c>
      <c r="C27">
        <f t="shared" si="0"/>
        <v>12015</v>
      </c>
      <c r="D27">
        <f t="shared" si="1"/>
        <v>2015</v>
      </c>
      <c r="E27">
        <f t="shared" si="2"/>
        <v>1314</v>
      </c>
      <c r="F27">
        <f t="shared" si="3"/>
        <v>639</v>
      </c>
      <c r="G27">
        <f t="shared" si="4"/>
        <v>1604</v>
      </c>
      <c r="H27">
        <f t="shared" si="5"/>
        <v>5562.5</v>
      </c>
      <c r="I27">
        <f t="shared" si="6"/>
        <v>1468</v>
      </c>
      <c r="K27">
        <v>11995</v>
      </c>
      <c r="L27">
        <v>1</v>
      </c>
      <c r="M27">
        <v>1995</v>
      </c>
      <c r="N27">
        <v>1427</v>
      </c>
      <c r="O27">
        <v>4312</v>
      </c>
      <c r="P27">
        <v>934</v>
      </c>
      <c r="Q27">
        <v>313</v>
      </c>
      <c r="R27">
        <v>0</v>
      </c>
    </row>
    <row r="28" spans="1:18" x14ac:dyDescent="0.25">
      <c r="A28">
        <f>VLOOKUP('ODN profiles'!$B$1,'L1'!$A$1:$B$23,2,FALSE)</f>
        <v>1</v>
      </c>
      <c r="B28">
        <f t="shared" si="7"/>
        <v>2016</v>
      </c>
      <c r="C28">
        <f t="shared" si="0"/>
        <v>12016</v>
      </c>
      <c r="D28">
        <f t="shared" si="1"/>
        <v>2016</v>
      </c>
      <c r="E28">
        <f t="shared" si="2"/>
        <v>1314</v>
      </c>
      <c r="F28">
        <f t="shared" si="3"/>
        <v>635</v>
      </c>
      <c r="G28">
        <f t="shared" si="4"/>
        <v>1595.5</v>
      </c>
      <c r="H28">
        <f t="shared" si="5"/>
        <v>5369</v>
      </c>
      <c r="I28">
        <f t="shared" si="6"/>
        <v>1797</v>
      </c>
      <c r="K28">
        <v>11996</v>
      </c>
      <c r="L28">
        <v>1</v>
      </c>
      <c r="M28">
        <v>1996</v>
      </c>
      <c r="N28">
        <v>1426</v>
      </c>
      <c r="O28">
        <v>4391.5</v>
      </c>
      <c r="P28">
        <v>995.5</v>
      </c>
      <c r="Q28">
        <v>336</v>
      </c>
      <c r="R28">
        <v>0</v>
      </c>
    </row>
    <row r="29" spans="1:18" x14ac:dyDescent="0.25">
      <c r="A29">
        <f>VLOOKUP('ODN profiles'!$B$1,'L1'!$A$1:$B$23,2,FALSE)</f>
        <v>1</v>
      </c>
      <c r="B29">
        <f t="shared" si="7"/>
        <v>2017</v>
      </c>
      <c r="C29">
        <f t="shared" si="0"/>
        <v>12017</v>
      </c>
      <c r="D29">
        <f t="shared" si="1"/>
        <v>2017</v>
      </c>
      <c r="E29">
        <f t="shared" si="2"/>
        <v>1314</v>
      </c>
      <c r="F29">
        <f t="shared" si="3"/>
        <v>634</v>
      </c>
      <c r="G29">
        <f t="shared" si="4"/>
        <v>1574</v>
      </c>
      <c r="H29">
        <f t="shared" si="5"/>
        <v>5197.5</v>
      </c>
      <c r="I29">
        <f t="shared" si="6"/>
        <v>2119</v>
      </c>
      <c r="K29">
        <v>11997</v>
      </c>
      <c r="L29">
        <v>1</v>
      </c>
      <c r="M29">
        <v>1997</v>
      </c>
      <c r="N29">
        <v>1409</v>
      </c>
      <c r="O29">
        <v>4490.5</v>
      </c>
      <c r="P29">
        <v>1047.5</v>
      </c>
      <c r="Q29">
        <v>359</v>
      </c>
      <c r="R29">
        <v>0</v>
      </c>
    </row>
    <row r="30" spans="1:18" x14ac:dyDescent="0.25">
      <c r="A30">
        <f>VLOOKUP('ODN profiles'!$B$1,'L1'!$A$1:$B$23,2,FALSE)</f>
        <v>1</v>
      </c>
      <c r="B30">
        <f t="shared" si="7"/>
        <v>2018</v>
      </c>
      <c r="C30">
        <f t="shared" si="0"/>
        <v>12018</v>
      </c>
      <c r="D30">
        <f t="shared" si="1"/>
        <v>2018</v>
      </c>
      <c r="E30">
        <f t="shared" si="2"/>
        <v>1314</v>
      </c>
      <c r="F30">
        <f t="shared" si="3"/>
        <v>628</v>
      </c>
      <c r="G30">
        <f t="shared" si="4"/>
        <v>1528.5</v>
      </c>
      <c r="H30">
        <f t="shared" si="5"/>
        <v>5002</v>
      </c>
      <c r="I30">
        <f t="shared" si="6"/>
        <v>2506</v>
      </c>
      <c r="K30">
        <v>11998</v>
      </c>
      <c r="L30">
        <v>1</v>
      </c>
      <c r="M30">
        <v>1998</v>
      </c>
      <c r="N30">
        <v>1430</v>
      </c>
      <c r="O30">
        <v>4591</v>
      </c>
      <c r="P30">
        <v>1091.5</v>
      </c>
      <c r="Q30">
        <v>381</v>
      </c>
      <c r="R30">
        <v>0</v>
      </c>
    </row>
    <row r="31" spans="1:18" x14ac:dyDescent="0.25">
      <c r="A31">
        <f>VLOOKUP('ODN profiles'!$B$1,'L1'!$A$1:$B$23,2,FALSE)</f>
        <v>1</v>
      </c>
      <c r="B31">
        <f t="shared" si="7"/>
        <v>2019</v>
      </c>
      <c r="C31">
        <f t="shared" si="0"/>
        <v>12019</v>
      </c>
      <c r="D31">
        <f t="shared" si="1"/>
        <v>2019</v>
      </c>
      <c r="E31">
        <f t="shared" si="2"/>
        <v>1314</v>
      </c>
      <c r="F31">
        <f t="shared" si="3"/>
        <v>618</v>
      </c>
      <c r="G31">
        <f t="shared" si="4"/>
        <v>1470</v>
      </c>
      <c r="H31">
        <f t="shared" si="5"/>
        <v>4770.5</v>
      </c>
      <c r="I31">
        <f t="shared" si="6"/>
        <v>2954</v>
      </c>
      <c r="K31">
        <v>11999</v>
      </c>
      <c r="L31">
        <v>1</v>
      </c>
      <c r="M31">
        <v>1999</v>
      </c>
      <c r="N31">
        <v>1442</v>
      </c>
      <c r="O31">
        <v>4696</v>
      </c>
      <c r="P31">
        <v>1130.5</v>
      </c>
      <c r="Q31">
        <v>403</v>
      </c>
      <c r="R31">
        <v>0</v>
      </c>
    </row>
    <row r="32" spans="1:18" x14ac:dyDescent="0.25">
      <c r="A32">
        <f>VLOOKUP('ODN profiles'!$B$1,'L1'!$A$1:$B$23,2,FALSE)</f>
        <v>1</v>
      </c>
      <c r="B32">
        <f t="shared" si="7"/>
        <v>2020</v>
      </c>
      <c r="C32">
        <f t="shared" si="0"/>
        <v>12020</v>
      </c>
      <c r="D32">
        <f t="shared" si="1"/>
        <v>2020</v>
      </c>
      <c r="E32">
        <f t="shared" si="2"/>
        <v>1314</v>
      </c>
      <c r="F32">
        <f t="shared" si="3"/>
        <v>610</v>
      </c>
      <c r="G32">
        <f t="shared" si="4"/>
        <v>1480</v>
      </c>
      <c r="H32">
        <f t="shared" si="5"/>
        <v>4599.5</v>
      </c>
      <c r="I32">
        <f t="shared" si="6"/>
        <v>3263.5</v>
      </c>
      <c r="K32">
        <v>12000</v>
      </c>
      <c r="L32">
        <v>1</v>
      </c>
      <c r="M32">
        <v>2000</v>
      </c>
      <c r="N32">
        <v>1461</v>
      </c>
      <c r="O32">
        <v>4817.5</v>
      </c>
      <c r="P32">
        <v>1198.5</v>
      </c>
      <c r="Q32">
        <v>426</v>
      </c>
      <c r="R32">
        <v>0</v>
      </c>
    </row>
    <row r="33" spans="11:18" x14ac:dyDescent="0.25">
      <c r="K33">
        <v>12001</v>
      </c>
      <c r="L33">
        <v>1</v>
      </c>
      <c r="M33">
        <v>2001</v>
      </c>
      <c r="N33">
        <v>1520</v>
      </c>
      <c r="O33">
        <v>4954.5</v>
      </c>
      <c r="P33">
        <v>1253</v>
      </c>
      <c r="Q33">
        <v>450</v>
      </c>
      <c r="R33">
        <v>0</v>
      </c>
    </row>
    <row r="34" spans="11:18" x14ac:dyDescent="0.25">
      <c r="K34">
        <v>12002</v>
      </c>
      <c r="L34">
        <v>1</v>
      </c>
      <c r="M34">
        <v>2002</v>
      </c>
      <c r="N34">
        <v>1562.5</v>
      </c>
      <c r="O34">
        <v>5102</v>
      </c>
      <c r="P34">
        <v>1298.5</v>
      </c>
      <c r="Q34">
        <v>473</v>
      </c>
      <c r="R34">
        <v>0</v>
      </c>
    </row>
    <row r="35" spans="11:18" x14ac:dyDescent="0.25">
      <c r="K35">
        <v>12003</v>
      </c>
      <c r="L35">
        <v>1</v>
      </c>
      <c r="M35">
        <v>2003</v>
      </c>
      <c r="N35">
        <v>1545</v>
      </c>
      <c r="O35">
        <v>5266</v>
      </c>
      <c r="P35">
        <v>1333.5</v>
      </c>
      <c r="Q35">
        <v>495</v>
      </c>
      <c r="R35">
        <v>0</v>
      </c>
    </row>
    <row r="36" spans="11:18" x14ac:dyDescent="0.25">
      <c r="K36">
        <v>12004</v>
      </c>
      <c r="L36">
        <v>1</v>
      </c>
      <c r="M36">
        <v>2004</v>
      </c>
      <c r="N36">
        <v>1522</v>
      </c>
      <c r="O36">
        <v>5424.5</v>
      </c>
      <c r="P36">
        <v>1355.5</v>
      </c>
      <c r="Q36">
        <v>513</v>
      </c>
      <c r="R36">
        <v>0</v>
      </c>
    </row>
    <row r="37" spans="11:18" x14ac:dyDescent="0.25">
      <c r="K37">
        <v>12005</v>
      </c>
      <c r="L37">
        <v>1</v>
      </c>
      <c r="M37">
        <v>2005</v>
      </c>
      <c r="N37">
        <v>1507.5</v>
      </c>
      <c r="O37">
        <v>5611</v>
      </c>
      <c r="P37">
        <v>1419</v>
      </c>
      <c r="Q37">
        <v>530</v>
      </c>
      <c r="R37">
        <v>0</v>
      </c>
    </row>
    <row r="38" spans="11:18" x14ac:dyDescent="0.25">
      <c r="K38">
        <v>12006</v>
      </c>
      <c r="L38">
        <v>1</v>
      </c>
      <c r="M38">
        <v>2006</v>
      </c>
      <c r="N38">
        <v>1466</v>
      </c>
      <c r="O38">
        <v>5690</v>
      </c>
      <c r="P38">
        <v>1456</v>
      </c>
      <c r="Q38">
        <v>549</v>
      </c>
      <c r="R38">
        <v>127</v>
      </c>
    </row>
    <row r="39" spans="11:18" x14ac:dyDescent="0.25">
      <c r="K39">
        <v>12007</v>
      </c>
      <c r="L39">
        <v>1</v>
      </c>
      <c r="M39">
        <v>2007</v>
      </c>
      <c r="N39">
        <v>1411</v>
      </c>
      <c r="O39">
        <v>5758</v>
      </c>
      <c r="P39">
        <v>1480</v>
      </c>
      <c r="Q39">
        <v>565</v>
      </c>
      <c r="R39">
        <v>262</v>
      </c>
    </row>
    <row r="40" spans="11:18" x14ac:dyDescent="0.25">
      <c r="K40">
        <v>12008</v>
      </c>
      <c r="L40">
        <v>1</v>
      </c>
      <c r="M40">
        <v>2008</v>
      </c>
      <c r="N40">
        <v>1367</v>
      </c>
      <c r="O40">
        <v>5807</v>
      </c>
      <c r="P40">
        <v>1495.5</v>
      </c>
      <c r="Q40">
        <v>582.5</v>
      </c>
      <c r="R40">
        <v>428</v>
      </c>
    </row>
    <row r="41" spans="11:18" x14ac:dyDescent="0.25">
      <c r="K41">
        <v>12009</v>
      </c>
      <c r="L41">
        <v>1</v>
      </c>
      <c r="M41">
        <v>2009</v>
      </c>
      <c r="N41">
        <v>1336.5</v>
      </c>
      <c r="O41">
        <v>5870</v>
      </c>
      <c r="P41">
        <v>1505.5</v>
      </c>
      <c r="Q41">
        <v>598</v>
      </c>
      <c r="R41">
        <v>582</v>
      </c>
    </row>
    <row r="42" spans="11:18" x14ac:dyDescent="0.25">
      <c r="K42">
        <v>12010</v>
      </c>
      <c r="L42">
        <v>1</v>
      </c>
      <c r="M42">
        <v>2010</v>
      </c>
      <c r="N42">
        <v>1324</v>
      </c>
      <c r="O42">
        <v>5787</v>
      </c>
      <c r="P42">
        <v>1557.5</v>
      </c>
      <c r="Q42">
        <v>607</v>
      </c>
      <c r="R42">
        <v>743</v>
      </c>
    </row>
    <row r="43" spans="11:18" x14ac:dyDescent="0.25">
      <c r="K43">
        <v>12011</v>
      </c>
      <c r="L43">
        <v>1</v>
      </c>
      <c r="M43">
        <v>2011</v>
      </c>
      <c r="N43">
        <v>1317</v>
      </c>
      <c r="O43">
        <v>5729</v>
      </c>
      <c r="P43">
        <v>1589</v>
      </c>
      <c r="Q43">
        <v>620.5</v>
      </c>
      <c r="R43">
        <v>887</v>
      </c>
    </row>
    <row r="44" spans="11:18" x14ac:dyDescent="0.25">
      <c r="K44">
        <v>12012</v>
      </c>
      <c r="L44">
        <v>1</v>
      </c>
      <c r="M44">
        <v>2012</v>
      </c>
      <c r="N44">
        <v>1314</v>
      </c>
      <c r="O44">
        <v>5693.5</v>
      </c>
      <c r="P44">
        <v>1600.5</v>
      </c>
      <c r="Q44">
        <v>633</v>
      </c>
      <c r="R44">
        <v>1023</v>
      </c>
    </row>
    <row r="45" spans="11:18" x14ac:dyDescent="0.25">
      <c r="K45">
        <v>12013</v>
      </c>
      <c r="L45">
        <v>1</v>
      </c>
      <c r="M45">
        <v>2013</v>
      </c>
      <c r="N45">
        <v>1314</v>
      </c>
      <c r="O45">
        <v>5672</v>
      </c>
      <c r="P45">
        <v>1600</v>
      </c>
      <c r="Q45">
        <v>644</v>
      </c>
      <c r="R45">
        <v>1157</v>
      </c>
    </row>
    <row r="46" spans="11:18" x14ac:dyDescent="0.25">
      <c r="K46">
        <v>12014</v>
      </c>
      <c r="L46">
        <v>1</v>
      </c>
      <c r="M46">
        <v>2014</v>
      </c>
      <c r="N46">
        <v>1314</v>
      </c>
      <c r="O46">
        <v>5666</v>
      </c>
      <c r="P46">
        <v>1577</v>
      </c>
      <c r="Q46">
        <v>648</v>
      </c>
      <c r="R46">
        <v>1287</v>
      </c>
    </row>
    <row r="47" spans="11:18" x14ac:dyDescent="0.25">
      <c r="K47">
        <v>12015</v>
      </c>
      <c r="L47">
        <v>1</v>
      </c>
      <c r="M47">
        <v>2015</v>
      </c>
      <c r="N47">
        <v>1314</v>
      </c>
      <c r="O47">
        <v>5562.5</v>
      </c>
      <c r="P47">
        <v>1604</v>
      </c>
      <c r="Q47">
        <v>639</v>
      </c>
      <c r="R47">
        <v>1468</v>
      </c>
    </row>
    <row r="48" spans="11:18" x14ac:dyDescent="0.25">
      <c r="K48">
        <v>12016</v>
      </c>
      <c r="L48">
        <v>1</v>
      </c>
      <c r="M48">
        <v>2016</v>
      </c>
      <c r="N48">
        <v>1314</v>
      </c>
      <c r="O48">
        <v>5369</v>
      </c>
      <c r="P48">
        <v>1595.5</v>
      </c>
      <c r="Q48">
        <v>635</v>
      </c>
      <c r="R48">
        <v>1797</v>
      </c>
    </row>
    <row r="49" spans="11:18" x14ac:dyDescent="0.25">
      <c r="K49">
        <v>12017</v>
      </c>
      <c r="L49">
        <v>1</v>
      </c>
      <c r="M49">
        <v>2017</v>
      </c>
      <c r="N49">
        <v>1314</v>
      </c>
      <c r="O49">
        <v>5197.5</v>
      </c>
      <c r="P49">
        <v>1574</v>
      </c>
      <c r="Q49">
        <v>634</v>
      </c>
      <c r="R49">
        <v>2119</v>
      </c>
    </row>
    <row r="50" spans="11:18" x14ac:dyDescent="0.25">
      <c r="K50">
        <v>12018</v>
      </c>
      <c r="L50">
        <v>1</v>
      </c>
      <c r="M50">
        <v>2018</v>
      </c>
      <c r="N50">
        <v>1314</v>
      </c>
      <c r="O50">
        <v>5002</v>
      </c>
      <c r="P50">
        <v>1528.5</v>
      </c>
      <c r="Q50">
        <v>628</v>
      </c>
      <c r="R50">
        <v>2506</v>
      </c>
    </row>
    <row r="51" spans="11:18" x14ac:dyDescent="0.25">
      <c r="K51">
        <v>12019</v>
      </c>
      <c r="L51">
        <v>1</v>
      </c>
      <c r="M51">
        <v>2019</v>
      </c>
      <c r="N51">
        <v>1314</v>
      </c>
      <c r="O51">
        <v>4770.5</v>
      </c>
      <c r="P51">
        <v>1470</v>
      </c>
      <c r="Q51">
        <v>618</v>
      </c>
      <c r="R51">
        <v>2954</v>
      </c>
    </row>
    <row r="52" spans="11:18" x14ac:dyDescent="0.25">
      <c r="K52">
        <v>12020</v>
      </c>
      <c r="L52">
        <v>1</v>
      </c>
      <c r="M52">
        <v>2020</v>
      </c>
      <c r="N52">
        <v>1314</v>
      </c>
      <c r="O52">
        <v>4599.5</v>
      </c>
      <c r="P52">
        <v>1480</v>
      </c>
      <c r="Q52">
        <v>610</v>
      </c>
      <c r="R52">
        <v>3263.5</v>
      </c>
    </row>
    <row r="53" spans="11:18" x14ac:dyDescent="0.25">
      <c r="K53">
        <v>21970</v>
      </c>
      <c r="L53">
        <v>2</v>
      </c>
      <c r="M53">
        <v>1970</v>
      </c>
      <c r="N53">
        <v>475.5</v>
      </c>
      <c r="O53">
        <v>1373</v>
      </c>
      <c r="P53">
        <v>220</v>
      </c>
      <c r="Q53">
        <v>57</v>
      </c>
      <c r="R53">
        <v>0</v>
      </c>
    </row>
    <row r="54" spans="11:18" x14ac:dyDescent="0.25">
      <c r="K54">
        <v>21971</v>
      </c>
      <c r="L54">
        <v>2</v>
      </c>
      <c r="M54">
        <v>1971</v>
      </c>
      <c r="N54">
        <v>548.1</v>
      </c>
      <c r="O54">
        <v>1477.3</v>
      </c>
      <c r="P54">
        <v>245.2</v>
      </c>
      <c r="Q54">
        <v>66.099999999999994</v>
      </c>
      <c r="R54">
        <v>0</v>
      </c>
    </row>
    <row r="55" spans="11:18" x14ac:dyDescent="0.25">
      <c r="K55">
        <v>21972</v>
      </c>
      <c r="L55">
        <v>2</v>
      </c>
      <c r="M55">
        <v>1972</v>
      </c>
      <c r="N55">
        <v>620.70000000000005</v>
      </c>
      <c r="O55">
        <v>1581.6</v>
      </c>
      <c r="P55">
        <v>270.39999999999998</v>
      </c>
      <c r="Q55">
        <v>75.2</v>
      </c>
      <c r="R55">
        <v>0</v>
      </c>
    </row>
    <row r="56" spans="11:18" x14ac:dyDescent="0.25">
      <c r="K56">
        <v>21973</v>
      </c>
      <c r="L56">
        <v>2</v>
      </c>
      <c r="M56">
        <v>1973</v>
      </c>
      <c r="N56">
        <v>693.3</v>
      </c>
      <c r="O56">
        <v>1685.9</v>
      </c>
      <c r="P56">
        <v>295.60000000000002</v>
      </c>
      <c r="Q56">
        <v>84.3</v>
      </c>
      <c r="R56">
        <v>0</v>
      </c>
    </row>
    <row r="57" spans="11:18" x14ac:dyDescent="0.25">
      <c r="K57">
        <v>21974</v>
      </c>
      <c r="L57">
        <v>2</v>
      </c>
      <c r="M57">
        <v>1974</v>
      </c>
      <c r="N57">
        <v>765.9</v>
      </c>
      <c r="O57">
        <v>1790.2</v>
      </c>
      <c r="P57">
        <v>320.8</v>
      </c>
      <c r="Q57">
        <v>93.4</v>
      </c>
      <c r="R57">
        <v>0</v>
      </c>
    </row>
    <row r="58" spans="11:18" x14ac:dyDescent="0.25">
      <c r="K58">
        <v>21975</v>
      </c>
      <c r="L58">
        <v>2</v>
      </c>
      <c r="M58">
        <v>1975</v>
      </c>
      <c r="N58">
        <v>838.5</v>
      </c>
      <c r="O58">
        <v>1894.5</v>
      </c>
      <c r="P58">
        <v>346</v>
      </c>
      <c r="Q58">
        <v>102.5</v>
      </c>
      <c r="R58">
        <v>0</v>
      </c>
    </row>
    <row r="59" spans="11:18" x14ac:dyDescent="0.25">
      <c r="K59">
        <v>21976</v>
      </c>
      <c r="L59">
        <v>2</v>
      </c>
      <c r="M59">
        <v>1976</v>
      </c>
      <c r="N59">
        <v>985.6</v>
      </c>
      <c r="O59">
        <v>2136.5</v>
      </c>
      <c r="P59">
        <v>380.4</v>
      </c>
      <c r="Q59">
        <v>115.7</v>
      </c>
      <c r="R59">
        <v>0</v>
      </c>
    </row>
    <row r="60" spans="11:18" x14ac:dyDescent="0.25">
      <c r="K60">
        <v>21977</v>
      </c>
      <c r="L60">
        <v>2</v>
      </c>
      <c r="M60">
        <v>1977</v>
      </c>
      <c r="N60">
        <v>1132.7</v>
      </c>
      <c r="O60">
        <v>2378.5</v>
      </c>
      <c r="P60">
        <v>414.8</v>
      </c>
      <c r="Q60">
        <v>128.9</v>
      </c>
      <c r="R60">
        <v>0</v>
      </c>
    </row>
    <row r="61" spans="11:18" x14ac:dyDescent="0.25">
      <c r="K61">
        <v>21978</v>
      </c>
      <c r="L61">
        <v>2</v>
      </c>
      <c r="M61">
        <v>1978</v>
      </c>
      <c r="N61">
        <v>1279.8</v>
      </c>
      <c r="O61">
        <v>2620.5</v>
      </c>
      <c r="P61">
        <v>449.2</v>
      </c>
      <c r="Q61">
        <v>142.1</v>
      </c>
      <c r="R61">
        <v>0</v>
      </c>
    </row>
    <row r="62" spans="11:18" x14ac:dyDescent="0.25">
      <c r="K62">
        <v>21979</v>
      </c>
      <c r="L62">
        <v>2</v>
      </c>
      <c r="M62">
        <v>1979</v>
      </c>
      <c r="N62">
        <v>1426.9</v>
      </c>
      <c r="O62">
        <v>2862.5</v>
      </c>
      <c r="P62">
        <v>483.6</v>
      </c>
      <c r="Q62">
        <v>155.30000000000001</v>
      </c>
      <c r="R62">
        <v>0</v>
      </c>
    </row>
    <row r="63" spans="11:18" x14ac:dyDescent="0.25">
      <c r="K63">
        <v>21980</v>
      </c>
      <c r="L63">
        <v>2</v>
      </c>
      <c r="M63">
        <v>1980</v>
      </c>
      <c r="N63">
        <v>1574</v>
      </c>
      <c r="O63">
        <v>3104.5</v>
      </c>
      <c r="P63">
        <v>518</v>
      </c>
      <c r="Q63">
        <v>168.5</v>
      </c>
      <c r="R63">
        <v>0</v>
      </c>
    </row>
    <row r="64" spans="11:18" x14ac:dyDescent="0.25">
      <c r="K64">
        <v>21981</v>
      </c>
      <c r="L64">
        <v>2</v>
      </c>
      <c r="M64">
        <v>1981</v>
      </c>
      <c r="N64">
        <v>1631</v>
      </c>
      <c r="O64">
        <v>3657.7</v>
      </c>
      <c r="P64">
        <v>580.79999999999995</v>
      </c>
      <c r="Q64">
        <v>186.2</v>
      </c>
      <c r="R64">
        <v>0</v>
      </c>
    </row>
    <row r="65" spans="11:18" x14ac:dyDescent="0.25">
      <c r="K65">
        <v>21982</v>
      </c>
      <c r="L65">
        <v>2</v>
      </c>
      <c r="M65">
        <v>1982</v>
      </c>
      <c r="N65">
        <v>1688</v>
      </c>
      <c r="O65">
        <v>4210.8999999999996</v>
      </c>
      <c r="P65">
        <v>643.6</v>
      </c>
      <c r="Q65">
        <v>203.9</v>
      </c>
      <c r="R65">
        <v>0</v>
      </c>
    </row>
    <row r="66" spans="11:18" x14ac:dyDescent="0.25">
      <c r="K66">
        <v>21983</v>
      </c>
      <c r="L66">
        <v>2</v>
      </c>
      <c r="M66">
        <v>1983</v>
      </c>
      <c r="N66">
        <v>1745</v>
      </c>
      <c r="O66">
        <v>4764.1000000000004</v>
      </c>
      <c r="P66">
        <v>706.4</v>
      </c>
      <c r="Q66">
        <v>221.6</v>
      </c>
      <c r="R66">
        <v>0</v>
      </c>
    </row>
    <row r="67" spans="11:18" x14ac:dyDescent="0.25">
      <c r="K67">
        <v>21984</v>
      </c>
      <c r="L67">
        <v>2</v>
      </c>
      <c r="M67">
        <v>1984</v>
      </c>
      <c r="N67">
        <v>1802</v>
      </c>
      <c r="O67">
        <v>5317.3</v>
      </c>
      <c r="P67">
        <v>769.2</v>
      </c>
      <c r="Q67">
        <v>239.3</v>
      </c>
      <c r="R67">
        <v>0</v>
      </c>
    </row>
    <row r="68" spans="11:18" x14ac:dyDescent="0.25">
      <c r="K68">
        <v>21985</v>
      </c>
      <c r="L68">
        <v>2</v>
      </c>
      <c r="M68">
        <v>1985</v>
      </c>
      <c r="N68">
        <v>1859</v>
      </c>
      <c r="O68">
        <v>5870.5</v>
      </c>
      <c r="P68">
        <v>832</v>
      </c>
      <c r="Q68">
        <v>257</v>
      </c>
      <c r="R68">
        <v>0</v>
      </c>
    </row>
    <row r="69" spans="11:18" x14ac:dyDescent="0.25">
      <c r="K69">
        <v>21986</v>
      </c>
      <c r="L69">
        <v>2</v>
      </c>
      <c r="M69">
        <v>1986</v>
      </c>
      <c r="N69">
        <v>1858.7</v>
      </c>
      <c r="O69">
        <v>6345.4</v>
      </c>
      <c r="P69">
        <v>930</v>
      </c>
      <c r="Q69">
        <v>284.2</v>
      </c>
      <c r="R69">
        <v>0</v>
      </c>
    </row>
    <row r="70" spans="11:18" x14ac:dyDescent="0.25">
      <c r="K70">
        <v>21987</v>
      </c>
      <c r="L70">
        <v>2</v>
      </c>
      <c r="M70">
        <v>1987</v>
      </c>
      <c r="N70">
        <v>1858.4</v>
      </c>
      <c r="O70">
        <v>6820.3</v>
      </c>
      <c r="P70">
        <v>1028</v>
      </c>
      <c r="Q70">
        <v>311.39999999999998</v>
      </c>
      <c r="R70">
        <v>0</v>
      </c>
    </row>
    <row r="71" spans="11:18" x14ac:dyDescent="0.25">
      <c r="K71">
        <v>21988</v>
      </c>
      <c r="L71">
        <v>2</v>
      </c>
      <c r="M71">
        <v>1988</v>
      </c>
      <c r="N71">
        <v>1858.1</v>
      </c>
      <c r="O71">
        <v>7295.2</v>
      </c>
      <c r="P71">
        <v>1126</v>
      </c>
      <c r="Q71">
        <v>338.6</v>
      </c>
      <c r="R71">
        <v>0</v>
      </c>
    </row>
    <row r="72" spans="11:18" x14ac:dyDescent="0.25">
      <c r="K72">
        <v>21989</v>
      </c>
      <c r="L72">
        <v>2</v>
      </c>
      <c r="M72">
        <v>1989</v>
      </c>
      <c r="N72">
        <v>1857.8</v>
      </c>
      <c r="O72">
        <v>7770.1</v>
      </c>
      <c r="P72">
        <v>1224</v>
      </c>
      <c r="Q72">
        <v>365.8</v>
      </c>
      <c r="R72">
        <v>0</v>
      </c>
    </row>
    <row r="73" spans="11:18" x14ac:dyDescent="0.25">
      <c r="K73">
        <v>21990</v>
      </c>
      <c r="L73">
        <v>2</v>
      </c>
      <c r="M73">
        <v>1990</v>
      </c>
      <c r="N73">
        <v>1857.5</v>
      </c>
      <c r="O73">
        <v>8245</v>
      </c>
      <c r="P73">
        <v>1322</v>
      </c>
      <c r="Q73">
        <v>393</v>
      </c>
      <c r="R73">
        <v>0</v>
      </c>
    </row>
    <row r="74" spans="11:18" x14ac:dyDescent="0.25">
      <c r="K74">
        <v>21991</v>
      </c>
      <c r="L74">
        <v>2</v>
      </c>
      <c r="M74">
        <v>1991</v>
      </c>
      <c r="N74">
        <v>1806.2</v>
      </c>
      <c r="O74">
        <v>8486.1</v>
      </c>
      <c r="P74">
        <v>1439.8</v>
      </c>
      <c r="Q74">
        <v>433.8</v>
      </c>
      <c r="R74">
        <v>0</v>
      </c>
    </row>
    <row r="75" spans="11:18" x14ac:dyDescent="0.25">
      <c r="K75">
        <v>21992</v>
      </c>
      <c r="L75">
        <v>2</v>
      </c>
      <c r="M75">
        <v>1992</v>
      </c>
      <c r="N75">
        <v>1754.9</v>
      </c>
      <c r="O75">
        <v>8727.2000000000007</v>
      </c>
      <c r="P75">
        <v>1557.6</v>
      </c>
      <c r="Q75">
        <v>474.6</v>
      </c>
      <c r="R75">
        <v>0</v>
      </c>
    </row>
    <row r="76" spans="11:18" x14ac:dyDescent="0.25">
      <c r="K76">
        <v>21993</v>
      </c>
      <c r="L76">
        <v>2</v>
      </c>
      <c r="M76">
        <v>1993</v>
      </c>
      <c r="N76">
        <v>1703.6</v>
      </c>
      <c r="O76">
        <v>8968.2999999999993</v>
      </c>
      <c r="P76">
        <v>1675.4</v>
      </c>
      <c r="Q76">
        <v>515.4</v>
      </c>
      <c r="R76">
        <v>0</v>
      </c>
    </row>
    <row r="77" spans="11:18" x14ac:dyDescent="0.25">
      <c r="K77">
        <v>21994</v>
      </c>
      <c r="L77">
        <v>2</v>
      </c>
      <c r="M77">
        <v>1994</v>
      </c>
      <c r="N77">
        <v>1652.3</v>
      </c>
      <c r="O77">
        <v>9209.4</v>
      </c>
      <c r="P77">
        <v>1793.2</v>
      </c>
      <c r="Q77">
        <v>556.20000000000005</v>
      </c>
      <c r="R77">
        <v>0</v>
      </c>
    </row>
    <row r="78" spans="11:18" x14ac:dyDescent="0.25">
      <c r="K78">
        <v>21995</v>
      </c>
      <c r="L78">
        <v>2</v>
      </c>
      <c r="M78">
        <v>1995</v>
      </c>
      <c r="N78">
        <v>1601</v>
      </c>
      <c r="O78">
        <v>9450.5</v>
      </c>
      <c r="P78">
        <v>1911</v>
      </c>
      <c r="Q78">
        <v>597</v>
      </c>
      <c r="R78">
        <v>0</v>
      </c>
    </row>
    <row r="79" spans="11:18" x14ac:dyDescent="0.25">
      <c r="K79">
        <v>21996</v>
      </c>
      <c r="L79">
        <v>2</v>
      </c>
      <c r="M79">
        <v>1996</v>
      </c>
      <c r="N79">
        <v>1528</v>
      </c>
      <c r="O79">
        <v>9577.5</v>
      </c>
      <c r="P79">
        <v>2046</v>
      </c>
      <c r="Q79">
        <v>648</v>
      </c>
      <c r="R79">
        <v>0</v>
      </c>
    </row>
    <row r="80" spans="11:18" x14ac:dyDescent="0.25">
      <c r="K80">
        <v>21997</v>
      </c>
      <c r="L80">
        <v>2</v>
      </c>
      <c r="M80">
        <v>1997</v>
      </c>
      <c r="N80">
        <v>1458</v>
      </c>
      <c r="O80">
        <v>9711</v>
      </c>
      <c r="P80">
        <v>2162</v>
      </c>
      <c r="Q80">
        <v>701</v>
      </c>
      <c r="R80">
        <v>0</v>
      </c>
    </row>
    <row r="81" spans="11:18" x14ac:dyDescent="0.25">
      <c r="K81">
        <v>21998</v>
      </c>
      <c r="L81">
        <v>2</v>
      </c>
      <c r="M81">
        <v>1998</v>
      </c>
      <c r="N81">
        <v>1404.5</v>
      </c>
      <c r="O81">
        <v>9876</v>
      </c>
      <c r="P81">
        <v>2259</v>
      </c>
      <c r="Q81">
        <v>752</v>
      </c>
      <c r="R81">
        <v>0</v>
      </c>
    </row>
    <row r="82" spans="11:18" x14ac:dyDescent="0.25">
      <c r="K82">
        <v>21999</v>
      </c>
      <c r="L82">
        <v>2</v>
      </c>
      <c r="M82">
        <v>1999</v>
      </c>
      <c r="N82">
        <v>1329.5</v>
      </c>
      <c r="O82">
        <v>9991.5</v>
      </c>
      <c r="P82">
        <v>2336</v>
      </c>
      <c r="Q82">
        <v>799</v>
      </c>
      <c r="R82">
        <v>0</v>
      </c>
    </row>
    <row r="83" spans="11:18" x14ac:dyDescent="0.25">
      <c r="K83">
        <v>22000</v>
      </c>
      <c r="L83">
        <v>2</v>
      </c>
      <c r="M83">
        <v>2000</v>
      </c>
      <c r="N83">
        <v>1187</v>
      </c>
      <c r="O83">
        <v>10299</v>
      </c>
      <c r="P83">
        <v>2471</v>
      </c>
      <c r="Q83">
        <v>848</v>
      </c>
      <c r="R83">
        <v>0</v>
      </c>
    </row>
    <row r="84" spans="11:18" x14ac:dyDescent="0.25">
      <c r="K84">
        <v>22001</v>
      </c>
      <c r="L84">
        <v>2</v>
      </c>
      <c r="M84">
        <v>2001</v>
      </c>
      <c r="N84">
        <v>1094</v>
      </c>
      <c r="O84">
        <v>10587</v>
      </c>
      <c r="P84">
        <v>2588.5</v>
      </c>
      <c r="Q84">
        <v>900</v>
      </c>
      <c r="R84">
        <v>0</v>
      </c>
    </row>
    <row r="85" spans="11:18" x14ac:dyDescent="0.25">
      <c r="K85">
        <v>22002</v>
      </c>
      <c r="L85">
        <v>2</v>
      </c>
      <c r="M85">
        <v>2002</v>
      </c>
      <c r="N85">
        <v>1008</v>
      </c>
      <c r="O85">
        <v>10812</v>
      </c>
      <c r="P85">
        <v>2688.5</v>
      </c>
      <c r="Q85">
        <v>951</v>
      </c>
      <c r="R85">
        <v>0</v>
      </c>
    </row>
    <row r="86" spans="11:18" x14ac:dyDescent="0.25">
      <c r="K86">
        <v>22003</v>
      </c>
      <c r="L86">
        <v>2</v>
      </c>
      <c r="M86">
        <v>2003</v>
      </c>
      <c r="N86">
        <v>905</v>
      </c>
      <c r="O86">
        <v>11013.5</v>
      </c>
      <c r="P86">
        <v>2753.5</v>
      </c>
      <c r="Q86">
        <v>997</v>
      </c>
      <c r="R86">
        <v>0</v>
      </c>
    </row>
    <row r="87" spans="11:18" x14ac:dyDescent="0.25">
      <c r="K87">
        <v>22004</v>
      </c>
      <c r="L87">
        <v>2</v>
      </c>
      <c r="M87">
        <v>2004</v>
      </c>
      <c r="N87">
        <v>825.5</v>
      </c>
      <c r="O87">
        <v>11183.5</v>
      </c>
      <c r="P87">
        <v>2770.5</v>
      </c>
      <c r="Q87">
        <v>1026</v>
      </c>
      <c r="R87">
        <v>0</v>
      </c>
    </row>
    <row r="88" spans="11:18" x14ac:dyDescent="0.25">
      <c r="K88">
        <v>22005</v>
      </c>
      <c r="L88">
        <v>2</v>
      </c>
      <c r="M88">
        <v>2005</v>
      </c>
      <c r="N88">
        <v>737.5</v>
      </c>
      <c r="O88">
        <v>11153.5</v>
      </c>
      <c r="P88">
        <v>2896.5</v>
      </c>
      <c r="Q88">
        <v>1059</v>
      </c>
      <c r="R88">
        <v>0</v>
      </c>
    </row>
    <row r="89" spans="11:18" x14ac:dyDescent="0.25">
      <c r="K89">
        <v>22006</v>
      </c>
      <c r="L89">
        <v>2</v>
      </c>
      <c r="M89">
        <v>2006</v>
      </c>
      <c r="N89">
        <v>680</v>
      </c>
      <c r="O89">
        <v>11000</v>
      </c>
      <c r="P89">
        <v>2985.5</v>
      </c>
      <c r="Q89">
        <v>1100</v>
      </c>
      <c r="R89">
        <v>127</v>
      </c>
    </row>
    <row r="90" spans="11:18" x14ac:dyDescent="0.25">
      <c r="K90">
        <v>22007</v>
      </c>
      <c r="L90">
        <v>2</v>
      </c>
      <c r="M90">
        <v>2007</v>
      </c>
      <c r="N90">
        <v>633</v>
      </c>
      <c r="O90">
        <v>10764</v>
      </c>
      <c r="P90">
        <v>3023</v>
      </c>
      <c r="Q90">
        <v>1137</v>
      </c>
      <c r="R90">
        <v>352</v>
      </c>
    </row>
    <row r="91" spans="11:18" x14ac:dyDescent="0.25">
      <c r="K91">
        <v>22008</v>
      </c>
      <c r="L91">
        <v>2</v>
      </c>
      <c r="M91">
        <v>2008</v>
      </c>
      <c r="N91">
        <v>598</v>
      </c>
      <c r="O91">
        <v>10479.5</v>
      </c>
      <c r="P91">
        <v>2990</v>
      </c>
      <c r="Q91">
        <v>1157</v>
      </c>
      <c r="R91">
        <v>649</v>
      </c>
    </row>
    <row r="92" spans="11:18" x14ac:dyDescent="0.25">
      <c r="K92">
        <v>22009</v>
      </c>
      <c r="L92">
        <v>2</v>
      </c>
      <c r="M92">
        <v>2009</v>
      </c>
      <c r="N92">
        <v>572</v>
      </c>
      <c r="O92">
        <v>10198.5</v>
      </c>
      <c r="P92">
        <v>2930</v>
      </c>
      <c r="Q92">
        <v>1165</v>
      </c>
      <c r="R92">
        <v>953</v>
      </c>
    </row>
    <row r="93" spans="11:18" x14ac:dyDescent="0.25">
      <c r="K93">
        <v>22010</v>
      </c>
      <c r="L93">
        <v>2</v>
      </c>
      <c r="M93">
        <v>2010</v>
      </c>
      <c r="N93">
        <v>580.5</v>
      </c>
      <c r="O93">
        <v>9575.5</v>
      </c>
      <c r="P93">
        <v>2937.5</v>
      </c>
      <c r="Q93">
        <v>1152.5</v>
      </c>
      <c r="R93">
        <v>1272</v>
      </c>
    </row>
    <row r="94" spans="11:18" x14ac:dyDescent="0.25">
      <c r="K94">
        <v>22011</v>
      </c>
      <c r="L94">
        <v>2</v>
      </c>
      <c r="M94">
        <v>2011</v>
      </c>
      <c r="N94">
        <v>583</v>
      </c>
      <c r="O94">
        <v>8958.5</v>
      </c>
      <c r="P94">
        <v>2897.5</v>
      </c>
      <c r="Q94">
        <v>1156.5</v>
      </c>
      <c r="R94">
        <v>1634</v>
      </c>
    </row>
    <row r="95" spans="11:18" x14ac:dyDescent="0.25">
      <c r="K95">
        <v>22012</v>
      </c>
      <c r="L95">
        <v>2</v>
      </c>
      <c r="M95">
        <v>2012</v>
      </c>
      <c r="N95">
        <v>572</v>
      </c>
      <c r="O95">
        <v>8445</v>
      </c>
      <c r="P95">
        <v>2840</v>
      </c>
      <c r="Q95">
        <v>1159.5</v>
      </c>
      <c r="R95">
        <v>1928</v>
      </c>
    </row>
    <row r="96" spans="11:18" x14ac:dyDescent="0.25">
      <c r="K96">
        <v>22013</v>
      </c>
      <c r="L96">
        <v>2</v>
      </c>
      <c r="M96">
        <v>2013</v>
      </c>
      <c r="N96">
        <v>572</v>
      </c>
      <c r="O96">
        <v>7980</v>
      </c>
      <c r="P96">
        <v>2720.5</v>
      </c>
      <c r="Q96">
        <v>1141</v>
      </c>
      <c r="R96">
        <v>2216</v>
      </c>
    </row>
    <row r="97" spans="11:18" x14ac:dyDescent="0.25">
      <c r="K97">
        <v>22014</v>
      </c>
      <c r="L97">
        <v>2</v>
      </c>
      <c r="M97">
        <v>2014</v>
      </c>
      <c r="N97">
        <v>572</v>
      </c>
      <c r="O97">
        <v>7574.5</v>
      </c>
      <c r="P97">
        <v>2563.5</v>
      </c>
      <c r="Q97">
        <v>1103.5</v>
      </c>
      <c r="R97">
        <v>2470</v>
      </c>
    </row>
    <row r="98" spans="11:18" x14ac:dyDescent="0.25">
      <c r="K98">
        <v>22015</v>
      </c>
      <c r="L98">
        <v>2</v>
      </c>
      <c r="M98">
        <v>2015</v>
      </c>
      <c r="N98">
        <v>572</v>
      </c>
      <c r="O98">
        <v>7059</v>
      </c>
      <c r="P98">
        <v>2514</v>
      </c>
      <c r="Q98">
        <v>1051</v>
      </c>
      <c r="R98">
        <v>2764</v>
      </c>
    </row>
    <row r="99" spans="11:18" x14ac:dyDescent="0.25">
      <c r="K99">
        <v>22016</v>
      </c>
      <c r="L99">
        <v>2</v>
      </c>
      <c r="M99">
        <v>2016</v>
      </c>
      <c r="N99">
        <v>572</v>
      </c>
      <c r="O99">
        <v>6396.5</v>
      </c>
      <c r="P99">
        <v>2359.5</v>
      </c>
      <c r="Q99">
        <v>997</v>
      </c>
      <c r="R99">
        <v>3335</v>
      </c>
    </row>
    <row r="100" spans="11:18" x14ac:dyDescent="0.25">
      <c r="K100">
        <v>22017</v>
      </c>
      <c r="L100">
        <v>2</v>
      </c>
      <c r="M100">
        <v>2017</v>
      </c>
      <c r="N100">
        <v>572</v>
      </c>
      <c r="O100">
        <v>5789</v>
      </c>
      <c r="P100">
        <v>2188.5</v>
      </c>
      <c r="Q100">
        <v>942</v>
      </c>
      <c r="R100">
        <v>3896</v>
      </c>
    </row>
    <row r="101" spans="11:18" x14ac:dyDescent="0.25">
      <c r="K101">
        <v>22018</v>
      </c>
      <c r="L101">
        <v>2</v>
      </c>
      <c r="M101">
        <v>2018</v>
      </c>
      <c r="N101">
        <v>572</v>
      </c>
      <c r="O101">
        <v>5150.5</v>
      </c>
      <c r="P101">
        <v>1981.5</v>
      </c>
      <c r="Q101">
        <v>879</v>
      </c>
      <c r="R101">
        <v>4568</v>
      </c>
    </row>
    <row r="102" spans="11:18" x14ac:dyDescent="0.25">
      <c r="K102">
        <v>22019</v>
      </c>
      <c r="L102">
        <v>2</v>
      </c>
      <c r="M102">
        <v>2019</v>
      </c>
      <c r="N102">
        <v>572</v>
      </c>
      <c r="O102">
        <v>4473</v>
      </c>
      <c r="P102">
        <v>1759</v>
      </c>
      <c r="Q102">
        <v>806</v>
      </c>
      <c r="R102">
        <v>5350.5</v>
      </c>
    </row>
    <row r="103" spans="11:18" x14ac:dyDescent="0.25">
      <c r="K103">
        <v>22020</v>
      </c>
      <c r="L103">
        <v>2</v>
      </c>
      <c r="M103">
        <v>2020</v>
      </c>
      <c r="N103">
        <v>572</v>
      </c>
      <c r="O103">
        <v>3690.5</v>
      </c>
      <c r="P103">
        <v>1592.5</v>
      </c>
      <c r="Q103">
        <v>722</v>
      </c>
      <c r="R103">
        <v>6231.5</v>
      </c>
    </row>
    <row r="104" spans="11:18" x14ac:dyDescent="0.25">
      <c r="K104">
        <v>31970</v>
      </c>
      <c r="L104">
        <v>3</v>
      </c>
      <c r="M104">
        <v>1970</v>
      </c>
      <c r="N104">
        <v>284.5</v>
      </c>
      <c r="O104">
        <v>612.5</v>
      </c>
      <c r="P104">
        <v>104</v>
      </c>
      <c r="Q104">
        <v>28</v>
      </c>
      <c r="R104">
        <v>0</v>
      </c>
    </row>
    <row r="105" spans="11:18" x14ac:dyDescent="0.25">
      <c r="K105">
        <v>31971</v>
      </c>
      <c r="L105">
        <v>3</v>
      </c>
      <c r="M105">
        <v>1971</v>
      </c>
      <c r="N105">
        <v>348</v>
      </c>
      <c r="O105">
        <v>660.9</v>
      </c>
      <c r="P105">
        <v>115.8</v>
      </c>
      <c r="Q105">
        <v>32.4</v>
      </c>
      <c r="R105">
        <v>0</v>
      </c>
    </row>
    <row r="106" spans="11:18" x14ac:dyDescent="0.25">
      <c r="K106">
        <v>31972</v>
      </c>
      <c r="L106">
        <v>3</v>
      </c>
      <c r="M106">
        <v>1972</v>
      </c>
      <c r="N106">
        <v>411.5</v>
      </c>
      <c r="O106">
        <v>709.3</v>
      </c>
      <c r="P106">
        <v>127.6</v>
      </c>
      <c r="Q106">
        <v>36.799999999999997</v>
      </c>
      <c r="R106">
        <v>0</v>
      </c>
    </row>
    <row r="107" spans="11:18" x14ac:dyDescent="0.25">
      <c r="K107">
        <v>31973</v>
      </c>
      <c r="L107">
        <v>3</v>
      </c>
      <c r="M107">
        <v>1973</v>
      </c>
      <c r="N107">
        <v>475</v>
      </c>
      <c r="O107">
        <v>757.7</v>
      </c>
      <c r="P107">
        <v>139.4</v>
      </c>
      <c r="Q107">
        <v>41.2</v>
      </c>
      <c r="R107">
        <v>0</v>
      </c>
    </row>
    <row r="108" spans="11:18" x14ac:dyDescent="0.25">
      <c r="K108">
        <v>31974</v>
      </c>
      <c r="L108">
        <v>3</v>
      </c>
      <c r="M108">
        <v>1974</v>
      </c>
      <c r="N108">
        <v>538.5</v>
      </c>
      <c r="O108">
        <v>806.1</v>
      </c>
      <c r="P108">
        <v>151.19999999999999</v>
      </c>
      <c r="Q108">
        <v>45.6</v>
      </c>
      <c r="R108">
        <v>0</v>
      </c>
    </row>
    <row r="109" spans="11:18" x14ac:dyDescent="0.25">
      <c r="K109">
        <v>31975</v>
      </c>
      <c r="L109">
        <v>3</v>
      </c>
      <c r="M109">
        <v>1975</v>
      </c>
      <c r="N109">
        <v>602</v>
      </c>
      <c r="O109">
        <v>854.5</v>
      </c>
      <c r="P109">
        <v>163</v>
      </c>
      <c r="Q109">
        <v>50</v>
      </c>
      <c r="R109">
        <v>0</v>
      </c>
    </row>
    <row r="110" spans="11:18" x14ac:dyDescent="0.25">
      <c r="K110">
        <v>31976</v>
      </c>
      <c r="L110">
        <v>3</v>
      </c>
      <c r="M110">
        <v>1976</v>
      </c>
      <c r="N110">
        <v>773.6</v>
      </c>
      <c r="O110">
        <v>1045.7</v>
      </c>
      <c r="P110">
        <v>179.8</v>
      </c>
      <c r="Q110">
        <v>56.2</v>
      </c>
      <c r="R110">
        <v>0</v>
      </c>
    </row>
    <row r="111" spans="11:18" x14ac:dyDescent="0.25">
      <c r="K111">
        <v>31977</v>
      </c>
      <c r="L111">
        <v>3</v>
      </c>
      <c r="M111">
        <v>1977</v>
      </c>
      <c r="N111">
        <v>945.2</v>
      </c>
      <c r="O111">
        <v>1236.9000000000001</v>
      </c>
      <c r="P111">
        <v>196.6</v>
      </c>
      <c r="Q111">
        <v>62.4</v>
      </c>
      <c r="R111">
        <v>0</v>
      </c>
    </row>
    <row r="112" spans="11:18" x14ac:dyDescent="0.25">
      <c r="K112">
        <v>31978</v>
      </c>
      <c r="L112">
        <v>3</v>
      </c>
      <c r="M112">
        <v>1978</v>
      </c>
      <c r="N112">
        <v>1116.8</v>
      </c>
      <c r="O112">
        <v>1428.1</v>
      </c>
      <c r="P112">
        <v>213.4</v>
      </c>
      <c r="Q112">
        <v>68.599999999999994</v>
      </c>
      <c r="R112">
        <v>0</v>
      </c>
    </row>
    <row r="113" spans="11:18" x14ac:dyDescent="0.25">
      <c r="K113">
        <v>31979</v>
      </c>
      <c r="L113">
        <v>3</v>
      </c>
      <c r="M113">
        <v>1979</v>
      </c>
      <c r="N113">
        <v>1288.4000000000001</v>
      </c>
      <c r="O113">
        <v>1619.3</v>
      </c>
      <c r="P113">
        <v>230.2</v>
      </c>
      <c r="Q113">
        <v>74.8</v>
      </c>
      <c r="R113">
        <v>0</v>
      </c>
    </row>
    <row r="114" spans="11:18" x14ac:dyDescent="0.25">
      <c r="K114">
        <v>31980</v>
      </c>
      <c r="L114">
        <v>3</v>
      </c>
      <c r="M114">
        <v>1980</v>
      </c>
      <c r="N114">
        <v>1460</v>
      </c>
      <c r="O114">
        <v>1810.5</v>
      </c>
      <c r="P114">
        <v>247</v>
      </c>
      <c r="Q114">
        <v>81</v>
      </c>
      <c r="R114">
        <v>0</v>
      </c>
    </row>
    <row r="115" spans="11:18" x14ac:dyDescent="0.25">
      <c r="K115">
        <v>31981</v>
      </c>
      <c r="L115">
        <v>3</v>
      </c>
      <c r="M115">
        <v>1981</v>
      </c>
      <c r="N115">
        <v>1529.2</v>
      </c>
      <c r="O115">
        <v>2380.4</v>
      </c>
      <c r="P115">
        <v>292.2</v>
      </c>
      <c r="Q115">
        <v>90.2</v>
      </c>
      <c r="R115">
        <v>0</v>
      </c>
    </row>
    <row r="116" spans="11:18" x14ac:dyDescent="0.25">
      <c r="K116">
        <v>31982</v>
      </c>
      <c r="L116">
        <v>3</v>
      </c>
      <c r="M116">
        <v>1982</v>
      </c>
      <c r="N116">
        <v>1598.4</v>
      </c>
      <c r="O116">
        <v>2950.3</v>
      </c>
      <c r="P116">
        <v>337.4</v>
      </c>
      <c r="Q116">
        <v>99.4</v>
      </c>
      <c r="R116">
        <v>0</v>
      </c>
    </row>
    <row r="117" spans="11:18" x14ac:dyDescent="0.25">
      <c r="K117">
        <v>31983</v>
      </c>
      <c r="L117">
        <v>3</v>
      </c>
      <c r="M117">
        <v>1983</v>
      </c>
      <c r="N117">
        <v>1667.6</v>
      </c>
      <c r="O117">
        <v>3520.2</v>
      </c>
      <c r="P117">
        <v>382.6</v>
      </c>
      <c r="Q117">
        <v>108.6</v>
      </c>
      <c r="R117">
        <v>0</v>
      </c>
    </row>
    <row r="118" spans="11:18" x14ac:dyDescent="0.25">
      <c r="K118">
        <v>31984</v>
      </c>
      <c r="L118">
        <v>3</v>
      </c>
      <c r="M118">
        <v>1984</v>
      </c>
      <c r="N118">
        <v>1736.8</v>
      </c>
      <c r="O118">
        <v>4090.1</v>
      </c>
      <c r="P118">
        <v>427.8</v>
      </c>
      <c r="Q118">
        <v>117.8</v>
      </c>
      <c r="R118">
        <v>0</v>
      </c>
    </row>
    <row r="119" spans="11:18" x14ac:dyDescent="0.25">
      <c r="K119">
        <v>31985</v>
      </c>
      <c r="L119">
        <v>3</v>
      </c>
      <c r="M119">
        <v>1985</v>
      </c>
      <c r="N119">
        <v>1806</v>
      </c>
      <c r="O119">
        <v>4660</v>
      </c>
      <c r="P119">
        <v>473</v>
      </c>
      <c r="Q119">
        <v>127</v>
      </c>
      <c r="R119">
        <v>0</v>
      </c>
    </row>
    <row r="120" spans="11:18" x14ac:dyDescent="0.25">
      <c r="K120">
        <v>31986</v>
      </c>
      <c r="L120">
        <v>3</v>
      </c>
      <c r="M120">
        <v>1986</v>
      </c>
      <c r="N120">
        <v>1736.2</v>
      </c>
      <c r="O120">
        <v>5106</v>
      </c>
      <c r="P120">
        <v>552.4</v>
      </c>
      <c r="Q120">
        <v>145.19999999999999</v>
      </c>
      <c r="R120">
        <v>0</v>
      </c>
    </row>
    <row r="121" spans="11:18" x14ac:dyDescent="0.25">
      <c r="K121">
        <v>31987</v>
      </c>
      <c r="L121">
        <v>3</v>
      </c>
      <c r="M121">
        <v>1987</v>
      </c>
      <c r="N121">
        <v>1666.4</v>
      </c>
      <c r="O121">
        <v>5552</v>
      </c>
      <c r="P121">
        <v>631.79999999999995</v>
      </c>
      <c r="Q121">
        <v>163.4</v>
      </c>
      <c r="R121">
        <v>0</v>
      </c>
    </row>
    <row r="122" spans="11:18" x14ac:dyDescent="0.25">
      <c r="K122">
        <v>31988</v>
      </c>
      <c r="L122">
        <v>3</v>
      </c>
      <c r="M122">
        <v>1988</v>
      </c>
      <c r="N122">
        <v>1596.6</v>
      </c>
      <c r="O122">
        <v>5998</v>
      </c>
      <c r="P122">
        <v>711.2</v>
      </c>
      <c r="Q122">
        <v>181.6</v>
      </c>
      <c r="R122">
        <v>0</v>
      </c>
    </row>
    <row r="123" spans="11:18" x14ac:dyDescent="0.25">
      <c r="K123">
        <v>31989</v>
      </c>
      <c r="L123">
        <v>3</v>
      </c>
      <c r="M123">
        <v>1989</v>
      </c>
      <c r="N123">
        <v>1526.8</v>
      </c>
      <c r="O123">
        <v>6444</v>
      </c>
      <c r="P123">
        <v>790.6</v>
      </c>
      <c r="Q123">
        <v>199.8</v>
      </c>
      <c r="R123">
        <v>0</v>
      </c>
    </row>
    <row r="124" spans="11:18" x14ac:dyDescent="0.25">
      <c r="K124">
        <v>31990</v>
      </c>
      <c r="L124">
        <v>3</v>
      </c>
      <c r="M124">
        <v>1990</v>
      </c>
      <c r="N124">
        <v>1457</v>
      </c>
      <c r="O124">
        <v>6890</v>
      </c>
      <c r="P124">
        <v>870</v>
      </c>
      <c r="Q124">
        <v>218</v>
      </c>
      <c r="R124">
        <v>0</v>
      </c>
    </row>
    <row r="125" spans="11:18" x14ac:dyDescent="0.25">
      <c r="K125">
        <v>31991</v>
      </c>
      <c r="L125">
        <v>3</v>
      </c>
      <c r="M125">
        <v>1991</v>
      </c>
      <c r="N125">
        <v>1307.5999999999999</v>
      </c>
      <c r="O125">
        <v>7174.4</v>
      </c>
      <c r="P125">
        <v>973.1</v>
      </c>
      <c r="Q125">
        <v>249.6</v>
      </c>
      <c r="R125">
        <v>0</v>
      </c>
    </row>
    <row r="126" spans="11:18" x14ac:dyDescent="0.25">
      <c r="K126">
        <v>31992</v>
      </c>
      <c r="L126">
        <v>3</v>
      </c>
      <c r="M126">
        <v>1992</v>
      </c>
      <c r="N126">
        <v>1158.2</v>
      </c>
      <c r="O126">
        <v>7458.8</v>
      </c>
      <c r="P126">
        <v>1076.2</v>
      </c>
      <c r="Q126">
        <v>281.2</v>
      </c>
      <c r="R126">
        <v>0</v>
      </c>
    </row>
    <row r="127" spans="11:18" x14ac:dyDescent="0.25">
      <c r="K127">
        <v>31993</v>
      </c>
      <c r="L127">
        <v>3</v>
      </c>
      <c r="M127">
        <v>1993</v>
      </c>
      <c r="N127">
        <v>1008.8</v>
      </c>
      <c r="O127">
        <v>7743.2</v>
      </c>
      <c r="P127">
        <v>1179.3</v>
      </c>
      <c r="Q127">
        <v>312.8</v>
      </c>
      <c r="R127">
        <v>0</v>
      </c>
    </row>
    <row r="128" spans="11:18" x14ac:dyDescent="0.25">
      <c r="K128">
        <v>31994</v>
      </c>
      <c r="L128">
        <v>3</v>
      </c>
      <c r="M128">
        <v>1994</v>
      </c>
      <c r="N128">
        <v>859.4</v>
      </c>
      <c r="O128">
        <v>8027.6</v>
      </c>
      <c r="P128">
        <v>1282.4000000000001</v>
      </c>
      <c r="Q128">
        <v>344.4</v>
      </c>
      <c r="R128">
        <v>0</v>
      </c>
    </row>
    <row r="129" spans="11:18" x14ac:dyDescent="0.25">
      <c r="K129">
        <v>31995</v>
      </c>
      <c r="L129">
        <v>3</v>
      </c>
      <c r="M129">
        <v>1995</v>
      </c>
      <c r="N129">
        <v>710</v>
      </c>
      <c r="O129">
        <v>8312</v>
      </c>
      <c r="P129">
        <v>1385.5</v>
      </c>
      <c r="Q129">
        <v>376</v>
      </c>
      <c r="R129">
        <v>0</v>
      </c>
    </row>
    <row r="130" spans="11:18" x14ac:dyDescent="0.25">
      <c r="K130">
        <v>31996</v>
      </c>
      <c r="L130">
        <v>3</v>
      </c>
      <c r="M130">
        <v>1996</v>
      </c>
      <c r="N130">
        <v>633</v>
      </c>
      <c r="O130">
        <v>8448.5</v>
      </c>
      <c r="P130">
        <v>1508</v>
      </c>
      <c r="Q130">
        <v>417</v>
      </c>
      <c r="R130">
        <v>0</v>
      </c>
    </row>
    <row r="131" spans="11:18" x14ac:dyDescent="0.25">
      <c r="K131">
        <v>31997</v>
      </c>
      <c r="L131">
        <v>3</v>
      </c>
      <c r="M131">
        <v>1997</v>
      </c>
      <c r="N131">
        <v>587</v>
      </c>
      <c r="O131">
        <v>8567</v>
      </c>
      <c r="P131">
        <v>1616</v>
      </c>
      <c r="Q131">
        <v>460</v>
      </c>
      <c r="R131">
        <v>0</v>
      </c>
    </row>
    <row r="132" spans="11:18" x14ac:dyDescent="0.25">
      <c r="K132">
        <v>31998</v>
      </c>
      <c r="L132">
        <v>3</v>
      </c>
      <c r="M132">
        <v>1998</v>
      </c>
      <c r="N132">
        <v>538.5</v>
      </c>
      <c r="O132">
        <v>8665</v>
      </c>
      <c r="P132">
        <v>1714</v>
      </c>
      <c r="Q132">
        <v>504</v>
      </c>
      <c r="R132">
        <v>0</v>
      </c>
    </row>
    <row r="133" spans="11:18" x14ac:dyDescent="0.25">
      <c r="K133">
        <v>31999</v>
      </c>
      <c r="L133">
        <v>3</v>
      </c>
      <c r="M133">
        <v>1999</v>
      </c>
      <c r="N133">
        <v>498</v>
      </c>
      <c r="O133">
        <v>8744</v>
      </c>
      <c r="P133">
        <v>1793.5</v>
      </c>
      <c r="Q133">
        <v>545</v>
      </c>
      <c r="R133">
        <v>0</v>
      </c>
    </row>
    <row r="134" spans="11:18" x14ac:dyDescent="0.25">
      <c r="K134">
        <v>32000</v>
      </c>
      <c r="L134">
        <v>3</v>
      </c>
      <c r="M134">
        <v>2000</v>
      </c>
      <c r="N134">
        <v>463</v>
      </c>
      <c r="O134">
        <v>8933.5</v>
      </c>
      <c r="P134">
        <v>1921</v>
      </c>
      <c r="Q134">
        <v>590</v>
      </c>
      <c r="R134">
        <v>0</v>
      </c>
    </row>
    <row r="135" spans="11:18" x14ac:dyDescent="0.25">
      <c r="K135">
        <v>32001</v>
      </c>
      <c r="L135">
        <v>3</v>
      </c>
      <c r="M135">
        <v>2001</v>
      </c>
      <c r="N135">
        <v>451</v>
      </c>
      <c r="O135">
        <v>9105.5</v>
      </c>
      <c r="P135">
        <v>2029.5</v>
      </c>
      <c r="Q135">
        <v>638</v>
      </c>
      <c r="R135">
        <v>0</v>
      </c>
    </row>
    <row r="136" spans="11:18" x14ac:dyDescent="0.25">
      <c r="K136">
        <v>32002</v>
      </c>
      <c r="L136">
        <v>3</v>
      </c>
      <c r="M136">
        <v>2002</v>
      </c>
      <c r="N136">
        <v>439</v>
      </c>
      <c r="O136">
        <v>9252</v>
      </c>
      <c r="P136">
        <v>2108</v>
      </c>
      <c r="Q136">
        <v>682.5</v>
      </c>
      <c r="R136">
        <v>0</v>
      </c>
    </row>
    <row r="137" spans="11:18" x14ac:dyDescent="0.25">
      <c r="K137">
        <v>32003</v>
      </c>
      <c r="L137">
        <v>3</v>
      </c>
      <c r="M137">
        <v>2003</v>
      </c>
      <c r="N137">
        <v>425</v>
      </c>
      <c r="O137">
        <v>9363</v>
      </c>
      <c r="P137">
        <v>2170</v>
      </c>
      <c r="Q137">
        <v>725.5</v>
      </c>
      <c r="R137">
        <v>0</v>
      </c>
    </row>
    <row r="138" spans="11:18" x14ac:dyDescent="0.25">
      <c r="K138">
        <v>32004</v>
      </c>
      <c r="L138">
        <v>3</v>
      </c>
      <c r="M138">
        <v>2004</v>
      </c>
      <c r="N138">
        <v>404</v>
      </c>
      <c r="O138">
        <v>9442.5</v>
      </c>
      <c r="P138">
        <v>2219</v>
      </c>
      <c r="Q138">
        <v>764.5</v>
      </c>
      <c r="R138">
        <v>0</v>
      </c>
    </row>
    <row r="139" spans="11:18" x14ac:dyDescent="0.25">
      <c r="K139">
        <v>32005</v>
      </c>
      <c r="L139">
        <v>3</v>
      </c>
      <c r="M139">
        <v>2005</v>
      </c>
      <c r="N139">
        <v>372</v>
      </c>
      <c r="O139">
        <v>9328</v>
      </c>
      <c r="P139">
        <v>2353</v>
      </c>
      <c r="Q139">
        <v>808</v>
      </c>
      <c r="R139">
        <v>0</v>
      </c>
    </row>
    <row r="140" spans="11:18" x14ac:dyDescent="0.25">
      <c r="K140">
        <v>32006</v>
      </c>
      <c r="L140">
        <v>3</v>
      </c>
      <c r="M140">
        <v>2006</v>
      </c>
      <c r="N140">
        <v>340.5</v>
      </c>
      <c r="O140">
        <v>9139.5</v>
      </c>
      <c r="P140">
        <v>2439.5</v>
      </c>
      <c r="Q140">
        <v>857.5</v>
      </c>
      <c r="R140">
        <v>82</v>
      </c>
    </row>
    <row r="141" spans="11:18" x14ac:dyDescent="0.25">
      <c r="K141">
        <v>32007</v>
      </c>
      <c r="L141">
        <v>3</v>
      </c>
      <c r="M141">
        <v>2007</v>
      </c>
      <c r="N141">
        <v>315</v>
      </c>
      <c r="O141">
        <v>8929.5</v>
      </c>
      <c r="P141">
        <v>2492.5</v>
      </c>
      <c r="Q141">
        <v>901</v>
      </c>
      <c r="R141">
        <v>183</v>
      </c>
    </row>
    <row r="142" spans="11:18" x14ac:dyDescent="0.25">
      <c r="K142">
        <v>32008</v>
      </c>
      <c r="L142">
        <v>3</v>
      </c>
      <c r="M142">
        <v>2008</v>
      </c>
      <c r="N142">
        <v>293</v>
      </c>
      <c r="O142">
        <v>8726.5</v>
      </c>
      <c r="P142">
        <v>2516</v>
      </c>
      <c r="Q142">
        <v>941</v>
      </c>
      <c r="R142">
        <v>286</v>
      </c>
    </row>
    <row r="143" spans="11:18" x14ac:dyDescent="0.25">
      <c r="K143">
        <v>32009</v>
      </c>
      <c r="L143">
        <v>3</v>
      </c>
      <c r="M143">
        <v>2009</v>
      </c>
      <c r="N143">
        <v>281</v>
      </c>
      <c r="O143">
        <v>8510</v>
      </c>
      <c r="P143">
        <v>2522.5</v>
      </c>
      <c r="Q143">
        <v>974.5</v>
      </c>
      <c r="R143">
        <v>421</v>
      </c>
    </row>
    <row r="144" spans="11:18" x14ac:dyDescent="0.25">
      <c r="K144">
        <v>32010</v>
      </c>
      <c r="L144">
        <v>3</v>
      </c>
      <c r="M144">
        <v>2010</v>
      </c>
      <c r="N144">
        <v>276</v>
      </c>
      <c r="O144">
        <v>8092.5</v>
      </c>
      <c r="P144">
        <v>2612</v>
      </c>
      <c r="Q144">
        <v>1006</v>
      </c>
      <c r="R144">
        <v>580</v>
      </c>
    </row>
    <row r="145" spans="11:18" x14ac:dyDescent="0.25">
      <c r="K145">
        <v>32011</v>
      </c>
      <c r="L145">
        <v>3</v>
      </c>
      <c r="M145">
        <v>2011</v>
      </c>
      <c r="N145">
        <v>267</v>
      </c>
      <c r="O145">
        <v>7720</v>
      </c>
      <c r="P145">
        <v>2663.5</v>
      </c>
      <c r="Q145">
        <v>1044</v>
      </c>
      <c r="R145">
        <v>723</v>
      </c>
    </row>
    <row r="146" spans="11:18" x14ac:dyDescent="0.25">
      <c r="K146">
        <v>32012</v>
      </c>
      <c r="L146">
        <v>3</v>
      </c>
      <c r="M146">
        <v>2012</v>
      </c>
      <c r="N146">
        <v>263.5</v>
      </c>
      <c r="O146">
        <v>7379.5</v>
      </c>
      <c r="P146">
        <v>2683</v>
      </c>
      <c r="Q146">
        <v>1080.5</v>
      </c>
      <c r="R146">
        <v>869</v>
      </c>
    </row>
    <row r="147" spans="11:18" x14ac:dyDescent="0.25">
      <c r="K147">
        <v>32013</v>
      </c>
      <c r="L147">
        <v>3</v>
      </c>
      <c r="M147">
        <v>2013</v>
      </c>
      <c r="N147">
        <v>263.5</v>
      </c>
      <c r="O147">
        <v>7064</v>
      </c>
      <c r="P147">
        <v>2670</v>
      </c>
      <c r="Q147">
        <v>1114</v>
      </c>
      <c r="R147">
        <v>1013</v>
      </c>
    </row>
    <row r="148" spans="11:18" x14ac:dyDescent="0.25">
      <c r="K148">
        <v>32014</v>
      </c>
      <c r="L148">
        <v>3</v>
      </c>
      <c r="M148">
        <v>2014</v>
      </c>
      <c r="N148">
        <v>263.5</v>
      </c>
      <c r="O148">
        <v>6793.5</v>
      </c>
      <c r="P148">
        <v>2619.5</v>
      </c>
      <c r="Q148">
        <v>1131</v>
      </c>
      <c r="R148">
        <v>1147</v>
      </c>
    </row>
    <row r="149" spans="11:18" x14ac:dyDescent="0.25">
      <c r="K149">
        <v>32015</v>
      </c>
      <c r="L149">
        <v>3</v>
      </c>
      <c r="M149">
        <v>2015</v>
      </c>
      <c r="N149">
        <v>263.5</v>
      </c>
      <c r="O149">
        <v>6407.5</v>
      </c>
      <c r="P149">
        <v>2679.5</v>
      </c>
      <c r="Q149">
        <v>1140</v>
      </c>
      <c r="R149">
        <v>1298</v>
      </c>
    </row>
    <row r="150" spans="11:18" x14ac:dyDescent="0.25">
      <c r="K150">
        <v>32016</v>
      </c>
      <c r="L150">
        <v>3</v>
      </c>
      <c r="M150">
        <v>2016</v>
      </c>
      <c r="N150">
        <v>263.5</v>
      </c>
      <c r="O150">
        <v>5968.5</v>
      </c>
      <c r="P150">
        <v>2665</v>
      </c>
      <c r="Q150">
        <v>1154</v>
      </c>
      <c r="R150">
        <v>1578.5</v>
      </c>
    </row>
    <row r="151" spans="11:18" x14ac:dyDescent="0.25">
      <c r="K151">
        <v>32017</v>
      </c>
      <c r="L151">
        <v>3</v>
      </c>
      <c r="M151">
        <v>2017</v>
      </c>
      <c r="N151">
        <v>263.5</v>
      </c>
      <c r="O151">
        <v>5567</v>
      </c>
      <c r="P151">
        <v>2626</v>
      </c>
      <c r="Q151">
        <v>1167</v>
      </c>
      <c r="R151">
        <v>1851</v>
      </c>
    </row>
    <row r="152" spans="11:18" x14ac:dyDescent="0.25">
      <c r="K152">
        <v>32018</v>
      </c>
      <c r="L152">
        <v>3</v>
      </c>
      <c r="M152">
        <v>2018</v>
      </c>
      <c r="N152">
        <v>263.5</v>
      </c>
      <c r="O152">
        <v>5187</v>
      </c>
      <c r="P152">
        <v>2560</v>
      </c>
      <c r="Q152">
        <v>1169</v>
      </c>
      <c r="R152">
        <v>2179</v>
      </c>
    </row>
    <row r="153" spans="11:18" x14ac:dyDescent="0.25">
      <c r="K153">
        <v>32019</v>
      </c>
      <c r="L153">
        <v>3</v>
      </c>
      <c r="M153">
        <v>2019</v>
      </c>
      <c r="N153">
        <v>263.5</v>
      </c>
      <c r="O153">
        <v>4793</v>
      </c>
      <c r="P153">
        <v>2467</v>
      </c>
      <c r="Q153">
        <v>1164</v>
      </c>
      <c r="R153">
        <v>2560</v>
      </c>
    </row>
    <row r="154" spans="11:18" x14ac:dyDescent="0.25">
      <c r="K154">
        <v>32020</v>
      </c>
      <c r="L154">
        <v>3</v>
      </c>
      <c r="M154">
        <v>2020</v>
      </c>
      <c r="N154">
        <v>263.5</v>
      </c>
      <c r="O154">
        <v>4358.5</v>
      </c>
      <c r="P154">
        <v>2437.5</v>
      </c>
      <c r="Q154">
        <v>1150</v>
      </c>
      <c r="R154">
        <v>2907</v>
      </c>
    </row>
    <row r="155" spans="11:18" x14ac:dyDescent="0.25">
      <c r="K155">
        <v>41970</v>
      </c>
      <c r="L155">
        <v>4</v>
      </c>
      <c r="M155">
        <v>1970</v>
      </c>
      <c r="N155">
        <v>118</v>
      </c>
      <c r="O155">
        <v>426</v>
      </c>
      <c r="P155">
        <v>80</v>
      </c>
      <c r="Q155">
        <v>22</v>
      </c>
      <c r="R155">
        <v>0</v>
      </c>
    </row>
    <row r="156" spans="11:18" x14ac:dyDescent="0.25">
      <c r="K156">
        <v>41971</v>
      </c>
      <c r="L156">
        <v>4</v>
      </c>
      <c r="M156">
        <v>1971</v>
      </c>
      <c r="N156">
        <v>129.4</v>
      </c>
      <c r="O156">
        <v>443.2</v>
      </c>
      <c r="P156">
        <v>88.2</v>
      </c>
      <c r="Q156">
        <v>25.2</v>
      </c>
      <c r="R156">
        <v>0</v>
      </c>
    </row>
    <row r="157" spans="11:18" x14ac:dyDescent="0.25">
      <c r="K157">
        <v>41972</v>
      </c>
      <c r="L157">
        <v>4</v>
      </c>
      <c r="M157">
        <v>1972</v>
      </c>
      <c r="N157">
        <v>140.80000000000001</v>
      </c>
      <c r="O157">
        <v>460.4</v>
      </c>
      <c r="P157">
        <v>96.4</v>
      </c>
      <c r="Q157">
        <v>28.4</v>
      </c>
      <c r="R157">
        <v>0</v>
      </c>
    </row>
    <row r="158" spans="11:18" x14ac:dyDescent="0.25">
      <c r="K158">
        <v>41973</v>
      </c>
      <c r="L158">
        <v>4</v>
      </c>
      <c r="M158">
        <v>1973</v>
      </c>
      <c r="N158">
        <v>152.19999999999999</v>
      </c>
      <c r="O158">
        <v>477.6</v>
      </c>
      <c r="P158">
        <v>104.6</v>
      </c>
      <c r="Q158">
        <v>31.6</v>
      </c>
      <c r="R158">
        <v>0</v>
      </c>
    </row>
    <row r="159" spans="11:18" x14ac:dyDescent="0.25">
      <c r="K159">
        <v>41974</v>
      </c>
      <c r="L159">
        <v>4</v>
      </c>
      <c r="M159">
        <v>1974</v>
      </c>
      <c r="N159">
        <v>163.6</v>
      </c>
      <c r="O159">
        <v>494.8</v>
      </c>
      <c r="P159">
        <v>112.8</v>
      </c>
      <c r="Q159">
        <v>34.799999999999997</v>
      </c>
      <c r="R159">
        <v>0</v>
      </c>
    </row>
    <row r="160" spans="11:18" x14ac:dyDescent="0.25">
      <c r="K160">
        <v>41975</v>
      </c>
      <c r="L160">
        <v>4</v>
      </c>
      <c r="M160">
        <v>1975</v>
      </c>
      <c r="N160">
        <v>175</v>
      </c>
      <c r="O160">
        <v>512</v>
      </c>
      <c r="P160">
        <v>121</v>
      </c>
      <c r="Q160">
        <v>38</v>
      </c>
      <c r="R160">
        <v>0</v>
      </c>
    </row>
    <row r="161" spans="11:18" x14ac:dyDescent="0.25">
      <c r="K161">
        <v>41976</v>
      </c>
      <c r="L161">
        <v>4</v>
      </c>
      <c r="M161">
        <v>1976</v>
      </c>
      <c r="N161">
        <v>203.6</v>
      </c>
      <c r="O161">
        <v>566.20000000000005</v>
      </c>
      <c r="P161">
        <v>130.80000000000001</v>
      </c>
      <c r="Q161">
        <v>42.4</v>
      </c>
      <c r="R161">
        <v>0</v>
      </c>
    </row>
    <row r="162" spans="11:18" x14ac:dyDescent="0.25">
      <c r="K162">
        <v>41977</v>
      </c>
      <c r="L162">
        <v>4</v>
      </c>
      <c r="M162">
        <v>1977</v>
      </c>
      <c r="N162">
        <v>232.2</v>
      </c>
      <c r="O162">
        <v>620.4</v>
      </c>
      <c r="P162">
        <v>140.6</v>
      </c>
      <c r="Q162">
        <v>46.8</v>
      </c>
      <c r="R162">
        <v>0</v>
      </c>
    </row>
    <row r="163" spans="11:18" x14ac:dyDescent="0.25">
      <c r="K163">
        <v>41978</v>
      </c>
      <c r="L163">
        <v>4</v>
      </c>
      <c r="M163">
        <v>1978</v>
      </c>
      <c r="N163">
        <v>260.8</v>
      </c>
      <c r="O163">
        <v>674.6</v>
      </c>
      <c r="P163">
        <v>150.4</v>
      </c>
      <c r="Q163">
        <v>51.2</v>
      </c>
      <c r="R163">
        <v>0</v>
      </c>
    </row>
    <row r="164" spans="11:18" x14ac:dyDescent="0.25">
      <c r="K164">
        <v>41979</v>
      </c>
      <c r="L164">
        <v>4</v>
      </c>
      <c r="M164">
        <v>1979</v>
      </c>
      <c r="N164">
        <v>289.39999999999998</v>
      </c>
      <c r="O164">
        <v>728.8</v>
      </c>
      <c r="P164">
        <v>160.19999999999999</v>
      </c>
      <c r="Q164">
        <v>55.6</v>
      </c>
      <c r="R164">
        <v>0</v>
      </c>
    </row>
    <row r="165" spans="11:18" x14ac:dyDescent="0.25">
      <c r="K165">
        <v>41980</v>
      </c>
      <c r="L165">
        <v>4</v>
      </c>
      <c r="M165">
        <v>1980</v>
      </c>
      <c r="N165">
        <v>318</v>
      </c>
      <c r="O165">
        <v>783</v>
      </c>
      <c r="P165">
        <v>170</v>
      </c>
      <c r="Q165">
        <v>60</v>
      </c>
      <c r="R165">
        <v>0</v>
      </c>
    </row>
    <row r="166" spans="11:18" x14ac:dyDescent="0.25">
      <c r="K166">
        <v>41981</v>
      </c>
      <c r="L166">
        <v>4</v>
      </c>
      <c r="M166">
        <v>1981</v>
      </c>
      <c r="N166">
        <v>345.3</v>
      </c>
      <c r="O166">
        <v>965.4</v>
      </c>
      <c r="P166">
        <v>188.8</v>
      </c>
      <c r="Q166">
        <v>65.400000000000006</v>
      </c>
      <c r="R166">
        <v>0</v>
      </c>
    </row>
    <row r="167" spans="11:18" x14ac:dyDescent="0.25">
      <c r="K167">
        <v>41982</v>
      </c>
      <c r="L167">
        <v>4</v>
      </c>
      <c r="M167">
        <v>1982</v>
      </c>
      <c r="N167">
        <v>372.6</v>
      </c>
      <c r="O167">
        <v>1147.8</v>
      </c>
      <c r="P167">
        <v>207.6</v>
      </c>
      <c r="Q167">
        <v>70.8</v>
      </c>
      <c r="R167">
        <v>0</v>
      </c>
    </row>
    <row r="168" spans="11:18" x14ac:dyDescent="0.25">
      <c r="K168">
        <v>41983</v>
      </c>
      <c r="L168">
        <v>4</v>
      </c>
      <c r="M168">
        <v>1983</v>
      </c>
      <c r="N168">
        <v>399.9</v>
      </c>
      <c r="O168">
        <v>1330.2</v>
      </c>
      <c r="P168">
        <v>226.4</v>
      </c>
      <c r="Q168">
        <v>76.2</v>
      </c>
      <c r="R168">
        <v>0</v>
      </c>
    </row>
    <row r="169" spans="11:18" x14ac:dyDescent="0.25">
      <c r="K169">
        <v>41984</v>
      </c>
      <c r="L169">
        <v>4</v>
      </c>
      <c r="M169">
        <v>1984</v>
      </c>
      <c r="N169">
        <v>427.2</v>
      </c>
      <c r="O169">
        <v>1512.6</v>
      </c>
      <c r="P169">
        <v>245.2</v>
      </c>
      <c r="Q169">
        <v>81.599999999999994</v>
      </c>
      <c r="R169">
        <v>0</v>
      </c>
    </row>
    <row r="170" spans="11:18" x14ac:dyDescent="0.25">
      <c r="K170">
        <v>41985</v>
      </c>
      <c r="L170">
        <v>4</v>
      </c>
      <c r="M170">
        <v>1985</v>
      </c>
      <c r="N170">
        <v>454.5</v>
      </c>
      <c r="O170">
        <v>1695</v>
      </c>
      <c r="P170">
        <v>264</v>
      </c>
      <c r="Q170">
        <v>87</v>
      </c>
      <c r="R170">
        <v>0</v>
      </c>
    </row>
    <row r="171" spans="11:18" x14ac:dyDescent="0.25">
      <c r="K171">
        <v>41986</v>
      </c>
      <c r="L171">
        <v>4</v>
      </c>
      <c r="M171">
        <v>1986</v>
      </c>
      <c r="N171">
        <v>500.5</v>
      </c>
      <c r="O171">
        <v>1906</v>
      </c>
      <c r="P171">
        <v>295.39999999999998</v>
      </c>
      <c r="Q171">
        <v>95.2</v>
      </c>
      <c r="R171">
        <v>0</v>
      </c>
    </row>
    <row r="172" spans="11:18" x14ac:dyDescent="0.25">
      <c r="K172">
        <v>41987</v>
      </c>
      <c r="L172">
        <v>4</v>
      </c>
      <c r="M172">
        <v>1987</v>
      </c>
      <c r="N172">
        <v>546.5</v>
      </c>
      <c r="O172">
        <v>2117</v>
      </c>
      <c r="P172">
        <v>326.8</v>
      </c>
      <c r="Q172">
        <v>103.4</v>
      </c>
      <c r="R172">
        <v>0</v>
      </c>
    </row>
    <row r="173" spans="11:18" x14ac:dyDescent="0.25">
      <c r="K173">
        <v>41988</v>
      </c>
      <c r="L173">
        <v>4</v>
      </c>
      <c r="M173">
        <v>1988</v>
      </c>
      <c r="N173">
        <v>592.5</v>
      </c>
      <c r="O173">
        <v>2328</v>
      </c>
      <c r="P173">
        <v>358.2</v>
      </c>
      <c r="Q173">
        <v>111.6</v>
      </c>
      <c r="R173">
        <v>0</v>
      </c>
    </row>
    <row r="174" spans="11:18" x14ac:dyDescent="0.25">
      <c r="K174">
        <v>41989</v>
      </c>
      <c r="L174">
        <v>4</v>
      </c>
      <c r="M174">
        <v>1989</v>
      </c>
      <c r="N174">
        <v>638.5</v>
      </c>
      <c r="O174">
        <v>2539</v>
      </c>
      <c r="P174">
        <v>389.6</v>
      </c>
      <c r="Q174">
        <v>119.8</v>
      </c>
      <c r="R174">
        <v>0</v>
      </c>
    </row>
    <row r="175" spans="11:18" x14ac:dyDescent="0.25">
      <c r="K175">
        <v>41990</v>
      </c>
      <c r="L175">
        <v>4</v>
      </c>
      <c r="M175">
        <v>1990</v>
      </c>
      <c r="N175">
        <v>684.5</v>
      </c>
      <c r="O175">
        <v>2750</v>
      </c>
      <c r="P175">
        <v>421</v>
      </c>
      <c r="Q175">
        <v>128</v>
      </c>
      <c r="R175">
        <v>0</v>
      </c>
    </row>
    <row r="176" spans="11:18" x14ac:dyDescent="0.25">
      <c r="K176">
        <v>41991</v>
      </c>
      <c r="L176">
        <v>4</v>
      </c>
      <c r="M176">
        <v>1991</v>
      </c>
      <c r="N176">
        <v>723.2</v>
      </c>
      <c r="O176">
        <v>2951.3</v>
      </c>
      <c r="P176">
        <v>463.8</v>
      </c>
      <c r="Q176">
        <v>140.6</v>
      </c>
      <c r="R176">
        <v>0</v>
      </c>
    </row>
    <row r="177" spans="11:18" x14ac:dyDescent="0.25">
      <c r="K177">
        <v>41992</v>
      </c>
      <c r="L177">
        <v>4</v>
      </c>
      <c r="M177">
        <v>1992</v>
      </c>
      <c r="N177">
        <v>761.9</v>
      </c>
      <c r="O177">
        <v>3152.6</v>
      </c>
      <c r="P177">
        <v>506.6</v>
      </c>
      <c r="Q177">
        <v>153.19999999999999</v>
      </c>
      <c r="R177">
        <v>0</v>
      </c>
    </row>
    <row r="178" spans="11:18" x14ac:dyDescent="0.25">
      <c r="K178">
        <v>41993</v>
      </c>
      <c r="L178">
        <v>4</v>
      </c>
      <c r="M178">
        <v>1993</v>
      </c>
      <c r="N178">
        <v>800.6</v>
      </c>
      <c r="O178">
        <v>3353.9</v>
      </c>
      <c r="P178">
        <v>549.4</v>
      </c>
      <c r="Q178">
        <v>165.8</v>
      </c>
      <c r="R178">
        <v>0</v>
      </c>
    </row>
    <row r="179" spans="11:18" x14ac:dyDescent="0.25">
      <c r="K179">
        <v>41994</v>
      </c>
      <c r="L179">
        <v>4</v>
      </c>
      <c r="M179">
        <v>1994</v>
      </c>
      <c r="N179">
        <v>839.3</v>
      </c>
      <c r="O179">
        <v>3555.2</v>
      </c>
      <c r="P179">
        <v>592.20000000000005</v>
      </c>
      <c r="Q179">
        <v>178.4</v>
      </c>
      <c r="R179">
        <v>0</v>
      </c>
    </row>
    <row r="180" spans="11:18" x14ac:dyDescent="0.25">
      <c r="K180">
        <v>41995</v>
      </c>
      <c r="L180">
        <v>4</v>
      </c>
      <c r="M180">
        <v>1995</v>
      </c>
      <c r="N180">
        <v>878</v>
      </c>
      <c r="O180">
        <v>3756.5</v>
      </c>
      <c r="P180">
        <v>635</v>
      </c>
      <c r="Q180">
        <v>191</v>
      </c>
      <c r="R180">
        <v>0</v>
      </c>
    </row>
    <row r="181" spans="11:18" x14ac:dyDescent="0.25">
      <c r="K181">
        <v>41996</v>
      </c>
      <c r="L181">
        <v>4</v>
      </c>
      <c r="M181">
        <v>1996</v>
      </c>
      <c r="N181">
        <v>858.5</v>
      </c>
      <c r="O181">
        <v>3803.5</v>
      </c>
      <c r="P181">
        <v>686.5</v>
      </c>
      <c r="Q181">
        <v>207</v>
      </c>
      <c r="R181">
        <v>0</v>
      </c>
    </row>
    <row r="182" spans="11:18" x14ac:dyDescent="0.25">
      <c r="K182">
        <v>41997</v>
      </c>
      <c r="L182">
        <v>4</v>
      </c>
      <c r="M182">
        <v>1997</v>
      </c>
      <c r="N182">
        <v>835</v>
      </c>
      <c r="O182">
        <v>3856</v>
      </c>
      <c r="P182">
        <v>730.5</v>
      </c>
      <c r="Q182">
        <v>224</v>
      </c>
      <c r="R182">
        <v>0</v>
      </c>
    </row>
    <row r="183" spans="11:18" x14ac:dyDescent="0.25">
      <c r="K183">
        <v>41998</v>
      </c>
      <c r="L183">
        <v>4</v>
      </c>
      <c r="M183">
        <v>1998</v>
      </c>
      <c r="N183">
        <v>801</v>
      </c>
      <c r="O183">
        <v>3924.5</v>
      </c>
      <c r="P183">
        <v>768.5</v>
      </c>
      <c r="Q183">
        <v>241</v>
      </c>
      <c r="R183">
        <v>0</v>
      </c>
    </row>
    <row r="184" spans="11:18" x14ac:dyDescent="0.25">
      <c r="K184">
        <v>41999</v>
      </c>
      <c r="L184">
        <v>4</v>
      </c>
      <c r="M184">
        <v>1999</v>
      </c>
      <c r="N184">
        <v>760.5</v>
      </c>
      <c r="O184">
        <v>3972.5</v>
      </c>
      <c r="P184">
        <v>799.5</v>
      </c>
      <c r="Q184">
        <v>256.5</v>
      </c>
      <c r="R184">
        <v>0</v>
      </c>
    </row>
    <row r="185" spans="11:18" x14ac:dyDescent="0.25">
      <c r="K185">
        <v>42000</v>
      </c>
      <c r="L185">
        <v>4</v>
      </c>
      <c r="M185">
        <v>2000</v>
      </c>
      <c r="N185">
        <v>723.5</v>
      </c>
      <c r="O185">
        <v>4201</v>
      </c>
      <c r="P185">
        <v>853</v>
      </c>
      <c r="Q185">
        <v>275</v>
      </c>
      <c r="R185">
        <v>0</v>
      </c>
    </row>
    <row r="186" spans="11:18" x14ac:dyDescent="0.25">
      <c r="K186">
        <v>42001</v>
      </c>
      <c r="L186">
        <v>4</v>
      </c>
      <c r="M186">
        <v>2001</v>
      </c>
      <c r="N186">
        <v>696</v>
      </c>
      <c r="O186">
        <v>4424.5</v>
      </c>
      <c r="P186">
        <v>901</v>
      </c>
      <c r="Q186">
        <v>293.5</v>
      </c>
      <c r="R186">
        <v>0</v>
      </c>
    </row>
    <row r="187" spans="11:18" x14ac:dyDescent="0.25">
      <c r="K187">
        <v>42002</v>
      </c>
      <c r="L187">
        <v>4</v>
      </c>
      <c r="M187">
        <v>2002</v>
      </c>
      <c r="N187">
        <v>668.5</v>
      </c>
      <c r="O187">
        <v>4651.5</v>
      </c>
      <c r="P187">
        <v>944.5</v>
      </c>
      <c r="Q187">
        <v>312</v>
      </c>
      <c r="R187">
        <v>0</v>
      </c>
    </row>
    <row r="188" spans="11:18" x14ac:dyDescent="0.25">
      <c r="K188">
        <v>42003</v>
      </c>
      <c r="L188">
        <v>4</v>
      </c>
      <c r="M188">
        <v>2003</v>
      </c>
      <c r="N188">
        <v>633</v>
      </c>
      <c r="O188">
        <v>4851</v>
      </c>
      <c r="P188">
        <v>978.5</v>
      </c>
      <c r="Q188">
        <v>329</v>
      </c>
      <c r="R188">
        <v>0</v>
      </c>
    </row>
    <row r="189" spans="11:18" x14ac:dyDescent="0.25">
      <c r="K189">
        <v>42004</v>
      </c>
      <c r="L189">
        <v>4</v>
      </c>
      <c r="M189">
        <v>2004</v>
      </c>
      <c r="N189">
        <v>596</v>
      </c>
      <c r="O189">
        <v>5034</v>
      </c>
      <c r="P189">
        <v>1003</v>
      </c>
      <c r="Q189">
        <v>343</v>
      </c>
      <c r="R189">
        <v>0</v>
      </c>
    </row>
    <row r="190" spans="11:18" x14ac:dyDescent="0.25">
      <c r="K190">
        <v>42005</v>
      </c>
      <c r="L190">
        <v>4</v>
      </c>
      <c r="M190">
        <v>2005</v>
      </c>
      <c r="N190">
        <v>565.5</v>
      </c>
      <c r="O190">
        <v>5068.5</v>
      </c>
      <c r="P190">
        <v>1065</v>
      </c>
      <c r="Q190">
        <v>361</v>
      </c>
      <c r="R190">
        <v>0</v>
      </c>
    </row>
    <row r="191" spans="11:18" x14ac:dyDescent="0.25">
      <c r="K191">
        <v>42006</v>
      </c>
      <c r="L191">
        <v>4</v>
      </c>
      <c r="M191">
        <v>2006</v>
      </c>
      <c r="N191">
        <v>548</v>
      </c>
      <c r="O191">
        <v>5032.5</v>
      </c>
      <c r="P191">
        <v>1103.5</v>
      </c>
      <c r="Q191">
        <v>378.5</v>
      </c>
      <c r="R191">
        <v>73</v>
      </c>
    </row>
    <row r="192" spans="11:18" x14ac:dyDescent="0.25">
      <c r="K192">
        <v>42007</v>
      </c>
      <c r="L192">
        <v>4</v>
      </c>
      <c r="M192">
        <v>2007</v>
      </c>
      <c r="N192">
        <v>540.5</v>
      </c>
      <c r="O192">
        <v>4974.5</v>
      </c>
      <c r="P192">
        <v>1127.5</v>
      </c>
      <c r="Q192">
        <v>394</v>
      </c>
      <c r="R192">
        <v>187</v>
      </c>
    </row>
    <row r="193" spans="11:18" x14ac:dyDescent="0.25">
      <c r="K193">
        <v>42008</v>
      </c>
      <c r="L193">
        <v>4</v>
      </c>
      <c r="M193">
        <v>2008</v>
      </c>
      <c r="N193">
        <v>535</v>
      </c>
      <c r="O193">
        <v>4893</v>
      </c>
      <c r="P193">
        <v>1131</v>
      </c>
      <c r="Q193">
        <v>405.5</v>
      </c>
      <c r="R193">
        <v>327</v>
      </c>
    </row>
    <row r="194" spans="11:18" x14ac:dyDescent="0.25">
      <c r="K194">
        <v>42009</v>
      </c>
      <c r="L194">
        <v>4</v>
      </c>
      <c r="M194">
        <v>2009</v>
      </c>
      <c r="N194">
        <v>532.5</v>
      </c>
      <c r="O194">
        <v>4789</v>
      </c>
      <c r="P194">
        <v>1128</v>
      </c>
      <c r="Q194">
        <v>414.5</v>
      </c>
      <c r="R194">
        <v>502</v>
      </c>
    </row>
    <row r="195" spans="11:18" x14ac:dyDescent="0.25">
      <c r="K195">
        <v>42010</v>
      </c>
      <c r="L195">
        <v>4</v>
      </c>
      <c r="M195">
        <v>2010</v>
      </c>
      <c r="N195">
        <v>516</v>
      </c>
      <c r="O195">
        <v>4607</v>
      </c>
      <c r="P195">
        <v>1155.5</v>
      </c>
      <c r="Q195">
        <v>422</v>
      </c>
      <c r="R195">
        <v>698</v>
      </c>
    </row>
    <row r="196" spans="11:18" x14ac:dyDescent="0.25">
      <c r="K196">
        <v>42011</v>
      </c>
      <c r="L196">
        <v>4</v>
      </c>
      <c r="M196">
        <v>2011</v>
      </c>
      <c r="N196">
        <v>504</v>
      </c>
      <c r="O196">
        <v>4420</v>
      </c>
      <c r="P196">
        <v>1162</v>
      </c>
      <c r="Q196">
        <v>433</v>
      </c>
      <c r="R196">
        <v>907</v>
      </c>
    </row>
    <row r="197" spans="11:18" x14ac:dyDescent="0.25">
      <c r="K197">
        <v>42012</v>
      </c>
      <c r="L197">
        <v>4</v>
      </c>
      <c r="M197">
        <v>2012</v>
      </c>
      <c r="N197">
        <v>504</v>
      </c>
      <c r="O197">
        <v>4348</v>
      </c>
      <c r="P197">
        <v>1150</v>
      </c>
      <c r="Q197">
        <v>438</v>
      </c>
      <c r="R197">
        <v>1011</v>
      </c>
    </row>
    <row r="198" spans="11:18" x14ac:dyDescent="0.25">
      <c r="K198">
        <v>42013</v>
      </c>
      <c r="L198">
        <v>4</v>
      </c>
      <c r="M198">
        <v>2013</v>
      </c>
      <c r="N198">
        <v>504</v>
      </c>
      <c r="O198">
        <v>4256.5</v>
      </c>
      <c r="P198">
        <v>1133</v>
      </c>
      <c r="Q198">
        <v>442</v>
      </c>
      <c r="R198">
        <v>1148</v>
      </c>
    </row>
    <row r="199" spans="11:18" x14ac:dyDescent="0.25">
      <c r="K199">
        <v>42014</v>
      </c>
      <c r="L199">
        <v>4</v>
      </c>
      <c r="M199">
        <v>2014</v>
      </c>
      <c r="N199">
        <v>504</v>
      </c>
      <c r="O199">
        <v>4225</v>
      </c>
      <c r="P199">
        <v>1104.5</v>
      </c>
      <c r="Q199">
        <v>441</v>
      </c>
      <c r="R199">
        <v>1229.5</v>
      </c>
    </row>
    <row r="200" spans="11:18" x14ac:dyDescent="0.25">
      <c r="K200">
        <v>42015</v>
      </c>
      <c r="L200">
        <v>4</v>
      </c>
      <c r="M200">
        <v>2015</v>
      </c>
      <c r="N200">
        <v>504</v>
      </c>
      <c r="O200">
        <v>4099</v>
      </c>
      <c r="P200">
        <v>1115.5</v>
      </c>
      <c r="Q200">
        <v>434.5</v>
      </c>
      <c r="R200">
        <v>1367.5</v>
      </c>
    </row>
    <row r="201" spans="11:18" x14ac:dyDescent="0.25">
      <c r="K201">
        <v>42016</v>
      </c>
      <c r="L201">
        <v>4</v>
      </c>
      <c r="M201">
        <v>2016</v>
      </c>
      <c r="N201">
        <v>504</v>
      </c>
      <c r="O201">
        <v>3882</v>
      </c>
      <c r="P201">
        <v>1086</v>
      </c>
      <c r="Q201">
        <v>427.5</v>
      </c>
      <c r="R201">
        <v>1648</v>
      </c>
    </row>
    <row r="202" spans="11:18" x14ac:dyDescent="0.25">
      <c r="K202">
        <v>42017</v>
      </c>
      <c r="L202">
        <v>4</v>
      </c>
      <c r="M202">
        <v>2017</v>
      </c>
      <c r="N202">
        <v>504</v>
      </c>
      <c r="O202">
        <v>3693</v>
      </c>
      <c r="P202">
        <v>1046</v>
      </c>
      <c r="Q202">
        <v>418</v>
      </c>
      <c r="R202">
        <v>1924</v>
      </c>
    </row>
    <row r="203" spans="11:18" x14ac:dyDescent="0.25">
      <c r="K203">
        <v>42018</v>
      </c>
      <c r="L203">
        <v>4</v>
      </c>
      <c r="M203">
        <v>2018</v>
      </c>
      <c r="N203">
        <v>504</v>
      </c>
      <c r="O203">
        <v>3468</v>
      </c>
      <c r="P203">
        <v>990</v>
      </c>
      <c r="Q203">
        <v>406</v>
      </c>
      <c r="R203">
        <v>2256</v>
      </c>
    </row>
    <row r="204" spans="11:18" x14ac:dyDescent="0.25">
      <c r="K204">
        <v>42019</v>
      </c>
      <c r="L204">
        <v>4</v>
      </c>
      <c r="M204">
        <v>2019</v>
      </c>
      <c r="N204">
        <v>504</v>
      </c>
      <c r="O204">
        <v>3209</v>
      </c>
      <c r="P204">
        <v>923</v>
      </c>
      <c r="Q204">
        <v>389</v>
      </c>
      <c r="R204">
        <v>2642</v>
      </c>
    </row>
    <row r="205" spans="11:18" x14ac:dyDescent="0.25">
      <c r="K205">
        <v>42020</v>
      </c>
      <c r="L205">
        <v>4</v>
      </c>
      <c r="M205">
        <v>2020</v>
      </c>
      <c r="N205">
        <v>504</v>
      </c>
      <c r="O205">
        <v>2884.5</v>
      </c>
      <c r="P205">
        <v>882</v>
      </c>
      <c r="Q205">
        <v>366</v>
      </c>
      <c r="R205">
        <v>3079</v>
      </c>
    </row>
    <row r="206" spans="11:18" x14ac:dyDescent="0.25">
      <c r="K206">
        <v>51970</v>
      </c>
      <c r="L206">
        <v>5</v>
      </c>
      <c r="M206">
        <v>1970</v>
      </c>
      <c r="N206">
        <v>144</v>
      </c>
      <c r="O206">
        <v>328</v>
      </c>
      <c r="P206">
        <v>62</v>
      </c>
      <c r="Q206">
        <v>17</v>
      </c>
      <c r="R206">
        <v>0</v>
      </c>
    </row>
    <row r="207" spans="11:18" x14ac:dyDescent="0.25">
      <c r="K207">
        <v>51971</v>
      </c>
      <c r="L207">
        <v>5</v>
      </c>
      <c r="M207">
        <v>1971</v>
      </c>
      <c r="N207">
        <v>160.6</v>
      </c>
      <c r="O207">
        <v>343</v>
      </c>
      <c r="P207">
        <v>68.400000000000006</v>
      </c>
      <c r="Q207">
        <v>19.600000000000001</v>
      </c>
      <c r="R207">
        <v>0</v>
      </c>
    </row>
    <row r="208" spans="11:18" x14ac:dyDescent="0.25">
      <c r="K208">
        <v>51972</v>
      </c>
      <c r="L208">
        <v>5</v>
      </c>
      <c r="M208">
        <v>1972</v>
      </c>
      <c r="N208">
        <v>177.2</v>
      </c>
      <c r="O208">
        <v>358</v>
      </c>
      <c r="P208">
        <v>74.8</v>
      </c>
      <c r="Q208">
        <v>22.2</v>
      </c>
      <c r="R208">
        <v>0</v>
      </c>
    </row>
    <row r="209" spans="11:18" x14ac:dyDescent="0.25">
      <c r="K209">
        <v>51973</v>
      </c>
      <c r="L209">
        <v>5</v>
      </c>
      <c r="M209">
        <v>1973</v>
      </c>
      <c r="N209">
        <v>193.8</v>
      </c>
      <c r="O209">
        <v>373</v>
      </c>
      <c r="P209">
        <v>81.2</v>
      </c>
      <c r="Q209">
        <v>24.8</v>
      </c>
      <c r="R209">
        <v>0</v>
      </c>
    </row>
    <row r="210" spans="11:18" x14ac:dyDescent="0.25">
      <c r="K210">
        <v>51974</v>
      </c>
      <c r="L210">
        <v>5</v>
      </c>
      <c r="M210">
        <v>1974</v>
      </c>
      <c r="N210">
        <v>210.4</v>
      </c>
      <c r="O210">
        <v>388</v>
      </c>
      <c r="P210">
        <v>87.6</v>
      </c>
      <c r="Q210">
        <v>27.4</v>
      </c>
      <c r="R210">
        <v>0</v>
      </c>
    </row>
    <row r="211" spans="11:18" x14ac:dyDescent="0.25">
      <c r="K211">
        <v>51975</v>
      </c>
      <c r="L211">
        <v>5</v>
      </c>
      <c r="M211">
        <v>1975</v>
      </c>
      <c r="N211">
        <v>227</v>
      </c>
      <c r="O211">
        <v>403</v>
      </c>
      <c r="P211">
        <v>94</v>
      </c>
      <c r="Q211">
        <v>30</v>
      </c>
      <c r="R211">
        <v>0</v>
      </c>
    </row>
    <row r="212" spans="11:18" x14ac:dyDescent="0.25">
      <c r="K212">
        <v>51976</v>
      </c>
      <c r="L212">
        <v>5</v>
      </c>
      <c r="M212">
        <v>1976</v>
      </c>
      <c r="N212">
        <v>268.60000000000002</v>
      </c>
      <c r="O212">
        <v>444.4</v>
      </c>
      <c r="P212">
        <v>101.8</v>
      </c>
      <c r="Q212">
        <v>33.4</v>
      </c>
      <c r="R212">
        <v>0</v>
      </c>
    </row>
    <row r="213" spans="11:18" x14ac:dyDescent="0.25">
      <c r="K213">
        <v>51977</v>
      </c>
      <c r="L213">
        <v>5</v>
      </c>
      <c r="M213">
        <v>1977</v>
      </c>
      <c r="N213">
        <v>310.2</v>
      </c>
      <c r="O213">
        <v>485.8</v>
      </c>
      <c r="P213">
        <v>109.6</v>
      </c>
      <c r="Q213">
        <v>36.799999999999997</v>
      </c>
      <c r="R213">
        <v>0</v>
      </c>
    </row>
    <row r="214" spans="11:18" x14ac:dyDescent="0.25">
      <c r="K214">
        <v>51978</v>
      </c>
      <c r="L214">
        <v>5</v>
      </c>
      <c r="M214">
        <v>1978</v>
      </c>
      <c r="N214">
        <v>351.8</v>
      </c>
      <c r="O214">
        <v>527.20000000000005</v>
      </c>
      <c r="P214">
        <v>117.4</v>
      </c>
      <c r="Q214">
        <v>40.200000000000003</v>
      </c>
      <c r="R214">
        <v>0</v>
      </c>
    </row>
    <row r="215" spans="11:18" x14ac:dyDescent="0.25">
      <c r="K215">
        <v>51979</v>
      </c>
      <c r="L215">
        <v>5</v>
      </c>
      <c r="M215">
        <v>1979</v>
      </c>
      <c r="N215">
        <v>393.4</v>
      </c>
      <c r="O215">
        <v>568.6</v>
      </c>
      <c r="P215">
        <v>125.2</v>
      </c>
      <c r="Q215">
        <v>43.6</v>
      </c>
      <c r="R215">
        <v>0</v>
      </c>
    </row>
    <row r="216" spans="11:18" x14ac:dyDescent="0.25">
      <c r="K216">
        <v>51980</v>
      </c>
      <c r="L216">
        <v>5</v>
      </c>
      <c r="M216">
        <v>1980</v>
      </c>
      <c r="N216">
        <v>435</v>
      </c>
      <c r="O216">
        <v>610</v>
      </c>
      <c r="P216">
        <v>133</v>
      </c>
      <c r="Q216">
        <v>47</v>
      </c>
      <c r="R216">
        <v>0</v>
      </c>
    </row>
    <row r="217" spans="11:18" x14ac:dyDescent="0.25">
      <c r="K217">
        <v>51981</v>
      </c>
      <c r="L217">
        <v>5</v>
      </c>
      <c r="M217">
        <v>1981</v>
      </c>
      <c r="N217">
        <v>473.8</v>
      </c>
      <c r="O217">
        <v>767.2</v>
      </c>
      <c r="P217">
        <v>148</v>
      </c>
      <c r="Q217">
        <v>51.4</v>
      </c>
      <c r="R217">
        <v>0</v>
      </c>
    </row>
    <row r="218" spans="11:18" x14ac:dyDescent="0.25">
      <c r="K218">
        <v>51982</v>
      </c>
      <c r="L218">
        <v>5</v>
      </c>
      <c r="M218">
        <v>1982</v>
      </c>
      <c r="N218">
        <v>512.6</v>
      </c>
      <c r="O218">
        <v>924.4</v>
      </c>
      <c r="P218">
        <v>163</v>
      </c>
      <c r="Q218">
        <v>55.8</v>
      </c>
      <c r="R218">
        <v>0</v>
      </c>
    </row>
    <row r="219" spans="11:18" x14ac:dyDescent="0.25">
      <c r="K219">
        <v>51983</v>
      </c>
      <c r="L219">
        <v>5</v>
      </c>
      <c r="M219">
        <v>1983</v>
      </c>
      <c r="N219">
        <v>551.4</v>
      </c>
      <c r="O219">
        <v>1081.5999999999999</v>
      </c>
      <c r="P219">
        <v>178</v>
      </c>
      <c r="Q219">
        <v>60.2</v>
      </c>
      <c r="R219">
        <v>0</v>
      </c>
    </row>
    <row r="220" spans="11:18" x14ac:dyDescent="0.25">
      <c r="K220">
        <v>51984</v>
      </c>
      <c r="L220">
        <v>5</v>
      </c>
      <c r="M220">
        <v>1984</v>
      </c>
      <c r="N220">
        <v>590.20000000000005</v>
      </c>
      <c r="O220">
        <v>1238.8</v>
      </c>
      <c r="P220">
        <v>193</v>
      </c>
      <c r="Q220">
        <v>64.599999999999994</v>
      </c>
      <c r="R220">
        <v>0</v>
      </c>
    </row>
    <row r="221" spans="11:18" x14ac:dyDescent="0.25">
      <c r="K221">
        <v>51985</v>
      </c>
      <c r="L221">
        <v>5</v>
      </c>
      <c r="M221">
        <v>1985</v>
      </c>
      <c r="N221">
        <v>629</v>
      </c>
      <c r="O221">
        <v>1396</v>
      </c>
      <c r="P221">
        <v>208</v>
      </c>
      <c r="Q221">
        <v>69</v>
      </c>
      <c r="R221">
        <v>0</v>
      </c>
    </row>
    <row r="222" spans="11:18" x14ac:dyDescent="0.25">
      <c r="K222">
        <v>51986</v>
      </c>
      <c r="L222">
        <v>5</v>
      </c>
      <c r="M222">
        <v>1986</v>
      </c>
      <c r="N222">
        <v>660.2</v>
      </c>
      <c r="O222">
        <v>1641.2</v>
      </c>
      <c r="P222">
        <v>237.2</v>
      </c>
      <c r="Q222">
        <v>75.599999999999994</v>
      </c>
      <c r="R222">
        <v>0</v>
      </c>
    </row>
    <row r="223" spans="11:18" x14ac:dyDescent="0.25">
      <c r="K223">
        <v>51987</v>
      </c>
      <c r="L223">
        <v>5</v>
      </c>
      <c r="M223">
        <v>1987</v>
      </c>
      <c r="N223">
        <v>691.4</v>
      </c>
      <c r="O223">
        <v>1886.4</v>
      </c>
      <c r="P223">
        <v>266.39999999999998</v>
      </c>
      <c r="Q223">
        <v>82.2</v>
      </c>
      <c r="R223">
        <v>0</v>
      </c>
    </row>
    <row r="224" spans="11:18" x14ac:dyDescent="0.25">
      <c r="K224">
        <v>51988</v>
      </c>
      <c r="L224">
        <v>5</v>
      </c>
      <c r="M224">
        <v>1988</v>
      </c>
      <c r="N224">
        <v>722.6</v>
      </c>
      <c r="O224">
        <v>2131.6</v>
      </c>
      <c r="P224">
        <v>295.60000000000002</v>
      </c>
      <c r="Q224">
        <v>88.8</v>
      </c>
      <c r="R224">
        <v>0</v>
      </c>
    </row>
    <row r="225" spans="11:18" x14ac:dyDescent="0.25">
      <c r="K225">
        <v>51989</v>
      </c>
      <c r="L225">
        <v>5</v>
      </c>
      <c r="M225">
        <v>1989</v>
      </c>
      <c r="N225">
        <v>753.8</v>
      </c>
      <c r="O225">
        <v>2376.8000000000002</v>
      </c>
      <c r="P225">
        <v>324.8</v>
      </c>
      <c r="Q225">
        <v>95.4</v>
      </c>
      <c r="R225">
        <v>0</v>
      </c>
    </row>
    <row r="226" spans="11:18" x14ac:dyDescent="0.25">
      <c r="K226">
        <v>51990</v>
      </c>
      <c r="L226">
        <v>5</v>
      </c>
      <c r="M226">
        <v>1990</v>
      </c>
      <c r="N226">
        <v>785</v>
      </c>
      <c r="O226">
        <v>2622</v>
      </c>
      <c r="P226">
        <v>354</v>
      </c>
      <c r="Q226">
        <v>102</v>
      </c>
      <c r="R226">
        <v>0</v>
      </c>
    </row>
    <row r="227" spans="11:18" x14ac:dyDescent="0.25">
      <c r="K227">
        <v>51991</v>
      </c>
      <c r="L227">
        <v>5</v>
      </c>
      <c r="M227">
        <v>1991</v>
      </c>
      <c r="N227">
        <v>784.2</v>
      </c>
      <c r="O227">
        <v>2829.4</v>
      </c>
      <c r="P227">
        <v>398.4</v>
      </c>
      <c r="Q227">
        <v>113.8</v>
      </c>
      <c r="R227">
        <v>0</v>
      </c>
    </row>
    <row r="228" spans="11:18" x14ac:dyDescent="0.25">
      <c r="K228">
        <v>51992</v>
      </c>
      <c r="L228">
        <v>5</v>
      </c>
      <c r="M228">
        <v>1992</v>
      </c>
      <c r="N228">
        <v>783.4</v>
      </c>
      <c r="O228">
        <v>3036.8</v>
      </c>
      <c r="P228">
        <v>442.8</v>
      </c>
      <c r="Q228">
        <v>125.6</v>
      </c>
      <c r="R228">
        <v>0</v>
      </c>
    </row>
    <row r="229" spans="11:18" x14ac:dyDescent="0.25">
      <c r="K229">
        <v>51993</v>
      </c>
      <c r="L229">
        <v>5</v>
      </c>
      <c r="M229">
        <v>1993</v>
      </c>
      <c r="N229">
        <v>782.6</v>
      </c>
      <c r="O229">
        <v>3244.2</v>
      </c>
      <c r="P229">
        <v>487.2</v>
      </c>
      <c r="Q229">
        <v>137.4</v>
      </c>
      <c r="R229">
        <v>0</v>
      </c>
    </row>
    <row r="230" spans="11:18" x14ac:dyDescent="0.25">
      <c r="K230">
        <v>51994</v>
      </c>
      <c r="L230">
        <v>5</v>
      </c>
      <c r="M230">
        <v>1994</v>
      </c>
      <c r="N230">
        <v>781.8</v>
      </c>
      <c r="O230">
        <v>3451.6</v>
      </c>
      <c r="P230">
        <v>531.6</v>
      </c>
      <c r="Q230">
        <v>149.19999999999999</v>
      </c>
      <c r="R230">
        <v>0</v>
      </c>
    </row>
    <row r="231" spans="11:18" x14ac:dyDescent="0.25">
      <c r="K231">
        <v>51995</v>
      </c>
      <c r="L231">
        <v>5</v>
      </c>
      <c r="M231">
        <v>1995</v>
      </c>
      <c r="N231">
        <v>781</v>
      </c>
      <c r="O231">
        <v>3659</v>
      </c>
      <c r="P231">
        <v>576</v>
      </c>
      <c r="Q231">
        <v>161</v>
      </c>
      <c r="R231">
        <v>0</v>
      </c>
    </row>
    <row r="232" spans="11:18" x14ac:dyDescent="0.25">
      <c r="K232">
        <v>51996</v>
      </c>
      <c r="L232">
        <v>5</v>
      </c>
      <c r="M232">
        <v>1996</v>
      </c>
      <c r="N232">
        <v>794</v>
      </c>
      <c r="O232">
        <v>3759</v>
      </c>
      <c r="P232">
        <v>630</v>
      </c>
      <c r="Q232">
        <v>178</v>
      </c>
      <c r="R232">
        <v>0</v>
      </c>
    </row>
    <row r="233" spans="11:18" x14ac:dyDescent="0.25">
      <c r="K233">
        <v>51997</v>
      </c>
      <c r="L233">
        <v>5</v>
      </c>
      <c r="M233">
        <v>1997</v>
      </c>
      <c r="N233">
        <v>819</v>
      </c>
      <c r="O233">
        <v>3864</v>
      </c>
      <c r="P233">
        <v>677</v>
      </c>
      <c r="Q233">
        <v>195</v>
      </c>
      <c r="R233">
        <v>0</v>
      </c>
    </row>
    <row r="234" spans="11:18" x14ac:dyDescent="0.25">
      <c r="K234">
        <v>51998</v>
      </c>
      <c r="L234">
        <v>5</v>
      </c>
      <c r="M234">
        <v>1998</v>
      </c>
      <c r="N234">
        <v>848</v>
      </c>
      <c r="O234">
        <v>3974</v>
      </c>
      <c r="P234">
        <v>719</v>
      </c>
      <c r="Q234">
        <v>212</v>
      </c>
      <c r="R234">
        <v>0</v>
      </c>
    </row>
    <row r="235" spans="11:18" x14ac:dyDescent="0.25">
      <c r="K235">
        <v>51999</v>
      </c>
      <c r="L235">
        <v>5</v>
      </c>
      <c r="M235">
        <v>1999</v>
      </c>
      <c r="N235">
        <v>843</v>
      </c>
      <c r="O235">
        <v>4093</v>
      </c>
      <c r="P235">
        <v>757</v>
      </c>
      <c r="Q235">
        <v>229</v>
      </c>
      <c r="R235">
        <v>0</v>
      </c>
    </row>
    <row r="236" spans="11:18" x14ac:dyDescent="0.25">
      <c r="K236">
        <v>52000</v>
      </c>
      <c r="L236">
        <v>5</v>
      </c>
      <c r="M236">
        <v>2000</v>
      </c>
      <c r="N236">
        <v>837</v>
      </c>
      <c r="O236">
        <v>4177</v>
      </c>
      <c r="P236">
        <v>819</v>
      </c>
      <c r="Q236">
        <v>248</v>
      </c>
      <c r="R236">
        <v>0</v>
      </c>
    </row>
    <row r="237" spans="11:18" x14ac:dyDescent="0.25">
      <c r="K237">
        <v>52001</v>
      </c>
      <c r="L237">
        <v>5</v>
      </c>
      <c r="M237">
        <v>2001</v>
      </c>
      <c r="N237">
        <v>835</v>
      </c>
      <c r="O237">
        <v>4271</v>
      </c>
      <c r="P237">
        <v>869</v>
      </c>
      <c r="Q237">
        <v>267</v>
      </c>
      <c r="R237">
        <v>0</v>
      </c>
    </row>
    <row r="238" spans="11:18" x14ac:dyDescent="0.25">
      <c r="K238">
        <v>52002</v>
      </c>
      <c r="L238">
        <v>5</v>
      </c>
      <c r="M238">
        <v>2002</v>
      </c>
      <c r="N238">
        <v>812</v>
      </c>
      <c r="O238">
        <v>4370</v>
      </c>
      <c r="P238">
        <v>912</v>
      </c>
      <c r="Q238">
        <v>288</v>
      </c>
      <c r="R238">
        <v>0</v>
      </c>
    </row>
    <row r="239" spans="11:18" x14ac:dyDescent="0.25">
      <c r="K239">
        <v>52003</v>
      </c>
      <c r="L239">
        <v>5</v>
      </c>
      <c r="M239">
        <v>2003</v>
      </c>
      <c r="N239">
        <v>783</v>
      </c>
      <c r="O239">
        <v>4465</v>
      </c>
      <c r="P239">
        <v>954</v>
      </c>
      <c r="Q239">
        <v>309</v>
      </c>
      <c r="R239">
        <v>0</v>
      </c>
    </row>
    <row r="240" spans="11:18" x14ac:dyDescent="0.25">
      <c r="K240">
        <v>52004</v>
      </c>
      <c r="L240">
        <v>5</v>
      </c>
      <c r="M240">
        <v>2004</v>
      </c>
      <c r="N240">
        <v>749</v>
      </c>
      <c r="O240">
        <v>4573</v>
      </c>
      <c r="P240">
        <v>984</v>
      </c>
      <c r="Q240">
        <v>327</v>
      </c>
      <c r="R240">
        <v>0</v>
      </c>
    </row>
    <row r="241" spans="11:18" x14ac:dyDescent="0.25">
      <c r="K241">
        <v>52005</v>
      </c>
      <c r="L241">
        <v>5</v>
      </c>
      <c r="M241">
        <v>2005</v>
      </c>
      <c r="N241">
        <v>730</v>
      </c>
      <c r="O241">
        <v>4617</v>
      </c>
      <c r="P241">
        <v>1040</v>
      </c>
      <c r="Q241">
        <v>346</v>
      </c>
      <c r="R241">
        <v>0</v>
      </c>
    </row>
    <row r="242" spans="11:18" x14ac:dyDescent="0.25">
      <c r="K242">
        <v>52006</v>
      </c>
      <c r="L242">
        <v>5</v>
      </c>
      <c r="M242">
        <v>2006</v>
      </c>
      <c r="N242">
        <v>690</v>
      </c>
      <c r="O242">
        <v>4639</v>
      </c>
      <c r="P242">
        <v>1076</v>
      </c>
      <c r="Q242">
        <v>366</v>
      </c>
      <c r="R242">
        <v>37</v>
      </c>
    </row>
    <row r="243" spans="11:18" x14ac:dyDescent="0.25">
      <c r="K243">
        <v>52007</v>
      </c>
      <c r="L243">
        <v>5</v>
      </c>
      <c r="M243">
        <v>2007</v>
      </c>
      <c r="N243">
        <v>668</v>
      </c>
      <c r="O243">
        <v>4685</v>
      </c>
      <c r="P243">
        <v>1093</v>
      </c>
      <c r="Q243">
        <v>380</v>
      </c>
      <c r="R243">
        <v>71</v>
      </c>
    </row>
    <row r="244" spans="11:18" x14ac:dyDescent="0.25">
      <c r="K244">
        <v>52008</v>
      </c>
      <c r="L244">
        <v>5</v>
      </c>
      <c r="M244">
        <v>2008</v>
      </c>
      <c r="N244">
        <v>661</v>
      </c>
      <c r="O244">
        <v>4711</v>
      </c>
      <c r="P244">
        <v>1106</v>
      </c>
      <c r="Q244">
        <v>394</v>
      </c>
      <c r="R244">
        <v>117</v>
      </c>
    </row>
    <row r="245" spans="11:18" x14ac:dyDescent="0.25">
      <c r="K245">
        <v>52009</v>
      </c>
      <c r="L245">
        <v>5</v>
      </c>
      <c r="M245">
        <v>2009</v>
      </c>
      <c r="N245">
        <v>647</v>
      </c>
      <c r="O245">
        <v>4719</v>
      </c>
      <c r="P245">
        <v>1107</v>
      </c>
      <c r="Q245">
        <v>404</v>
      </c>
      <c r="R245">
        <v>171</v>
      </c>
    </row>
    <row r="246" spans="11:18" x14ac:dyDescent="0.25">
      <c r="K246">
        <v>52010</v>
      </c>
      <c r="L246">
        <v>5</v>
      </c>
      <c r="M246">
        <v>2010</v>
      </c>
      <c r="N246">
        <v>645</v>
      </c>
      <c r="O246">
        <v>4578</v>
      </c>
      <c r="P246">
        <v>1155</v>
      </c>
      <c r="Q246">
        <v>417</v>
      </c>
      <c r="R246">
        <v>220</v>
      </c>
    </row>
    <row r="247" spans="11:18" x14ac:dyDescent="0.25">
      <c r="K247">
        <v>52011</v>
      </c>
      <c r="L247">
        <v>5</v>
      </c>
      <c r="M247">
        <v>2011</v>
      </c>
      <c r="N247">
        <v>652</v>
      </c>
      <c r="O247">
        <v>4450</v>
      </c>
      <c r="P247">
        <v>1185</v>
      </c>
      <c r="Q247">
        <v>435</v>
      </c>
      <c r="R247">
        <v>276</v>
      </c>
    </row>
    <row r="248" spans="11:18" x14ac:dyDescent="0.25">
      <c r="K248">
        <v>52012</v>
      </c>
      <c r="L248">
        <v>5</v>
      </c>
      <c r="M248">
        <v>2012</v>
      </c>
      <c r="N248">
        <v>632</v>
      </c>
      <c r="O248">
        <v>4338</v>
      </c>
      <c r="P248">
        <v>1199</v>
      </c>
      <c r="Q248">
        <v>450</v>
      </c>
      <c r="R248">
        <v>321</v>
      </c>
    </row>
    <row r="249" spans="11:18" x14ac:dyDescent="0.25">
      <c r="K249">
        <v>52013</v>
      </c>
      <c r="L249">
        <v>5</v>
      </c>
      <c r="M249">
        <v>2013</v>
      </c>
      <c r="N249">
        <v>632</v>
      </c>
      <c r="O249">
        <v>4247</v>
      </c>
      <c r="P249">
        <v>1203</v>
      </c>
      <c r="Q249">
        <v>464</v>
      </c>
      <c r="R249">
        <v>360</v>
      </c>
    </row>
    <row r="250" spans="11:18" x14ac:dyDescent="0.25">
      <c r="K250">
        <v>52014</v>
      </c>
      <c r="L250">
        <v>5</v>
      </c>
      <c r="M250">
        <v>2014</v>
      </c>
      <c r="N250">
        <v>632</v>
      </c>
      <c r="O250">
        <v>4157</v>
      </c>
      <c r="P250">
        <v>1183</v>
      </c>
      <c r="Q250">
        <v>473</v>
      </c>
      <c r="R250">
        <v>399</v>
      </c>
    </row>
    <row r="251" spans="11:18" x14ac:dyDescent="0.25">
      <c r="K251">
        <v>52015</v>
      </c>
      <c r="L251">
        <v>5</v>
      </c>
      <c r="M251">
        <v>2015</v>
      </c>
      <c r="N251">
        <v>632</v>
      </c>
      <c r="O251">
        <v>4020</v>
      </c>
      <c r="P251">
        <v>1203</v>
      </c>
      <c r="Q251">
        <v>473</v>
      </c>
      <c r="R251">
        <v>443</v>
      </c>
    </row>
    <row r="252" spans="11:18" x14ac:dyDescent="0.25">
      <c r="K252">
        <v>52016</v>
      </c>
      <c r="L252">
        <v>5</v>
      </c>
      <c r="M252">
        <v>2016</v>
      </c>
      <c r="N252">
        <v>632</v>
      </c>
      <c r="O252">
        <v>3667</v>
      </c>
      <c r="P252">
        <v>1173</v>
      </c>
      <c r="Q252">
        <v>470</v>
      </c>
      <c r="R252">
        <v>773</v>
      </c>
    </row>
    <row r="253" spans="11:18" x14ac:dyDescent="0.25">
      <c r="K253">
        <v>52017</v>
      </c>
      <c r="L253">
        <v>5</v>
      </c>
      <c r="M253">
        <v>2017</v>
      </c>
      <c r="N253">
        <v>632</v>
      </c>
      <c r="O253">
        <v>3348</v>
      </c>
      <c r="P253">
        <v>1131</v>
      </c>
      <c r="Q253">
        <v>466</v>
      </c>
      <c r="R253">
        <v>1098</v>
      </c>
    </row>
    <row r="254" spans="11:18" x14ac:dyDescent="0.25">
      <c r="K254">
        <v>52018</v>
      </c>
      <c r="L254">
        <v>5</v>
      </c>
      <c r="M254">
        <v>2018</v>
      </c>
      <c r="N254">
        <v>632</v>
      </c>
      <c r="O254">
        <v>3003</v>
      </c>
      <c r="P254">
        <v>1075</v>
      </c>
      <c r="Q254">
        <v>456</v>
      </c>
      <c r="R254">
        <v>1485</v>
      </c>
    </row>
    <row r="255" spans="11:18" x14ac:dyDescent="0.25">
      <c r="K255">
        <v>52019</v>
      </c>
      <c r="L255">
        <v>5</v>
      </c>
      <c r="M255">
        <v>2019</v>
      </c>
      <c r="N255">
        <v>632</v>
      </c>
      <c r="O255">
        <v>2625</v>
      </c>
      <c r="P255">
        <v>1005</v>
      </c>
      <c r="Q255">
        <v>442</v>
      </c>
      <c r="R255">
        <v>1934</v>
      </c>
    </row>
    <row r="256" spans="11:18" x14ac:dyDescent="0.25">
      <c r="K256">
        <v>52020</v>
      </c>
      <c r="L256">
        <v>5</v>
      </c>
      <c r="M256">
        <v>2020</v>
      </c>
      <c r="N256">
        <v>632</v>
      </c>
      <c r="O256">
        <v>2370</v>
      </c>
      <c r="P256">
        <v>986</v>
      </c>
      <c r="Q256">
        <v>433</v>
      </c>
      <c r="R256">
        <v>2212</v>
      </c>
    </row>
    <row r="257" spans="11:18" x14ac:dyDescent="0.25">
      <c r="K257">
        <v>61970</v>
      </c>
      <c r="L257">
        <v>6</v>
      </c>
      <c r="M257">
        <v>1970</v>
      </c>
      <c r="N257">
        <v>189</v>
      </c>
      <c r="O257">
        <v>990</v>
      </c>
      <c r="P257">
        <v>173.5</v>
      </c>
      <c r="Q257">
        <v>47</v>
      </c>
      <c r="R257">
        <v>0</v>
      </c>
    </row>
    <row r="258" spans="11:18" x14ac:dyDescent="0.25">
      <c r="K258">
        <v>61971</v>
      </c>
      <c r="L258">
        <v>6</v>
      </c>
      <c r="M258">
        <v>1971</v>
      </c>
      <c r="N258">
        <v>205.8</v>
      </c>
      <c r="O258">
        <v>1037.5999999999999</v>
      </c>
      <c r="P258">
        <v>191.2</v>
      </c>
      <c r="Q258">
        <v>53.8</v>
      </c>
      <c r="R258">
        <v>0</v>
      </c>
    </row>
    <row r="259" spans="11:18" x14ac:dyDescent="0.25">
      <c r="K259">
        <v>61972</v>
      </c>
      <c r="L259">
        <v>6</v>
      </c>
      <c r="M259">
        <v>1972</v>
      </c>
      <c r="N259">
        <v>222.6</v>
      </c>
      <c r="O259">
        <v>1085.2</v>
      </c>
      <c r="P259">
        <v>208.9</v>
      </c>
      <c r="Q259">
        <v>60.6</v>
      </c>
      <c r="R259">
        <v>0</v>
      </c>
    </row>
    <row r="260" spans="11:18" x14ac:dyDescent="0.25">
      <c r="K260">
        <v>61973</v>
      </c>
      <c r="L260">
        <v>6</v>
      </c>
      <c r="M260">
        <v>1973</v>
      </c>
      <c r="N260">
        <v>239.4</v>
      </c>
      <c r="O260">
        <v>1132.8</v>
      </c>
      <c r="P260">
        <v>226.6</v>
      </c>
      <c r="Q260">
        <v>67.400000000000006</v>
      </c>
      <c r="R260">
        <v>0</v>
      </c>
    </row>
    <row r="261" spans="11:18" x14ac:dyDescent="0.25">
      <c r="K261">
        <v>61974</v>
      </c>
      <c r="L261">
        <v>6</v>
      </c>
      <c r="M261">
        <v>1974</v>
      </c>
      <c r="N261">
        <v>256.2</v>
      </c>
      <c r="O261">
        <v>1180.4000000000001</v>
      </c>
      <c r="P261">
        <v>244.3</v>
      </c>
      <c r="Q261">
        <v>74.2</v>
      </c>
      <c r="R261">
        <v>0</v>
      </c>
    </row>
    <row r="262" spans="11:18" x14ac:dyDescent="0.25">
      <c r="K262">
        <v>61975</v>
      </c>
      <c r="L262">
        <v>6</v>
      </c>
      <c r="M262">
        <v>1975</v>
      </c>
      <c r="N262">
        <v>273</v>
      </c>
      <c r="O262">
        <v>1228</v>
      </c>
      <c r="P262">
        <v>262</v>
      </c>
      <c r="Q262">
        <v>81</v>
      </c>
      <c r="R262">
        <v>0</v>
      </c>
    </row>
    <row r="263" spans="11:18" x14ac:dyDescent="0.25">
      <c r="K263">
        <v>61976</v>
      </c>
      <c r="L263">
        <v>6</v>
      </c>
      <c r="M263">
        <v>1976</v>
      </c>
      <c r="N263">
        <v>314.5</v>
      </c>
      <c r="O263">
        <v>1322.4</v>
      </c>
      <c r="P263">
        <v>284.10000000000002</v>
      </c>
      <c r="Q263">
        <v>90.6</v>
      </c>
      <c r="R263">
        <v>0</v>
      </c>
    </row>
    <row r="264" spans="11:18" x14ac:dyDescent="0.25">
      <c r="K264">
        <v>61977</v>
      </c>
      <c r="L264">
        <v>6</v>
      </c>
      <c r="M264">
        <v>1977</v>
      </c>
      <c r="N264">
        <v>356</v>
      </c>
      <c r="O264">
        <v>1416.8</v>
      </c>
      <c r="P264">
        <v>306.2</v>
      </c>
      <c r="Q264">
        <v>100.2</v>
      </c>
      <c r="R264">
        <v>0</v>
      </c>
    </row>
    <row r="265" spans="11:18" x14ac:dyDescent="0.25">
      <c r="K265">
        <v>61978</v>
      </c>
      <c r="L265">
        <v>6</v>
      </c>
      <c r="M265">
        <v>1978</v>
      </c>
      <c r="N265">
        <v>397.5</v>
      </c>
      <c r="O265">
        <v>1511.2</v>
      </c>
      <c r="P265">
        <v>328.3</v>
      </c>
      <c r="Q265">
        <v>109.8</v>
      </c>
      <c r="R265">
        <v>0</v>
      </c>
    </row>
    <row r="266" spans="11:18" x14ac:dyDescent="0.25">
      <c r="K266">
        <v>61979</v>
      </c>
      <c r="L266">
        <v>6</v>
      </c>
      <c r="M266">
        <v>1979</v>
      </c>
      <c r="N266">
        <v>439</v>
      </c>
      <c r="O266">
        <v>1605.6</v>
      </c>
      <c r="P266">
        <v>350.4</v>
      </c>
      <c r="Q266">
        <v>119.4</v>
      </c>
      <c r="R266">
        <v>0</v>
      </c>
    </row>
    <row r="267" spans="11:18" x14ac:dyDescent="0.25">
      <c r="K267">
        <v>61980</v>
      </c>
      <c r="L267">
        <v>6</v>
      </c>
      <c r="M267">
        <v>1980</v>
      </c>
      <c r="N267">
        <v>480.5</v>
      </c>
      <c r="O267">
        <v>1700</v>
      </c>
      <c r="P267">
        <v>372.5</v>
      </c>
      <c r="Q267">
        <v>129</v>
      </c>
      <c r="R267">
        <v>0</v>
      </c>
    </row>
    <row r="268" spans="11:18" x14ac:dyDescent="0.25">
      <c r="K268">
        <v>61981</v>
      </c>
      <c r="L268">
        <v>6</v>
      </c>
      <c r="M268">
        <v>1981</v>
      </c>
      <c r="N268">
        <v>522.4</v>
      </c>
      <c r="O268">
        <v>1923.4</v>
      </c>
      <c r="P268">
        <v>405.2</v>
      </c>
      <c r="Q268">
        <v>140.4</v>
      </c>
      <c r="R268">
        <v>0</v>
      </c>
    </row>
    <row r="269" spans="11:18" x14ac:dyDescent="0.25">
      <c r="K269">
        <v>61982</v>
      </c>
      <c r="L269">
        <v>6</v>
      </c>
      <c r="M269">
        <v>1982</v>
      </c>
      <c r="N269">
        <v>564.29999999999995</v>
      </c>
      <c r="O269">
        <v>2146.8000000000002</v>
      </c>
      <c r="P269">
        <v>437.9</v>
      </c>
      <c r="Q269">
        <v>151.80000000000001</v>
      </c>
      <c r="R269">
        <v>0</v>
      </c>
    </row>
    <row r="270" spans="11:18" x14ac:dyDescent="0.25">
      <c r="K270">
        <v>61983</v>
      </c>
      <c r="L270">
        <v>6</v>
      </c>
      <c r="M270">
        <v>1983</v>
      </c>
      <c r="N270">
        <v>606.20000000000005</v>
      </c>
      <c r="O270">
        <v>2370.1999999999998</v>
      </c>
      <c r="P270">
        <v>470.6</v>
      </c>
      <c r="Q270">
        <v>163.19999999999999</v>
      </c>
      <c r="R270">
        <v>0</v>
      </c>
    </row>
    <row r="271" spans="11:18" x14ac:dyDescent="0.25">
      <c r="K271">
        <v>61984</v>
      </c>
      <c r="L271">
        <v>6</v>
      </c>
      <c r="M271">
        <v>1984</v>
      </c>
      <c r="N271">
        <v>648.1</v>
      </c>
      <c r="O271">
        <v>2593.6</v>
      </c>
      <c r="P271">
        <v>503.3</v>
      </c>
      <c r="Q271">
        <v>174.6</v>
      </c>
      <c r="R271">
        <v>0</v>
      </c>
    </row>
    <row r="272" spans="11:18" x14ac:dyDescent="0.25">
      <c r="K272">
        <v>61985</v>
      </c>
      <c r="L272">
        <v>6</v>
      </c>
      <c r="M272">
        <v>1985</v>
      </c>
      <c r="N272">
        <v>690</v>
      </c>
      <c r="O272">
        <v>2817</v>
      </c>
      <c r="P272">
        <v>536</v>
      </c>
      <c r="Q272">
        <v>186</v>
      </c>
      <c r="R272">
        <v>0</v>
      </c>
    </row>
    <row r="273" spans="11:18" x14ac:dyDescent="0.25">
      <c r="K273">
        <v>61986</v>
      </c>
      <c r="L273">
        <v>6</v>
      </c>
      <c r="M273">
        <v>1986</v>
      </c>
      <c r="N273">
        <v>722.1</v>
      </c>
      <c r="O273">
        <v>2994.8</v>
      </c>
      <c r="P273">
        <v>579.5</v>
      </c>
      <c r="Q273">
        <v>200.4</v>
      </c>
      <c r="R273">
        <v>0</v>
      </c>
    </row>
    <row r="274" spans="11:18" x14ac:dyDescent="0.25">
      <c r="K274">
        <v>61987</v>
      </c>
      <c r="L274">
        <v>6</v>
      </c>
      <c r="M274">
        <v>1987</v>
      </c>
      <c r="N274">
        <v>754.2</v>
      </c>
      <c r="O274">
        <v>3172.6</v>
      </c>
      <c r="P274">
        <v>623</v>
      </c>
      <c r="Q274">
        <v>214.8</v>
      </c>
      <c r="R274">
        <v>0</v>
      </c>
    </row>
    <row r="275" spans="11:18" x14ac:dyDescent="0.25">
      <c r="K275">
        <v>61988</v>
      </c>
      <c r="L275">
        <v>6</v>
      </c>
      <c r="M275">
        <v>1988</v>
      </c>
      <c r="N275">
        <v>786.3</v>
      </c>
      <c r="O275">
        <v>3350.4</v>
      </c>
      <c r="P275">
        <v>666.5</v>
      </c>
      <c r="Q275">
        <v>229.2</v>
      </c>
      <c r="R275">
        <v>0</v>
      </c>
    </row>
    <row r="276" spans="11:18" x14ac:dyDescent="0.25">
      <c r="K276">
        <v>61989</v>
      </c>
      <c r="L276">
        <v>6</v>
      </c>
      <c r="M276">
        <v>1989</v>
      </c>
      <c r="N276">
        <v>818.4</v>
      </c>
      <c r="O276">
        <v>3528.2</v>
      </c>
      <c r="P276">
        <v>710</v>
      </c>
      <c r="Q276">
        <v>243.6</v>
      </c>
      <c r="R276">
        <v>0</v>
      </c>
    </row>
    <row r="277" spans="11:18" x14ac:dyDescent="0.25">
      <c r="K277">
        <v>61990</v>
      </c>
      <c r="L277">
        <v>6</v>
      </c>
      <c r="M277">
        <v>1990</v>
      </c>
      <c r="N277">
        <v>850.5</v>
      </c>
      <c r="O277">
        <v>3706</v>
      </c>
      <c r="P277">
        <v>753.5</v>
      </c>
      <c r="Q277">
        <v>258</v>
      </c>
      <c r="R277">
        <v>0</v>
      </c>
    </row>
    <row r="278" spans="11:18" x14ac:dyDescent="0.25">
      <c r="K278">
        <v>61991</v>
      </c>
      <c r="L278">
        <v>6</v>
      </c>
      <c r="M278">
        <v>1991</v>
      </c>
      <c r="N278">
        <v>850</v>
      </c>
      <c r="O278">
        <v>3833.8</v>
      </c>
      <c r="P278">
        <v>803</v>
      </c>
      <c r="Q278">
        <v>276.7</v>
      </c>
      <c r="R278">
        <v>0</v>
      </c>
    </row>
    <row r="279" spans="11:18" x14ac:dyDescent="0.25">
      <c r="K279">
        <v>61992</v>
      </c>
      <c r="L279">
        <v>6</v>
      </c>
      <c r="M279">
        <v>1992</v>
      </c>
      <c r="N279">
        <v>849.5</v>
      </c>
      <c r="O279">
        <v>3961.6</v>
      </c>
      <c r="P279">
        <v>852.5</v>
      </c>
      <c r="Q279">
        <v>295.39999999999998</v>
      </c>
      <c r="R279">
        <v>0</v>
      </c>
    </row>
    <row r="280" spans="11:18" x14ac:dyDescent="0.25">
      <c r="K280">
        <v>61993</v>
      </c>
      <c r="L280">
        <v>6</v>
      </c>
      <c r="M280">
        <v>1993</v>
      </c>
      <c r="N280">
        <v>849</v>
      </c>
      <c r="O280">
        <v>4089.4</v>
      </c>
      <c r="P280">
        <v>902</v>
      </c>
      <c r="Q280">
        <v>314.10000000000002</v>
      </c>
      <c r="R280">
        <v>0</v>
      </c>
    </row>
    <row r="281" spans="11:18" x14ac:dyDescent="0.25">
      <c r="K281">
        <v>61994</v>
      </c>
      <c r="L281">
        <v>6</v>
      </c>
      <c r="M281">
        <v>1994</v>
      </c>
      <c r="N281">
        <v>848.5</v>
      </c>
      <c r="O281">
        <v>4217.2</v>
      </c>
      <c r="P281">
        <v>951.5</v>
      </c>
      <c r="Q281">
        <v>332.8</v>
      </c>
      <c r="R281">
        <v>0</v>
      </c>
    </row>
    <row r="282" spans="11:18" x14ac:dyDescent="0.25">
      <c r="K282">
        <v>61995</v>
      </c>
      <c r="L282">
        <v>6</v>
      </c>
      <c r="M282">
        <v>1995</v>
      </c>
      <c r="N282">
        <v>848</v>
      </c>
      <c r="O282">
        <v>4345</v>
      </c>
      <c r="P282">
        <v>1001</v>
      </c>
      <c r="Q282">
        <v>351.5</v>
      </c>
      <c r="R282">
        <v>0</v>
      </c>
    </row>
    <row r="283" spans="11:18" x14ac:dyDescent="0.25">
      <c r="K283">
        <v>61996</v>
      </c>
      <c r="L283">
        <v>6</v>
      </c>
      <c r="M283">
        <v>1996</v>
      </c>
      <c r="N283">
        <v>889</v>
      </c>
      <c r="O283">
        <v>4445</v>
      </c>
      <c r="P283">
        <v>1058.5</v>
      </c>
      <c r="Q283">
        <v>373</v>
      </c>
      <c r="R283">
        <v>0</v>
      </c>
    </row>
    <row r="284" spans="11:18" x14ac:dyDescent="0.25">
      <c r="K284">
        <v>61997</v>
      </c>
      <c r="L284">
        <v>6</v>
      </c>
      <c r="M284">
        <v>1997</v>
      </c>
      <c r="N284">
        <v>922</v>
      </c>
      <c r="O284">
        <v>4538.5</v>
      </c>
      <c r="P284">
        <v>1107.5</v>
      </c>
      <c r="Q284">
        <v>395</v>
      </c>
      <c r="R284">
        <v>0</v>
      </c>
    </row>
    <row r="285" spans="11:18" x14ac:dyDescent="0.25">
      <c r="K285">
        <v>61998</v>
      </c>
      <c r="L285">
        <v>6</v>
      </c>
      <c r="M285">
        <v>1998</v>
      </c>
      <c r="N285">
        <v>943</v>
      </c>
      <c r="O285">
        <v>4632</v>
      </c>
      <c r="P285">
        <v>1149</v>
      </c>
      <c r="Q285">
        <v>417</v>
      </c>
      <c r="R285">
        <v>0</v>
      </c>
    </row>
    <row r="286" spans="11:18" x14ac:dyDescent="0.25">
      <c r="K286">
        <v>61999</v>
      </c>
      <c r="L286">
        <v>6</v>
      </c>
      <c r="M286">
        <v>1999</v>
      </c>
      <c r="N286">
        <v>942.5</v>
      </c>
      <c r="O286">
        <v>4727.5</v>
      </c>
      <c r="P286">
        <v>1184</v>
      </c>
      <c r="Q286">
        <v>439</v>
      </c>
      <c r="R286">
        <v>0</v>
      </c>
    </row>
    <row r="287" spans="11:18" x14ac:dyDescent="0.25">
      <c r="K287">
        <v>62000</v>
      </c>
      <c r="L287">
        <v>6</v>
      </c>
      <c r="M287">
        <v>2000</v>
      </c>
      <c r="N287">
        <v>940</v>
      </c>
      <c r="O287">
        <v>4838</v>
      </c>
      <c r="P287">
        <v>1254.5</v>
      </c>
      <c r="Q287">
        <v>461.5</v>
      </c>
      <c r="R287">
        <v>0</v>
      </c>
    </row>
    <row r="288" spans="11:18" x14ac:dyDescent="0.25">
      <c r="K288">
        <v>62001</v>
      </c>
      <c r="L288">
        <v>6</v>
      </c>
      <c r="M288">
        <v>2001</v>
      </c>
      <c r="N288">
        <v>927</v>
      </c>
      <c r="O288">
        <v>4943</v>
      </c>
      <c r="P288">
        <v>1311</v>
      </c>
      <c r="Q288">
        <v>487</v>
      </c>
      <c r="R288">
        <v>0</v>
      </c>
    </row>
    <row r="289" spans="11:18" x14ac:dyDescent="0.25">
      <c r="K289">
        <v>62002</v>
      </c>
      <c r="L289">
        <v>6</v>
      </c>
      <c r="M289">
        <v>2002</v>
      </c>
      <c r="N289">
        <v>887</v>
      </c>
      <c r="O289">
        <v>5063</v>
      </c>
      <c r="P289">
        <v>1357</v>
      </c>
      <c r="Q289">
        <v>511</v>
      </c>
      <c r="R289">
        <v>0</v>
      </c>
    </row>
    <row r="290" spans="11:18" x14ac:dyDescent="0.25">
      <c r="K290">
        <v>62003</v>
      </c>
      <c r="L290">
        <v>6</v>
      </c>
      <c r="M290">
        <v>2003</v>
      </c>
      <c r="N290">
        <v>844</v>
      </c>
      <c r="O290">
        <v>5181</v>
      </c>
      <c r="P290">
        <v>1393</v>
      </c>
      <c r="Q290">
        <v>533</v>
      </c>
      <c r="R290">
        <v>0</v>
      </c>
    </row>
    <row r="291" spans="11:18" x14ac:dyDescent="0.25">
      <c r="K291">
        <v>62004</v>
      </c>
      <c r="L291">
        <v>6</v>
      </c>
      <c r="M291">
        <v>2004</v>
      </c>
      <c r="N291">
        <v>809</v>
      </c>
      <c r="O291">
        <v>5293.5</v>
      </c>
      <c r="P291">
        <v>1420</v>
      </c>
      <c r="Q291">
        <v>554</v>
      </c>
      <c r="R291">
        <v>0</v>
      </c>
    </row>
    <row r="292" spans="11:18" x14ac:dyDescent="0.25">
      <c r="K292">
        <v>62005</v>
      </c>
      <c r="L292">
        <v>6</v>
      </c>
      <c r="M292">
        <v>2005</v>
      </c>
      <c r="N292">
        <v>754.5</v>
      </c>
      <c r="O292">
        <v>5422.5</v>
      </c>
      <c r="P292">
        <v>1495.5</v>
      </c>
      <c r="Q292">
        <v>577</v>
      </c>
      <c r="R292">
        <v>0</v>
      </c>
    </row>
    <row r="293" spans="11:18" x14ac:dyDescent="0.25">
      <c r="K293">
        <v>62006</v>
      </c>
      <c r="L293">
        <v>6</v>
      </c>
      <c r="M293">
        <v>2006</v>
      </c>
      <c r="N293">
        <v>691</v>
      </c>
      <c r="O293">
        <v>5425.5</v>
      </c>
      <c r="P293">
        <v>1525.5</v>
      </c>
      <c r="Q293">
        <v>593.5</v>
      </c>
      <c r="R293">
        <v>128</v>
      </c>
    </row>
    <row r="294" spans="11:18" x14ac:dyDescent="0.25">
      <c r="K294">
        <v>62007</v>
      </c>
      <c r="L294">
        <v>6</v>
      </c>
      <c r="M294">
        <v>2007</v>
      </c>
      <c r="N294">
        <v>648</v>
      </c>
      <c r="O294">
        <v>5393</v>
      </c>
      <c r="P294">
        <v>1515.5</v>
      </c>
      <c r="Q294">
        <v>600</v>
      </c>
      <c r="R294">
        <v>293</v>
      </c>
    </row>
    <row r="295" spans="11:18" x14ac:dyDescent="0.25">
      <c r="K295">
        <v>62008</v>
      </c>
      <c r="L295">
        <v>6</v>
      </c>
      <c r="M295">
        <v>2008</v>
      </c>
      <c r="N295">
        <v>612</v>
      </c>
      <c r="O295">
        <v>5423.5</v>
      </c>
      <c r="P295">
        <v>1486</v>
      </c>
      <c r="Q295">
        <v>598</v>
      </c>
      <c r="R295">
        <v>394</v>
      </c>
    </row>
    <row r="296" spans="11:18" x14ac:dyDescent="0.25">
      <c r="K296">
        <v>62009</v>
      </c>
      <c r="L296">
        <v>6</v>
      </c>
      <c r="M296">
        <v>2009</v>
      </c>
      <c r="N296">
        <v>591</v>
      </c>
      <c r="O296">
        <v>5415</v>
      </c>
      <c r="P296">
        <v>1440</v>
      </c>
      <c r="Q296">
        <v>590</v>
      </c>
      <c r="R296">
        <v>538</v>
      </c>
    </row>
    <row r="297" spans="11:18" x14ac:dyDescent="0.25">
      <c r="K297">
        <v>62010</v>
      </c>
      <c r="L297">
        <v>6</v>
      </c>
      <c r="M297">
        <v>2010</v>
      </c>
      <c r="N297">
        <v>584</v>
      </c>
      <c r="O297">
        <v>5188</v>
      </c>
      <c r="P297">
        <v>1444.5</v>
      </c>
      <c r="Q297">
        <v>578.5</v>
      </c>
      <c r="R297">
        <v>711</v>
      </c>
    </row>
    <row r="298" spans="11:18" x14ac:dyDescent="0.25">
      <c r="K298">
        <v>62011</v>
      </c>
      <c r="L298">
        <v>6</v>
      </c>
      <c r="M298">
        <v>2011</v>
      </c>
      <c r="N298">
        <v>575</v>
      </c>
      <c r="O298">
        <v>4970</v>
      </c>
      <c r="P298">
        <v>1424.5</v>
      </c>
      <c r="Q298">
        <v>576.5</v>
      </c>
      <c r="R298">
        <v>896</v>
      </c>
    </row>
    <row r="299" spans="11:18" x14ac:dyDescent="0.25">
      <c r="K299">
        <v>62012</v>
      </c>
      <c r="L299">
        <v>6</v>
      </c>
      <c r="M299">
        <v>2012</v>
      </c>
      <c r="N299">
        <v>569</v>
      </c>
      <c r="O299">
        <v>4802</v>
      </c>
      <c r="P299">
        <v>1362</v>
      </c>
      <c r="Q299">
        <v>563</v>
      </c>
      <c r="R299">
        <v>1054</v>
      </c>
    </row>
    <row r="300" spans="11:18" x14ac:dyDescent="0.25">
      <c r="K300">
        <v>62013</v>
      </c>
      <c r="L300">
        <v>6</v>
      </c>
      <c r="M300">
        <v>2013</v>
      </c>
      <c r="N300">
        <v>569</v>
      </c>
      <c r="O300">
        <v>4652.5</v>
      </c>
      <c r="P300">
        <v>1285.5</v>
      </c>
      <c r="Q300">
        <v>541.5</v>
      </c>
      <c r="R300">
        <v>1201</v>
      </c>
    </row>
    <row r="301" spans="11:18" x14ac:dyDescent="0.25">
      <c r="K301">
        <v>62014</v>
      </c>
      <c r="L301">
        <v>6</v>
      </c>
      <c r="M301">
        <v>2014</v>
      </c>
      <c r="N301">
        <v>569</v>
      </c>
      <c r="O301">
        <v>4520.5</v>
      </c>
      <c r="P301">
        <v>1196</v>
      </c>
      <c r="Q301">
        <v>514</v>
      </c>
      <c r="R301">
        <v>1345</v>
      </c>
    </row>
    <row r="302" spans="11:18" x14ac:dyDescent="0.25">
      <c r="K302">
        <v>62015</v>
      </c>
      <c r="L302">
        <v>6</v>
      </c>
      <c r="M302">
        <v>2015</v>
      </c>
      <c r="N302">
        <v>569</v>
      </c>
      <c r="O302">
        <v>4334</v>
      </c>
      <c r="P302">
        <v>1134</v>
      </c>
      <c r="Q302">
        <v>468</v>
      </c>
      <c r="R302">
        <v>1518</v>
      </c>
    </row>
    <row r="303" spans="11:18" x14ac:dyDescent="0.25">
      <c r="K303">
        <v>62016</v>
      </c>
      <c r="L303">
        <v>6</v>
      </c>
      <c r="M303">
        <v>2016</v>
      </c>
      <c r="N303">
        <v>569</v>
      </c>
      <c r="O303">
        <v>4016.5</v>
      </c>
      <c r="P303">
        <v>1026</v>
      </c>
      <c r="Q303">
        <v>424.5</v>
      </c>
      <c r="R303">
        <v>1892</v>
      </c>
    </row>
    <row r="304" spans="11:18" x14ac:dyDescent="0.25">
      <c r="K304">
        <v>62017</v>
      </c>
      <c r="L304">
        <v>6</v>
      </c>
      <c r="M304">
        <v>2017</v>
      </c>
      <c r="N304">
        <v>569</v>
      </c>
      <c r="O304">
        <v>3732</v>
      </c>
      <c r="P304">
        <v>922.5</v>
      </c>
      <c r="Q304">
        <v>383</v>
      </c>
      <c r="R304">
        <v>2261.5</v>
      </c>
    </row>
    <row r="305" spans="11:18" x14ac:dyDescent="0.25">
      <c r="K305">
        <v>62018</v>
      </c>
      <c r="L305">
        <v>6</v>
      </c>
      <c r="M305">
        <v>2018</v>
      </c>
      <c r="N305">
        <v>569</v>
      </c>
      <c r="O305">
        <v>3396</v>
      </c>
      <c r="P305">
        <v>814</v>
      </c>
      <c r="Q305">
        <v>339</v>
      </c>
      <c r="R305">
        <v>2703</v>
      </c>
    </row>
    <row r="306" spans="11:18" x14ac:dyDescent="0.25">
      <c r="K306">
        <v>62019</v>
      </c>
      <c r="L306">
        <v>6</v>
      </c>
      <c r="M306">
        <v>2019</v>
      </c>
      <c r="N306">
        <v>569</v>
      </c>
      <c r="O306">
        <v>3049.5</v>
      </c>
      <c r="P306">
        <v>698.5</v>
      </c>
      <c r="Q306">
        <v>293</v>
      </c>
      <c r="R306">
        <v>3217</v>
      </c>
    </row>
    <row r="307" spans="11:18" x14ac:dyDescent="0.25">
      <c r="K307">
        <v>62020</v>
      </c>
      <c r="L307">
        <v>6</v>
      </c>
      <c r="M307">
        <v>2020</v>
      </c>
      <c r="N307">
        <v>569</v>
      </c>
      <c r="O307">
        <v>2628.5</v>
      </c>
      <c r="P307">
        <v>605</v>
      </c>
      <c r="Q307">
        <v>243</v>
      </c>
      <c r="R307">
        <v>3793</v>
      </c>
    </row>
    <row r="308" spans="11:18" x14ac:dyDescent="0.25">
      <c r="K308">
        <v>71970</v>
      </c>
      <c r="L308">
        <v>7</v>
      </c>
      <c r="M308">
        <v>1970</v>
      </c>
      <c r="N308">
        <v>201</v>
      </c>
      <c r="O308">
        <v>616</v>
      </c>
      <c r="P308">
        <v>104</v>
      </c>
      <c r="Q308">
        <v>28</v>
      </c>
      <c r="R308">
        <v>0</v>
      </c>
    </row>
    <row r="309" spans="11:18" x14ac:dyDescent="0.25">
      <c r="K309">
        <v>71971</v>
      </c>
      <c r="L309">
        <v>7</v>
      </c>
      <c r="M309">
        <v>1971</v>
      </c>
      <c r="N309">
        <v>226.8</v>
      </c>
      <c r="O309">
        <v>654.1</v>
      </c>
      <c r="P309">
        <v>115.4</v>
      </c>
      <c r="Q309">
        <v>32.200000000000003</v>
      </c>
      <c r="R309">
        <v>0</v>
      </c>
    </row>
    <row r="310" spans="11:18" x14ac:dyDescent="0.25">
      <c r="K310">
        <v>71972</v>
      </c>
      <c r="L310">
        <v>7</v>
      </c>
      <c r="M310">
        <v>1972</v>
      </c>
      <c r="N310">
        <v>252.6</v>
      </c>
      <c r="O310">
        <v>692.2</v>
      </c>
      <c r="P310">
        <v>126.8</v>
      </c>
      <c r="Q310">
        <v>36.4</v>
      </c>
      <c r="R310">
        <v>0</v>
      </c>
    </row>
    <row r="311" spans="11:18" x14ac:dyDescent="0.25">
      <c r="K311">
        <v>71973</v>
      </c>
      <c r="L311">
        <v>7</v>
      </c>
      <c r="M311">
        <v>1973</v>
      </c>
      <c r="N311">
        <v>278.39999999999998</v>
      </c>
      <c r="O311">
        <v>730.3</v>
      </c>
      <c r="P311">
        <v>138.19999999999999</v>
      </c>
      <c r="Q311">
        <v>40.6</v>
      </c>
      <c r="R311">
        <v>0</v>
      </c>
    </row>
    <row r="312" spans="11:18" x14ac:dyDescent="0.25">
      <c r="K312">
        <v>71974</v>
      </c>
      <c r="L312">
        <v>7</v>
      </c>
      <c r="M312">
        <v>1974</v>
      </c>
      <c r="N312">
        <v>304.2</v>
      </c>
      <c r="O312">
        <v>768.4</v>
      </c>
      <c r="P312">
        <v>149.6</v>
      </c>
      <c r="Q312">
        <v>44.8</v>
      </c>
      <c r="R312">
        <v>0</v>
      </c>
    </row>
    <row r="313" spans="11:18" x14ac:dyDescent="0.25">
      <c r="K313">
        <v>71975</v>
      </c>
      <c r="L313">
        <v>7</v>
      </c>
      <c r="M313">
        <v>1975</v>
      </c>
      <c r="N313">
        <v>330</v>
      </c>
      <c r="O313">
        <v>806.5</v>
      </c>
      <c r="P313">
        <v>161</v>
      </c>
      <c r="Q313">
        <v>49</v>
      </c>
      <c r="R313">
        <v>0</v>
      </c>
    </row>
    <row r="314" spans="11:18" x14ac:dyDescent="0.25">
      <c r="K314">
        <v>71976</v>
      </c>
      <c r="L314">
        <v>7</v>
      </c>
      <c r="M314">
        <v>1976</v>
      </c>
      <c r="N314">
        <v>386.7</v>
      </c>
      <c r="O314">
        <v>916.6</v>
      </c>
      <c r="P314">
        <v>176.2</v>
      </c>
      <c r="Q314">
        <v>55.2</v>
      </c>
      <c r="R314">
        <v>0</v>
      </c>
    </row>
    <row r="315" spans="11:18" x14ac:dyDescent="0.25">
      <c r="K315">
        <v>71977</v>
      </c>
      <c r="L315">
        <v>7</v>
      </c>
      <c r="M315">
        <v>1977</v>
      </c>
      <c r="N315">
        <v>443.4</v>
      </c>
      <c r="O315">
        <v>1026.7</v>
      </c>
      <c r="P315">
        <v>191.4</v>
      </c>
      <c r="Q315">
        <v>61.4</v>
      </c>
      <c r="R315">
        <v>0</v>
      </c>
    </row>
    <row r="316" spans="11:18" x14ac:dyDescent="0.25">
      <c r="K316">
        <v>71978</v>
      </c>
      <c r="L316">
        <v>7</v>
      </c>
      <c r="M316">
        <v>1978</v>
      </c>
      <c r="N316">
        <v>500.1</v>
      </c>
      <c r="O316">
        <v>1136.8</v>
      </c>
      <c r="P316">
        <v>206.6</v>
      </c>
      <c r="Q316">
        <v>67.599999999999994</v>
      </c>
      <c r="R316">
        <v>0</v>
      </c>
    </row>
    <row r="317" spans="11:18" x14ac:dyDescent="0.25">
      <c r="K317">
        <v>71979</v>
      </c>
      <c r="L317">
        <v>7</v>
      </c>
      <c r="M317">
        <v>1979</v>
      </c>
      <c r="N317">
        <v>556.79999999999995</v>
      </c>
      <c r="O317">
        <v>1246.9000000000001</v>
      </c>
      <c r="P317">
        <v>221.8</v>
      </c>
      <c r="Q317">
        <v>73.8</v>
      </c>
      <c r="R317">
        <v>0</v>
      </c>
    </row>
    <row r="318" spans="11:18" x14ac:dyDescent="0.25">
      <c r="K318">
        <v>71980</v>
      </c>
      <c r="L318">
        <v>7</v>
      </c>
      <c r="M318">
        <v>1980</v>
      </c>
      <c r="N318">
        <v>613.5</v>
      </c>
      <c r="O318">
        <v>1357</v>
      </c>
      <c r="P318">
        <v>237</v>
      </c>
      <c r="Q318">
        <v>80</v>
      </c>
      <c r="R318">
        <v>0</v>
      </c>
    </row>
    <row r="319" spans="11:18" x14ac:dyDescent="0.25">
      <c r="K319">
        <v>71981</v>
      </c>
      <c r="L319">
        <v>7</v>
      </c>
      <c r="M319">
        <v>1981</v>
      </c>
      <c r="N319">
        <v>643.20000000000005</v>
      </c>
      <c r="O319">
        <v>1675.1</v>
      </c>
      <c r="P319">
        <v>267.60000000000002</v>
      </c>
      <c r="Q319">
        <v>88</v>
      </c>
      <c r="R319">
        <v>0</v>
      </c>
    </row>
    <row r="320" spans="11:18" x14ac:dyDescent="0.25">
      <c r="K320">
        <v>71982</v>
      </c>
      <c r="L320">
        <v>7</v>
      </c>
      <c r="M320">
        <v>1982</v>
      </c>
      <c r="N320">
        <v>672.9</v>
      </c>
      <c r="O320">
        <v>1993.2</v>
      </c>
      <c r="P320">
        <v>298.2</v>
      </c>
      <c r="Q320">
        <v>96</v>
      </c>
      <c r="R320">
        <v>0</v>
      </c>
    </row>
    <row r="321" spans="11:18" x14ac:dyDescent="0.25">
      <c r="K321">
        <v>71983</v>
      </c>
      <c r="L321">
        <v>7</v>
      </c>
      <c r="M321">
        <v>1983</v>
      </c>
      <c r="N321">
        <v>702.6</v>
      </c>
      <c r="O321">
        <v>2311.3000000000002</v>
      </c>
      <c r="P321">
        <v>328.8</v>
      </c>
      <c r="Q321">
        <v>104</v>
      </c>
      <c r="R321">
        <v>0</v>
      </c>
    </row>
    <row r="322" spans="11:18" x14ac:dyDescent="0.25">
      <c r="K322">
        <v>71984</v>
      </c>
      <c r="L322">
        <v>7</v>
      </c>
      <c r="M322">
        <v>1984</v>
      </c>
      <c r="N322">
        <v>732.3</v>
      </c>
      <c r="O322">
        <v>2629.4</v>
      </c>
      <c r="P322">
        <v>359.4</v>
      </c>
      <c r="Q322">
        <v>112</v>
      </c>
      <c r="R322">
        <v>0</v>
      </c>
    </row>
    <row r="323" spans="11:18" x14ac:dyDescent="0.25">
      <c r="K323">
        <v>71985</v>
      </c>
      <c r="L323">
        <v>7</v>
      </c>
      <c r="M323">
        <v>1985</v>
      </c>
      <c r="N323">
        <v>762</v>
      </c>
      <c r="O323">
        <v>2947.5</v>
      </c>
      <c r="P323">
        <v>390</v>
      </c>
      <c r="Q323">
        <v>120</v>
      </c>
      <c r="R323">
        <v>0</v>
      </c>
    </row>
    <row r="324" spans="11:18" x14ac:dyDescent="0.25">
      <c r="K324">
        <v>71986</v>
      </c>
      <c r="L324">
        <v>7</v>
      </c>
      <c r="M324">
        <v>1986</v>
      </c>
      <c r="N324">
        <v>780.2</v>
      </c>
      <c r="O324">
        <v>3249.5</v>
      </c>
      <c r="P324">
        <v>441.6</v>
      </c>
      <c r="Q324">
        <v>133.19999999999999</v>
      </c>
      <c r="R324">
        <v>0</v>
      </c>
    </row>
    <row r="325" spans="11:18" x14ac:dyDescent="0.25">
      <c r="K325">
        <v>71987</v>
      </c>
      <c r="L325">
        <v>7</v>
      </c>
      <c r="M325">
        <v>1987</v>
      </c>
      <c r="N325">
        <v>798.4</v>
      </c>
      <c r="O325">
        <v>3551.5</v>
      </c>
      <c r="P325">
        <v>493.2</v>
      </c>
      <c r="Q325">
        <v>146.4</v>
      </c>
      <c r="R325">
        <v>0</v>
      </c>
    </row>
    <row r="326" spans="11:18" x14ac:dyDescent="0.25">
      <c r="K326">
        <v>71988</v>
      </c>
      <c r="L326">
        <v>7</v>
      </c>
      <c r="M326">
        <v>1988</v>
      </c>
      <c r="N326">
        <v>816.6</v>
      </c>
      <c r="O326">
        <v>3853.5</v>
      </c>
      <c r="P326">
        <v>544.79999999999995</v>
      </c>
      <c r="Q326">
        <v>159.6</v>
      </c>
      <c r="R326">
        <v>0</v>
      </c>
    </row>
    <row r="327" spans="11:18" x14ac:dyDescent="0.25">
      <c r="K327">
        <v>71989</v>
      </c>
      <c r="L327">
        <v>7</v>
      </c>
      <c r="M327">
        <v>1989</v>
      </c>
      <c r="N327">
        <v>834.8</v>
      </c>
      <c r="O327">
        <v>4155.5</v>
      </c>
      <c r="P327">
        <v>596.4</v>
      </c>
      <c r="Q327">
        <v>172.8</v>
      </c>
      <c r="R327">
        <v>0</v>
      </c>
    </row>
    <row r="328" spans="11:18" x14ac:dyDescent="0.25">
      <c r="K328">
        <v>71990</v>
      </c>
      <c r="L328">
        <v>7</v>
      </c>
      <c r="M328">
        <v>1990</v>
      </c>
      <c r="N328">
        <v>853</v>
      </c>
      <c r="O328">
        <v>4457.5</v>
      </c>
      <c r="P328">
        <v>648</v>
      </c>
      <c r="Q328">
        <v>186</v>
      </c>
      <c r="R328">
        <v>0</v>
      </c>
    </row>
    <row r="329" spans="11:18" x14ac:dyDescent="0.25">
      <c r="K329">
        <v>71991</v>
      </c>
      <c r="L329">
        <v>7</v>
      </c>
      <c r="M329">
        <v>1991</v>
      </c>
      <c r="N329">
        <v>846.2</v>
      </c>
      <c r="O329">
        <v>4663.6000000000004</v>
      </c>
      <c r="P329">
        <v>715.5</v>
      </c>
      <c r="Q329">
        <v>207</v>
      </c>
      <c r="R329">
        <v>0</v>
      </c>
    </row>
    <row r="330" spans="11:18" x14ac:dyDescent="0.25">
      <c r="K330">
        <v>71992</v>
      </c>
      <c r="L330">
        <v>7</v>
      </c>
      <c r="M330">
        <v>1992</v>
      </c>
      <c r="N330">
        <v>839.4</v>
      </c>
      <c r="O330">
        <v>4869.7</v>
      </c>
      <c r="P330">
        <v>783</v>
      </c>
      <c r="Q330">
        <v>228</v>
      </c>
      <c r="R330">
        <v>0</v>
      </c>
    </row>
    <row r="331" spans="11:18" x14ac:dyDescent="0.25">
      <c r="K331">
        <v>71993</v>
      </c>
      <c r="L331">
        <v>7</v>
      </c>
      <c r="M331">
        <v>1993</v>
      </c>
      <c r="N331">
        <v>832.6</v>
      </c>
      <c r="O331">
        <v>5075.8</v>
      </c>
      <c r="P331">
        <v>850.5</v>
      </c>
      <c r="Q331">
        <v>249</v>
      </c>
      <c r="R331">
        <v>0</v>
      </c>
    </row>
    <row r="332" spans="11:18" x14ac:dyDescent="0.25">
      <c r="K332">
        <v>71994</v>
      </c>
      <c r="L332">
        <v>7</v>
      </c>
      <c r="M332">
        <v>1994</v>
      </c>
      <c r="N332">
        <v>825.8</v>
      </c>
      <c r="O332">
        <v>5281.9</v>
      </c>
      <c r="P332">
        <v>918</v>
      </c>
      <c r="Q332">
        <v>270</v>
      </c>
      <c r="R332">
        <v>0</v>
      </c>
    </row>
    <row r="333" spans="11:18" x14ac:dyDescent="0.25">
      <c r="K333">
        <v>71995</v>
      </c>
      <c r="L333">
        <v>7</v>
      </c>
      <c r="M333">
        <v>1995</v>
      </c>
      <c r="N333">
        <v>819</v>
      </c>
      <c r="O333">
        <v>5488</v>
      </c>
      <c r="P333">
        <v>985.5</v>
      </c>
      <c r="Q333">
        <v>291</v>
      </c>
      <c r="R333">
        <v>0</v>
      </c>
    </row>
    <row r="334" spans="11:18" x14ac:dyDescent="0.25">
      <c r="K334">
        <v>71996</v>
      </c>
      <c r="L334">
        <v>7</v>
      </c>
      <c r="M334">
        <v>1996</v>
      </c>
      <c r="N334">
        <v>803</v>
      </c>
      <c r="O334">
        <v>5447</v>
      </c>
      <c r="P334">
        <v>1063</v>
      </c>
      <c r="Q334">
        <v>318</v>
      </c>
      <c r="R334">
        <v>0</v>
      </c>
    </row>
    <row r="335" spans="11:18" x14ac:dyDescent="0.25">
      <c r="K335">
        <v>71997</v>
      </c>
      <c r="L335">
        <v>7</v>
      </c>
      <c r="M335">
        <v>1997</v>
      </c>
      <c r="N335">
        <v>788</v>
      </c>
      <c r="O335">
        <v>5428.5</v>
      </c>
      <c r="P335">
        <v>1124</v>
      </c>
      <c r="Q335">
        <v>345</v>
      </c>
      <c r="R335">
        <v>0</v>
      </c>
    </row>
    <row r="336" spans="11:18" x14ac:dyDescent="0.25">
      <c r="K336">
        <v>71998</v>
      </c>
      <c r="L336">
        <v>7</v>
      </c>
      <c r="M336">
        <v>1998</v>
      </c>
      <c r="N336">
        <v>792</v>
      </c>
      <c r="O336">
        <v>5425.5</v>
      </c>
      <c r="P336">
        <v>1176</v>
      </c>
      <c r="Q336">
        <v>371</v>
      </c>
      <c r="R336">
        <v>0</v>
      </c>
    </row>
    <row r="337" spans="11:18" x14ac:dyDescent="0.25">
      <c r="K337">
        <v>71999</v>
      </c>
      <c r="L337">
        <v>7</v>
      </c>
      <c r="M337">
        <v>1999</v>
      </c>
      <c r="N337">
        <v>787.5</v>
      </c>
      <c r="O337">
        <v>5415.5</v>
      </c>
      <c r="P337">
        <v>1210</v>
      </c>
      <c r="Q337">
        <v>394.5</v>
      </c>
      <c r="R337">
        <v>0</v>
      </c>
    </row>
    <row r="338" spans="11:18" x14ac:dyDescent="0.25">
      <c r="K338">
        <v>72000</v>
      </c>
      <c r="L338">
        <v>7</v>
      </c>
      <c r="M338">
        <v>2000</v>
      </c>
      <c r="N338">
        <v>791</v>
      </c>
      <c r="O338">
        <v>5434.5</v>
      </c>
      <c r="P338">
        <v>1271.5</v>
      </c>
      <c r="Q338">
        <v>418</v>
      </c>
      <c r="R338">
        <v>0</v>
      </c>
    </row>
    <row r="339" spans="11:18" x14ac:dyDescent="0.25">
      <c r="K339">
        <v>72001</v>
      </c>
      <c r="L339">
        <v>7</v>
      </c>
      <c r="M339">
        <v>2001</v>
      </c>
      <c r="N339">
        <v>787</v>
      </c>
      <c r="O339">
        <v>5467</v>
      </c>
      <c r="P339">
        <v>1319</v>
      </c>
      <c r="Q339">
        <v>443</v>
      </c>
      <c r="R339">
        <v>0</v>
      </c>
    </row>
    <row r="340" spans="11:18" x14ac:dyDescent="0.25">
      <c r="K340">
        <v>72002</v>
      </c>
      <c r="L340">
        <v>7</v>
      </c>
      <c r="M340">
        <v>2002</v>
      </c>
      <c r="N340">
        <v>783</v>
      </c>
      <c r="O340">
        <v>5504</v>
      </c>
      <c r="P340">
        <v>1354</v>
      </c>
      <c r="Q340">
        <v>467</v>
      </c>
      <c r="R340">
        <v>0</v>
      </c>
    </row>
    <row r="341" spans="11:18" x14ac:dyDescent="0.25">
      <c r="K341">
        <v>72003</v>
      </c>
      <c r="L341">
        <v>7</v>
      </c>
      <c r="M341">
        <v>2003</v>
      </c>
      <c r="N341">
        <v>775</v>
      </c>
      <c r="O341">
        <v>5547.5</v>
      </c>
      <c r="P341">
        <v>1367</v>
      </c>
      <c r="Q341">
        <v>486</v>
      </c>
      <c r="R341">
        <v>0</v>
      </c>
    </row>
    <row r="342" spans="11:18" x14ac:dyDescent="0.25">
      <c r="K342">
        <v>72004</v>
      </c>
      <c r="L342">
        <v>7</v>
      </c>
      <c r="M342">
        <v>2004</v>
      </c>
      <c r="N342">
        <v>799</v>
      </c>
      <c r="O342">
        <v>5602.5</v>
      </c>
      <c r="P342">
        <v>1369.5</v>
      </c>
      <c r="Q342">
        <v>501</v>
      </c>
      <c r="R342">
        <v>0</v>
      </c>
    </row>
    <row r="343" spans="11:18" x14ac:dyDescent="0.25">
      <c r="K343">
        <v>72005</v>
      </c>
      <c r="L343">
        <v>7</v>
      </c>
      <c r="M343">
        <v>2005</v>
      </c>
      <c r="N343">
        <v>827</v>
      </c>
      <c r="O343">
        <v>5810.5</v>
      </c>
      <c r="P343">
        <v>1426</v>
      </c>
      <c r="Q343">
        <v>517</v>
      </c>
      <c r="R343">
        <v>0</v>
      </c>
    </row>
    <row r="344" spans="11:18" x14ac:dyDescent="0.25">
      <c r="K344">
        <v>72006</v>
      </c>
      <c r="L344">
        <v>7</v>
      </c>
      <c r="M344">
        <v>2006</v>
      </c>
      <c r="N344">
        <v>842.5</v>
      </c>
      <c r="O344">
        <v>6000</v>
      </c>
      <c r="P344">
        <v>1451.5</v>
      </c>
      <c r="Q344">
        <v>535</v>
      </c>
      <c r="R344">
        <v>40</v>
      </c>
    </row>
    <row r="345" spans="11:18" x14ac:dyDescent="0.25">
      <c r="K345">
        <v>72007</v>
      </c>
      <c r="L345">
        <v>7</v>
      </c>
      <c r="M345">
        <v>2007</v>
      </c>
      <c r="N345">
        <v>859</v>
      </c>
      <c r="O345">
        <v>6143</v>
      </c>
      <c r="P345">
        <v>1464</v>
      </c>
      <c r="Q345">
        <v>548</v>
      </c>
      <c r="R345">
        <v>124</v>
      </c>
    </row>
    <row r="346" spans="11:18" x14ac:dyDescent="0.25">
      <c r="K346">
        <v>72008</v>
      </c>
      <c r="L346">
        <v>7</v>
      </c>
      <c r="M346">
        <v>2008</v>
      </c>
      <c r="N346">
        <v>874</v>
      </c>
      <c r="O346">
        <v>6287.5</v>
      </c>
      <c r="P346">
        <v>1451</v>
      </c>
      <c r="Q346">
        <v>555</v>
      </c>
      <c r="R346">
        <v>226</v>
      </c>
    </row>
    <row r="347" spans="11:18" x14ac:dyDescent="0.25">
      <c r="K347">
        <v>72009</v>
      </c>
      <c r="L347">
        <v>7</v>
      </c>
      <c r="M347">
        <v>2009</v>
      </c>
      <c r="N347">
        <v>889.5</v>
      </c>
      <c r="O347">
        <v>6418.5</v>
      </c>
      <c r="P347">
        <v>1425</v>
      </c>
      <c r="Q347">
        <v>557</v>
      </c>
      <c r="R347">
        <v>330</v>
      </c>
    </row>
    <row r="348" spans="11:18" x14ac:dyDescent="0.25">
      <c r="K348">
        <v>72010</v>
      </c>
      <c r="L348">
        <v>7</v>
      </c>
      <c r="M348">
        <v>2010</v>
      </c>
      <c r="N348">
        <v>915</v>
      </c>
      <c r="O348">
        <v>6370.5</v>
      </c>
      <c r="P348">
        <v>1445</v>
      </c>
      <c r="Q348">
        <v>549</v>
      </c>
      <c r="R348">
        <v>440</v>
      </c>
    </row>
    <row r="349" spans="11:18" x14ac:dyDescent="0.25">
      <c r="K349">
        <v>72011</v>
      </c>
      <c r="L349">
        <v>7</v>
      </c>
      <c r="M349">
        <v>2011</v>
      </c>
      <c r="N349">
        <v>925</v>
      </c>
      <c r="O349">
        <v>6347.5</v>
      </c>
      <c r="P349">
        <v>1435</v>
      </c>
      <c r="Q349">
        <v>546</v>
      </c>
      <c r="R349">
        <v>541</v>
      </c>
    </row>
    <row r="350" spans="11:18" x14ac:dyDescent="0.25">
      <c r="K350">
        <v>72012</v>
      </c>
      <c r="L350">
        <v>7</v>
      </c>
      <c r="M350">
        <v>2012</v>
      </c>
      <c r="N350">
        <v>926</v>
      </c>
      <c r="O350">
        <v>6370.5</v>
      </c>
      <c r="P350">
        <v>1421.5</v>
      </c>
      <c r="Q350">
        <v>544</v>
      </c>
      <c r="R350">
        <v>619</v>
      </c>
    </row>
    <row r="351" spans="11:18" x14ac:dyDescent="0.25">
      <c r="K351">
        <v>72013</v>
      </c>
      <c r="L351">
        <v>7</v>
      </c>
      <c r="M351">
        <v>2013</v>
      </c>
      <c r="N351">
        <v>926</v>
      </c>
      <c r="O351">
        <v>6384</v>
      </c>
      <c r="P351">
        <v>1394.5</v>
      </c>
      <c r="Q351">
        <v>539</v>
      </c>
      <c r="R351">
        <v>708</v>
      </c>
    </row>
    <row r="352" spans="11:18" x14ac:dyDescent="0.25">
      <c r="K352">
        <v>72014</v>
      </c>
      <c r="L352">
        <v>7</v>
      </c>
      <c r="M352">
        <v>2014</v>
      </c>
      <c r="N352">
        <v>926</v>
      </c>
      <c r="O352">
        <v>6439.5</v>
      </c>
      <c r="P352">
        <v>1356</v>
      </c>
      <c r="Q352">
        <v>529</v>
      </c>
      <c r="R352">
        <v>771</v>
      </c>
    </row>
    <row r="353" spans="11:18" x14ac:dyDescent="0.25">
      <c r="K353">
        <v>72015</v>
      </c>
      <c r="L353">
        <v>7</v>
      </c>
      <c r="M353">
        <v>2015</v>
      </c>
      <c r="N353">
        <v>926</v>
      </c>
      <c r="O353">
        <v>6425</v>
      </c>
      <c r="P353">
        <v>1391.5</v>
      </c>
      <c r="Q353">
        <v>514</v>
      </c>
      <c r="R353">
        <v>850</v>
      </c>
    </row>
    <row r="354" spans="11:18" x14ac:dyDescent="0.25">
      <c r="K354">
        <v>72016</v>
      </c>
      <c r="L354">
        <v>7</v>
      </c>
      <c r="M354">
        <v>2016</v>
      </c>
      <c r="N354">
        <v>926</v>
      </c>
      <c r="O354">
        <v>6298</v>
      </c>
      <c r="P354">
        <v>1361</v>
      </c>
      <c r="Q354">
        <v>501.5</v>
      </c>
      <c r="R354">
        <v>1128</v>
      </c>
    </row>
    <row r="355" spans="11:18" x14ac:dyDescent="0.25">
      <c r="K355">
        <v>72017</v>
      </c>
      <c r="L355">
        <v>7</v>
      </c>
      <c r="M355">
        <v>2017</v>
      </c>
      <c r="N355">
        <v>926</v>
      </c>
      <c r="O355">
        <v>6179</v>
      </c>
      <c r="P355">
        <v>1321</v>
      </c>
      <c r="Q355">
        <v>489.5</v>
      </c>
      <c r="R355">
        <v>1399</v>
      </c>
    </row>
    <row r="356" spans="11:18" x14ac:dyDescent="0.25">
      <c r="K356">
        <v>72018</v>
      </c>
      <c r="L356">
        <v>7</v>
      </c>
      <c r="M356">
        <v>2018</v>
      </c>
      <c r="N356">
        <v>926</v>
      </c>
      <c r="O356">
        <v>6034</v>
      </c>
      <c r="P356">
        <v>1271</v>
      </c>
      <c r="Q356">
        <v>474</v>
      </c>
      <c r="R356">
        <v>1723</v>
      </c>
    </row>
    <row r="357" spans="11:18" x14ac:dyDescent="0.25">
      <c r="K357">
        <v>72019</v>
      </c>
      <c r="L357">
        <v>7</v>
      </c>
      <c r="M357">
        <v>2019</v>
      </c>
      <c r="N357">
        <v>926</v>
      </c>
      <c r="O357">
        <v>5878.5</v>
      </c>
      <c r="P357">
        <v>1209.5</v>
      </c>
      <c r="Q357">
        <v>454.5</v>
      </c>
      <c r="R357">
        <v>2099</v>
      </c>
    </row>
    <row r="358" spans="11:18" x14ac:dyDescent="0.25">
      <c r="K358">
        <v>72020</v>
      </c>
      <c r="L358">
        <v>7</v>
      </c>
      <c r="M358">
        <v>2020</v>
      </c>
      <c r="N358">
        <v>926</v>
      </c>
      <c r="O358">
        <v>5650.5</v>
      </c>
      <c r="P358">
        <v>1193</v>
      </c>
      <c r="Q358">
        <v>432</v>
      </c>
      <c r="R358">
        <v>2522</v>
      </c>
    </row>
    <row r="359" spans="11:18" x14ac:dyDescent="0.25">
      <c r="K359">
        <v>81970</v>
      </c>
      <c r="L359">
        <v>8</v>
      </c>
      <c r="M359">
        <v>1970</v>
      </c>
      <c r="N359">
        <v>140</v>
      </c>
      <c r="O359">
        <v>633</v>
      </c>
      <c r="P359">
        <v>106</v>
      </c>
      <c r="Q359">
        <v>28</v>
      </c>
      <c r="R359">
        <v>0</v>
      </c>
    </row>
    <row r="360" spans="11:18" x14ac:dyDescent="0.25">
      <c r="K360">
        <v>81971</v>
      </c>
      <c r="L360">
        <v>8</v>
      </c>
      <c r="M360">
        <v>1971</v>
      </c>
      <c r="N360">
        <v>157.6</v>
      </c>
      <c r="O360">
        <v>672.2</v>
      </c>
      <c r="P360">
        <v>118.2</v>
      </c>
      <c r="Q360">
        <v>32.4</v>
      </c>
      <c r="R360">
        <v>0</v>
      </c>
    </row>
    <row r="361" spans="11:18" x14ac:dyDescent="0.25">
      <c r="K361">
        <v>81972</v>
      </c>
      <c r="L361">
        <v>8</v>
      </c>
      <c r="M361">
        <v>1972</v>
      </c>
      <c r="N361">
        <v>175.2</v>
      </c>
      <c r="O361">
        <v>711.4</v>
      </c>
      <c r="P361">
        <v>130.4</v>
      </c>
      <c r="Q361">
        <v>36.799999999999997</v>
      </c>
      <c r="R361">
        <v>0</v>
      </c>
    </row>
    <row r="362" spans="11:18" x14ac:dyDescent="0.25">
      <c r="K362">
        <v>81973</v>
      </c>
      <c r="L362">
        <v>8</v>
      </c>
      <c r="M362">
        <v>1973</v>
      </c>
      <c r="N362">
        <v>192.8</v>
      </c>
      <c r="O362">
        <v>750.6</v>
      </c>
      <c r="P362">
        <v>142.6</v>
      </c>
      <c r="Q362">
        <v>41.2</v>
      </c>
      <c r="R362">
        <v>0</v>
      </c>
    </row>
    <row r="363" spans="11:18" x14ac:dyDescent="0.25">
      <c r="K363">
        <v>81974</v>
      </c>
      <c r="L363">
        <v>8</v>
      </c>
      <c r="M363">
        <v>1974</v>
      </c>
      <c r="N363">
        <v>210.4</v>
      </c>
      <c r="O363">
        <v>789.8</v>
      </c>
      <c r="P363">
        <v>154.80000000000001</v>
      </c>
      <c r="Q363">
        <v>45.6</v>
      </c>
      <c r="R363">
        <v>0</v>
      </c>
    </row>
    <row r="364" spans="11:18" x14ac:dyDescent="0.25">
      <c r="K364">
        <v>81975</v>
      </c>
      <c r="L364">
        <v>8</v>
      </c>
      <c r="M364">
        <v>1975</v>
      </c>
      <c r="N364">
        <v>228</v>
      </c>
      <c r="O364">
        <v>829</v>
      </c>
      <c r="P364">
        <v>167</v>
      </c>
      <c r="Q364">
        <v>50</v>
      </c>
      <c r="R364">
        <v>0</v>
      </c>
    </row>
    <row r="365" spans="11:18" x14ac:dyDescent="0.25">
      <c r="K365">
        <v>81976</v>
      </c>
      <c r="L365">
        <v>8</v>
      </c>
      <c r="M365">
        <v>1976</v>
      </c>
      <c r="N365">
        <v>261.2</v>
      </c>
      <c r="O365">
        <v>917.6</v>
      </c>
      <c r="P365">
        <v>182.6</v>
      </c>
      <c r="Q365">
        <v>56.2</v>
      </c>
      <c r="R365">
        <v>0</v>
      </c>
    </row>
    <row r="366" spans="11:18" x14ac:dyDescent="0.25">
      <c r="K366">
        <v>81977</v>
      </c>
      <c r="L366">
        <v>8</v>
      </c>
      <c r="M366">
        <v>1977</v>
      </c>
      <c r="N366">
        <v>294.39999999999998</v>
      </c>
      <c r="O366">
        <v>1006.2</v>
      </c>
      <c r="P366">
        <v>198.2</v>
      </c>
      <c r="Q366">
        <v>62.4</v>
      </c>
      <c r="R366">
        <v>0</v>
      </c>
    </row>
    <row r="367" spans="11:18" x14ac:dyDescent="0.25">
      <c r="K367">
        <v>81978</v>
      </c>
      <c r="L367">
        <v>8</v>
      </c>
      <c r="M367">
        <v>1978</v>
      </c>
      <c r="N367">
        <v>327.60000000000002</v>
      </c>
      <c r="O367">
        <v>1094.8</v>
      </c>
      <c r="P367">
        <v>213.8</v>
      </c>
      <c r="Q367">
        <v>68.599999999999994</v>
      </c>
      <c r="R367">
        <v>0</v>
      </c>
    </row>
    <row r="368" spans="11:18" x14ac:dyDescent="0.25">
      <c r="K368">
        <v>81979</v>
      </c>
      <c r="L368">
        <v>8</v>
      </c>
      <c r="M368">
        <v>1979</v>
      </c>
      <c r="N368">
        <v>360.8</v>
      </c>
      <c r="O368">
        <v>1183.4000000000001</v>
      </c>
      <c r="P368">
        <v>229.4</v>
      </c>
      <c r="Q368">
        <v>74.8</v>
      </c>
      <c r="R368">
        <v>0</v>
      </c>
    </row>
    <row r="369" spans="11:18" x14ac:dyDescent="0.25">
      <c r="K369">
        <v>81980</v>
      </c>
      <c r="L369">
        <v>8</v>
      </c>
      <c r="M369">
        <v>1980</v>
      </c>
      <c r="N369">
        <v>394</v>
      </c>
      <c r="O369">
        <v>1272</v>
      </c>
      <c r="P369">
        <v>245</v>
      </c>
      <c r="Q369">
        <v>81</v>
      </c>
      <c r="R369">
        <v>0</v>
      </c>
    </row>
    <row r="370" spans="11:18" x14ac:dyDescent="0.25">
      <c r="K370">
        <v>81981</v>
      </c>
      <c r="L370">
        <v>8</v>
      </c>
      <c r="M370">
        <v>1981</v>
      </c>
      <c r="N370">
        <v>412</v>
      </c>
      <c r="O370">
        <v>1446.8</v>
      </c>
      <c r="P370">
        <v>271.60000000000002</v>
      </c>
      <c r="Q370">
        <v>88.8</v>
      </c>
      <c r="R370">
        <v>0</v>
      </c>
    </row>
    <row r="371" spans="11:18" x14ac:dyDescent="0.25">
      <c r="K371">
        <v>81982</v>
      </c>
      <c r="L371">
        <v>8</v>
      </c>
      <c r="M371">
        <v>1982</v>
      </c>
      <c r="N371">
        <v>430</v>
      </c>
      <c r="O371">
        <v>1621.6</v>
      </c>
      <c r="P371">
        <v>298.2</v>
      </c>
      <c r="Q371">
        <v>96.6</v>
      </c>
      <c r="R371">
        <v>0</v>
      </c>
    </row>
    <row r="372" spans="11:18" x14ac:dyDescent="0.25">
      <c r="K372">
        <v>81983</v>
      </c>
      <c r="L372">
        <v>8</v>
      </c>
      <c r="M372">
        <v>1983</v>
      </c>
      <c r="N372">
        <v>448</v>
      </c>
      <c r="O372">
        <v>1796.4</v>
      </c>
      <c r="P372">
        <v>324.8</v>
      </c>
      <c r="Q372">
        <v>104.4</v>
      </c>
      <c r="R372">
        <v>0</v>
      </c>
    </row>
    <row r="373" spans="11:18" x14ac:dyDescent="0.25">
      <c r="K373">
        <v>81984</v>
      </c>
      <c r="L373">
        <v>8</v>
      </c>
      <c r="M373">
        <v>1984</v>
      </c>
      <c r="N373">
        <v>466</v>
      </c>
      <c r="O373">
        <v>1971.2</v>
      </c>
      <c r="P373">
        <v>351.4</v>
      </c>
      <c r="Q373">
        <v>112.2</v>
      </c>
      <c r="R373">
        <v>0</v>
      </c>
    </row>
    <row r="374" spans="11:18" x14ac:dyDescent="0.25">
      <c r="K374">
        <v>81985</v>
      </c>
      <c r="L374">
        <v>8</v>
      </c>
      <c r="M374">
        <v>1985</v>
      </c>
      <c r="N374">
        <v>484</v>
      </c>
      <c r="O374">
        <v>2146</v>
      </c>
      <c r="P374">
        <v>378</v>
      </c>
      <c r="Q374">
        <v>120</v>
      </c>
      <c r="R374">
        <v>0</v>
      </c>
    </row>
    <row r="375" spans="11:18" x14ac:dyDescent="0.25">
      <c r="K375">
        <v>81986</v>
      </c>
      <c r="L375">
        <v>8</v>
      </c>
      <c r="M375">
        <v>1986</v>
      </c>
      <c r="N375">
        <v>481.2</v>
      </c>
      <c r="O375">
        <v>2204.1999999999998</v>
      </c>
      <c r="P375">
        <v>410.2</v>
      </c>
      <c r="Q375">
        <v>131.4</v>
      </c>
      <c r="R375">
        <v>0</v>
      </c>
    </row>
    <row r="376" spans="11:18" x14ac:dyDescent="0.25">
      <c r="K376">
        <v>81987</v>
      </c>
      <c r="L376">
        <v>8</v>
      </c>
      <c r="M376">
        <v>1987</v>
      </c>
      <c r="N376">
        <v>478.4</v>
      </c>
      <c r="O376">
        <v>2262.4</v>
      </c>
      <c r="P376">
        <v>442.4</v>
      </c>
      <c r="Q376">
        <v>142.80000000000001</v>
      </c>
      <c r="R376">
        <v>0</v>
      </c>
    </row>
    <row r="377" spans="11:18" x14ac:dyDescent="0.25">
      <c r="K377">
        <v>81988</v>
      </c>
      <c r="L377">
        <v>8</v>
      </c>
      <c r="M377">
        <v>1988</v>
      </c>
      <c r="N377">
        <v>475.6</v>
      </c>
      <c r="O377">
        <v>2320.6</v>
      </c>
      <c r="P377">
        <v>474.6</v>
      </c>
      <c r="Q377">
        <v>154.19999999999999</v>
      </c>
      <c r="R377">
        <v>0</v>
      </c>
    </row>
    <row r="378" spans="11:18" x14ac:dyDescent="0.25">
      <c r="K378">
        <v>81989</v>
      </c>
      <c r="L378">
        <v>8</v>
      </c>
      <c r="M378">
        <v>1989</v>
      </c>
      <c r="N378">
        <v>472.8</v>
      </c>
      <c r="O378">
        <v>2378.8000000000002</v>
      </c>
      <c r="P378">
        <v>506.8</v>
      </c>
      <c r="Q378">
        <v>165.6</v>
      </c>
      <c r="R378">
        <v>0</v>
      </c>
    </row>
    <row r="379" spans="11:18" x14ac:dyDescent="0.25">
      <c r="K379">
        <v>81990</v>
      </c>
      <c r="L379">
        <v>8</v>
      </c>
      <c r="M379">
        <v>1990</v>
      </c>
      <c r="N379">
        <v>470</v>
      </c>
      <c r="O379">
        <v>2437</v>
      </c>
      <c r="P379">
        <v>539</v>
      </c>
      <c r="Q379">
        <v>177</v>
      </c>
      <c r="R379">
        <v>0</v>
      </c>
    </row>
    <row r="380" spans="11:18" x14ac:dyDescent="0.25">
      <c r="K380">
        <v>81991</v>
      </c>
      <c r="L380">
        <v>8</v>
      </c>
      <c r="M380">
        <v>1991</v>
      </c>
      <c r="N380">
        <v>453.4</v>
      </c>
      <c r="O380">
        <v>2497</v>
      </c>
      <c r="P380">
        <v>572.79999999999995</v>
      </c>
      <c r="Q380">
        <v>190.8</v>
      </c>
      <c r="R380">
        <v>0</v>
      </c>
    </row>
    <row r="381" spans="11:18" x14ac:dyDescent="0.25">
      <c r="K381">
        <v>81992</v>
      </c>
      <c r="L381">
        <v>8</v>
      </c>
      <c r="M381">
        <v>1992</v>
      </c>
      <c r="N381">
        <v>436.8</v>
      </c>
      <c r="O381">
        <v>2557</v>
      </c>
      <c r="P381">
        <v>606.6</v>
      </c>
      <c r="Q381">
        <v>204.6</v>
      </c>
      <c r="R381">
        <v>0</v>
      </c>
    </row>
    <row r="382" spans="11:18" x14ac:dyDescent="0.25">
      <c r="K382">
        <v>81993</v>
      </c>
      <c r="L382">
        <v>8</v>
      </c>
      <c r="M382">
        <v>1993</v>
      </c>
      <c r="N382">
        <v>420.2</v>
      </c>
      <c r="O382">
        <v>2617</v>
      </c>
      <c r="P382">
        <v>640.4</v>
      </c>
      <c r="Q382">
        <v>218.4</v>
      </c>
      <c r="R382">
        <v>0</v>
      </c>
    </row>
    <row r="383" spans="11:18" x14ac:dyDescent="0.25">
      <c r="K383">
        <v>81994</v>
      </c>
      <c r="L383">
        <v>8</v>
      </c>
      <c r="M383">
        <v>1994</v>
      </c>
      <c r="N383">
        <v>403.6</v>
      </c>
      <c r="O383">
        <v>2677</v>
      </c>
      <c r="P383">
        <v>674.2</v>
      </c>
      <c r="Q383">
        <v>232.2</v>
      </c>
      <c r="R383">
        <v>0</v>
      </c>
    </row>
    <row r="384" spans="11:18" x14ac:dyDescent="0.25">
      <c r="K384">
        <v>81995</v>
      </c>
      <c r="L384">
        <v>8</v>
      </c>
      <c r="M384">
        <v>1995</v>
      </c>
      <c r="N384">
        <v>387</v>
      </c>
      <c r="O384">
        <v>2737</v>
      </c>
      <c r="P384">
        <v>708</v>
      </c>
      <c r="Q384">
        <v>246</v>
      </c>
      <c r="R384">
        <v>0</v>
      </c>
    </row>
    <row r="385" spans="11:18" x14ac:dyDescent="0.25">
      <c r="K385">
        <v>81996</v>
      </c>
      <c r="L385">
        <v>8</v>
      </c>
      <c r="M385">
        <v>1996</v>
      </c>
      <c r="N385">
        <v>362</v>
      </c>
      <c r="O385">
        <v>2757</v>
      </c>
      <c r="P385">
        <v>745</v>
      </c>
      <c r="Q385">
        <v>262</v>
      </c>
      <c r="R385">
        <v>0</v>
      </c>
    </row>
    <row r="386" spans="11:18" x14ac:dyDescent="0.25">
      <c r="K386">
        <v>81997</v>
      </c>
      <c r="L386">
        <v>8</v>
      </c>
      <c r="M386">
        <v>1997</v>
      </c>
      <c r="N386">
        <v>354</v>
      </c>
      <c r="O386">
        <v>2803</v>
      </c>
      <c r="P386">
        <v>775</v>
      </c>
      <c r="Q386">
        <v>278</v>
      </c>
      <c r="R386">
        <v>0</v>
      </c>
    </row>
    <row r="387" spans="11:18" x14ac:dyDescent="0.25">
      <c r="K387">
        <v>81998</v>
      </c>
      <c r="L387">
        <v>8</v>
      </c>
      <c r="M387">
        <v>1998</v>
      </c>
      <c r="N387">
        <v>344</v>
      </c>
      <c r="O387">
        <v>2848</v>
      </c>
      <c r="P387">
        <v>797</v>
      </c>
      <c r="Q387">
        <v>293</v>
      </c>
      <c r="R387">
        <v>0</v>
      </c>
    </row>
    <row r="388" spans="11:18" x14ac:dyDescent="0.25">
      <c r="K388">
        <v>81999</v>
      </c>
      <c r="L388">
        <v>8</v>
      </c>
      <c r="M388">
        <v>1999</v>
      </c>
      <c r="N388">
        <v>334</v>
      </c>
      <c r="O388">
        <v>2888</v>
      </c>
      <c r="P388">
        <v>812</v>
      </c>
      <c r="Q388">
        <v>305</v>
      </c>
      <c r="R388">
        <v>0</v>
      </c>
    </row>
    <row r="389" spans="11:18" x14ac:dyDescent="0.25">
      <c r="K389">
        <v>82000</v>
      </c>
      <c r="L389">
        <v>8</v>
      </c>
      <c r="M389">
        <v>2000</v>
      </c>
      <c r="N389">
        <v>321</v>
      </c>
      <c r="O389">
        <v>2894</v>
      </c>
      <c r="P389">
        <v>850</v>
      </c>
      <c r="Q389">
        <v>319</v>
      </c>
      <c r="R389">
        <v>0</v>
      </c>
    </row>
    <row r="390" spans="11:18" x14ac:dyDescent="0.25">
      <c r="K390">
        <v>82001</v>
      </c>
      <c r="L390">
        <v>8</v>
      </c>
      <c r="M390">
        <v>2001</v>
      </c>
      <c r="N390">
        <v>302</v>
      </c>
      <c r="O390">
        <v>2921</v>
      </c>
      <c r="P390">
        <v>880</v>
      </c>
      <c r="Q390">
        <v>333</v>
      </c>
      <c r="R390">
        <v>0</v>
      </c>
    </row>
    <row r="391" spans="11:18" x14ac:dyDescent="0.25">
      <c r="K391">
        <v>82002</v>
      </c>
      <c r="L391">
        <v>8</v>
      </c>
      <c r="M391">
        <v>2002</v>
      </c>
      <c r="N391">
        <v>290</v>
      </c>
      <c r="O391">
        <v>2943</v>
      </c>
      <c r="P391">
        <v>899</v>
      </c>
      <c r="Q391">
        <v>346</v>
      </c>
      <c r="R391">
        <v>0</v>
      </c>
    </row>
    <row r="392" spans="11:18" x14ac:dyDescent="0.25">
      <c r="K392">
        <v>82003</v>
      </c>
      <c r="L392">
        <v>8</v>
      </c>
      <c r="M392">
        <v>2003</v>
      </c>
      <c r="N392">
        <v>288</v>
      </c>
      <c r="O392">
        <v>2965</v>
      </c>
      <c r="P392">
        <v>916</v>
      </c>
      <c r="Q392">
        <v>358</v>
      </c>
      <c r="R392">
        <v>0</v>
      </c>
    </row>
    <row r="393" spans="11:18" x14ac:dyDescent="0.25">
      <c r="K393">
        <v>82004</v>
      </c>
      <c r="L393">
        <v>8</v>
      </c>
      <c r="M393">
        <v>2004</v>
      </c>
      <c r="N393">
        <v>306</v>
      </c>
      <c r="O393">
        <v>2985</v>
      </c>
      <c r="P393">
        <v>917</v>
      </c>
      <c r="Q393">
        <v>367</v>
      </c>
      <c r="R393">
        <v>0</v>
      </c>
    </row>
    <row r="394" spans="11:18" x14ac:dyDescent="0.25">
      <c r="K394">
        <v>82005</v>
      </c>
      <c r="L394">
        <v>8</v>
      </c>
      <c r="M394">
        <v>2005</v>
      </c>
      <c r="N394">
        <v>299</v>
      </c>
      <c r="O394">
        <v>2931</v>
      </c>
      <c r="P394">
        <v>952</v>
      </c>
      <c r="Q394">
        <v>377</v>
      </c>
      <c r="R394">
        <v>0</v>
      </c>
    </row>
    <row r="395" spans="11:18" x14ac:dyDescent="0.25">
      <c r="K395">
        <v>82006</v>
      </c>
      <c r="L395">
        <v>8</v>
      </c>
      <c r="M395">
        <v>2006</v>
      </c>
      <c r="N395">
        <v>302</v>
      </c>
      <c r="O395">
        <v>2838</v>
      </c>
      <c r="P395">
        <v>962</v>
      </c>
      <c r="Q395">
        <v>386</v>
      </c>
      <c r="R395">
        <v>47</v>
      </c>
    </row>
    <row r="396" spans="11:18" x14ac:dyDescent="0.25">
      <c r="K396">
        <v>82007</v>
      </c>
      <c r="L396">
        <v>8</v>
      </c>
      <c r="M396">
        <v>2007</v>
      </c>
      <c r="N396">
        <v>288</v>
      </c>
      <c r="O396">
        <v>2745</v>
      </c>
      <c r="P396">
        <v>962</v>
      </c>
      <c r="Q396">
        <v>394</v>
      </c>
      <c r="R396">
        <v>113</v>
      </c>
    </row>
    <row r="397" spans="11:18" x14ac:dyDescent="0.25">
      <c r="K397">
        <v>82008</v>
      </c>
      <c r="L397">
        <v>8</v>
      </c>
      <c r="M397">
        <v>2008</v>
      </c>
      <c r="N397">
        <v>273</v>
      </c>
      <c r="O397">
        <v>2658</v>
      </c>
      <c r="P397">
        <v>957</v>
      </c>
      <c r="Q397">
        <v>402</v>
      </c>
      <c r="R397">
        <v>179</v>
      </c>
    </row>
    <row r="398" spans="11:18" x14ac:dyDescent="0.25">
      <c r="K398">
        <v>82009</v>
      </c>
      <c r="L398">
        <v>8</v>
      </c>
      <c r="M398">
        <v>2009</v>
      </c>
      <c r="N398">
        <v>269</v>
      </c>
      <c r="O398">
        <v>2539</v>
      </c>
      <c r="P398">
        <v>935</v>
      </c>
      <c r="Q398">
        <v>404</v>
      </c>
      <c r="R398">
        <v>289</v>
      </c>
    </row>
    <row r="399" spans="11:18" x14ac:dyDescent="0.25">
      <c r="K399">
        <v>82010</v>
      </c>
      <c r="L399">
        <v>8</v>
      </c>
      <c r="M399">
        <v>2010</v>
      </c>
      <c r="N399">
        <v>250</v>
      </c>
      <c r="O399">
        <v>2434</v>
      </c>
      <c r="P399">
        <v>940</v>
      </c>
      <c r="Q399">
        <v>401</v>
      </c>
      <c r="R399">
        <v>379</v>
      </c>
    </row>
    <row r="400" spans="11:18" x14ac:dyDescent="0.25">
      <c r="K400">
        <v>82011</v>
      </c>
      <c r="L400">
        <v>8</v>
      </c>
      <c r="M400">
        <v>2011</v>
      </c>
      <c r="N400">
        <v>248</v>
      </c>
      <c r="O400">
        <v>2341</v>
      </c>
      <c r="P400">
        <v>938</v>
      </c>
      <c r="Q400">
        <v>404</v>
      </c>
      <c r="R400">
        <v>455</v>
      </c>
    </row>
    <row r="401" spans="11:18" x14ac:dyDescent="0.25">
      <c r="K401">
        <v>82012</v>
      </c>
      <c r="L401">
        <v>8</v>
      </c>
      <c r="M401">
        <v>2012</v>
      </c>
      <c r="N401">
        <v>248</v>
      </c>
      <c r="O401">
        <v>2274</v>
      </c>
      <c r="P401">
        <v>923</v>
      </c>
      <c r="Q401">
        <v>404</v>
      </c>
      <c r="R401">
        <v>518</v>
      </c>
    </row>
    <row r="402" spans="11:18" x14ac:dyDescent="0.25">
      <c r="K402">
        <v>82013</v>
      </c>
      <c r="L402">
        <v>8</v>
      </c>
      <c r="M402">
        <v>2013</v>
      </c>
      <c r="N402">
        <v>248</v>
      </c>
      <c r="O402">
        <v>2202</v>
      </c>
      <c r="P402">
        <v>898</v>
      </c>
      <c r="Q402">
        <v>401</v>
      </c>
      <c r="R402">
        <v>593</v>
      </c>
    </row>
    <row r="403" spans="11:18" x14ac:dyDescent="0.25">
      <c r="K403">
        <v>82014</v>
      </c>
      <c r="L403">
        <v>8</v>
      </c>
      <c r="M403">
        <v>2014</v>
      </c>
      <c r="N403">
        <v>248</v>
      </c>
      <c r="O403">
        <v>2154</v>
      </c>
      <c r="P403">
        <v>871</v>
      </c>
      <c r="Q403">
        <v>399</v>
      </c>
      <c r="R403">
        <v>653</v>
      </c>
    </row>
    <row r="404" spans="11:18" x14ac:dyDescent="0.25">
      <c r="K404">
        <v>82015</v>
      </c>
      <c r="L404">
        <v>8</v>
      </c>
      <c r="M404">
        <v>2015</v>
      </c>
      <c r="N404">
        <v>248</v>
      </c>
      <c r="O404">
        <v>2070</v>
      </c>
      <c r="P404">
        <v>864</v>
      </c>
      <c r="Q404">
        <v>386</v>
      </c>
      <c r="R404">
        <v>719</v>
      </c>
    </row>
    <row r="405" spans="11:18" x14ac:dyDescent="0.25">
      <c r="K405">
        <v>82016</v>
      </c>
      <c r="L405">
        <v>8</v>
      </c>
      <c r="M405">
        <v>2016</v>
      </c>
      <c r="N405">
        <v>248</v>
      </c>
      <c r="O405">
        <v>1897</v>
      </c>
      <c r="P405">
        <v>833</v>
      </c>
      <c r="Q405">
        <v>373</v>
      </c>
      <c r="R405">
        <v>933</v>
      </c>
    </row>
    <row r="406" spans="11:18" x14ac:dyDescent="0.25">
      <c r="K406">
        <v>82017</v>
      </c>
      <c r="L406">
        <v>8</v>
      </c>
      <c r="M406">
        <v>2017</v>
      </c>
      <c r="N406">
        <v>248</v>
      </c>
      <c r="O406">
        <v>1750</v>
      </c>
      <c r="P406">
        <v>782</v>
      </c>
      <c r="Q406">
        <v>355</v>
      </c>
      <c r="R406">
        <v>1153</v>
      </c>
    </row>
    <row r="407" spans="11:18" x14ac:dyDescent="0.25">
      <c r="K407">
        <v>82018</v>
      </c>
      <c r="L407">
        <v>8</v>
      </c>
      <c r="M407">
        <v>2018</v>
      </c>
      <c r="N407">
        <v>248</v>
      </c>
      <c r="O407">
        <v>1562</v>
      </c>
      <c r="P407">
        <v>723</v>
      </c>
      <c r="Q407">
        <v>335</v>
      </c>
      <c r="R407">
        <v>1415</v>
      </c>
    </row>
    <row r="408" spans="11:18" x14ac:dyDescent="0.25">
      <c r="K408">
        <v>82019</v>
      </c>
      <c r="L408">
        <v>8</v>
      </c>
      <c r="M408">
        <v>2019</v>
      </c>
      <c r="N408">
        <v>248</v>
      </c>
      <c r="O408">
        <v>1425</v>
      </c>
      <c r="P408">
        <v>675</v>
      </c>
      <c r="Q408">
        <v>317</v>
      </c>
      <c r="R408">
        <v>1633</v>
      </c>
    </row>
    <row r="409" spans="11:18" x14ac:dyDescent="0.25">
      <c r="K409">
        <v>82020</v>
      </c>
      <c r="L409">
        <v>8</v>
      </c>
      <c r="M409">
        <v>2020</v>
      </c>
      <c r="N409">
        <v>248</v>
      </c>
      <c r="O409">
        <v>1345</v>
      </c>
      <c r="P409">
        <v>654</v>
      </c>
      <c r="Q409">
        <v>303</v>
      </c>
      <c r="R409">
        <v>1752</v>
      </c>
    </row>
    <row r="410" spans="11:18" x14ac:dyDescent="0.25">
      <c r="K410">
        <v>91970</v>
      </c>
      <c r="L410">
        <v>9</v>
      </c>
      <c r="M410">
        <v>1970</v>
      </c>
      <c r="N410">
        <v>609</v>
      </c>
      <c r="O410">
        <v>2432</v>
      </c>
      <c r="P410">
        <v>401</v>
      </c>
      <c r="Q410">
        <v>104</v>
      </c>
      <c r="R410">
        <v>0</v>
      </c>
    </row>
    <row r="411" spans="11:18" x14ac:dyDescent="0.25">
      <c r="K411">
        <v>91971</v>
      </c>
      <c r="L411">
        <v>9</v>
      </c>
      <c r="M411">
        <v>1971</v>
      </c>
      <c r="N411">
        <v>660</v>
      </c>
      <c r="O411">
        <v>2576.8000000000002</v>
      </c>
      <c r="P411">
        <v>446.2</v>
      </c>
      <c r="Q411">
        <v>120.6</v>
      </c>
      <c r="R411">
        <v>0</v>
      </c>
    </row>
    <row r="412" spans="11:18" x14ac:dyDescent="0.25">
      <c r="K412">
        <v>91972</v>
      </c>
      <c r="L412">
        <v>9</v>
      </c>
      <c r="M412">
        <v>1972</v>
      </c>
      <c r="N412">
        <v>711</v>
      </c>
      <c r="O412">
        <v>2721.6</v>
      </c>
      <c r="P412">
        <v>491.4</v>
      </c>
      <c r="Q412">
        <v>137.19999999999999</v>
      </c>
      <c r="R412">
        <v>0</v>
      </c>
    </row>
    <row r="413" spans="11:18" x14ac:dyDescent="0.25">
      <c r="K413">
        <v>91973</v>
      </c>
      <c r="L413">
        <v>9</v>
      </c>
      <c r="M413">
        <v>1973</v>
      </c>
      <c r="N413">
        <v>762</v>
      </c>
      <c r="O413">
        <v>2866.4</v>
      </c>
      <c r="P413">
        <v>536.6</v>
      </c>
      <c r="Q413">
        <v>153.80000000000001</v>
      </c>
      <c r="R413">
        <v>0</v>
      </c>
    </row>
    <row r="414" spans="11:18" x14ac:dyDescent="0.25">
      <c r="K414">
        <v>91974</v>
      </c>
      <c r="L414">
        <v>9</v>
      </c>
      <c r="M414">
        <v>1974</v>
      </c>
      <c r="N414">
        <v>813</v>
      </c>
      <c r="O414">
        <v>3011.2</v>
      </c>
      <c r="P414">
        <v>581.79999999999995</v>
      </c>
      <c r="Q414">
        <v>170.4</v>
      </c>
      <c r="R414">
        <v>0</v>
      </c>
    </row>
    <row r="415" spans="11:18" x14ac:dyDescent="0.25">
      <c r="K415">
        <v>91975</v>
      </c>
      <c r="L415">
        <v>9</v>
      </c>
      <c r="M415">
        <v>1975</v>
      </c>
      <c r="N415">
        <v>864</v>
      </c>
      <c r="O415">
        <v>3156</v>
      </c>
      <c r="P415">
        <v>627</v>
      </c>
      <c r="Q415">
        <v>187</v>
      </c>
      <c r="R415">
        <v>0</v>
      </c>
    </row>
    <row r="416" spans="11:18" x14ac:dyDescent="0.25">
      <c r="K416">
        <v>91976</v>
      </c>
      <c r="L416">
        <v>9</v>
      </c>
      <c r="M416">
        <v>1976</v>
      </c>
      <c r="N416">
        <v>958.5</v>
      </c>
      <c r="O416">
        <v>3393.6</v>
      </c>
      <c r="P416">
        <v>685</v>
      </c>
      <c r="Q416">
        <v>210.6</v>
      </c>
      <c r="R416">
        <v>0</v>
      </c>
    </row>
    <row r="417" spans="11:18" x14ac:dyDescent="0.25">
      <c r="K417">
        <v>91977</v>
      </c>
      <c r="L417">
        <v>9</v>
      </c>
      <c r="M417">
        <v>1977</v>
      </c>
      <c r="N417">
        <v>1053</v>
      </c>
      <c r="O417">
        <v>3631.2</v>
      </c>
      <c r="P417">
        <v>743</v>
      </c>
      <c r="Q417">
        <v>234.2</v>
      </c>
      <c r="R417">
        <v>0</v>
      </c>
    </row>
    <row r="418" spans="11:18" x14ac:dyDescent="0.25">
      <c r="K418">
        <v>91978</v>
      </c>
      <c r="L418">
        <v>9</v>
      </c>
      <c r="M418">
        <v>1978</v>
      </c>
      <c r="N418">
        <v>1147.5</v>
      </c>
      <c r="O418">
        <v>3868.8</v>
      </c>
      <c r="P418">
        <v>801</v>
      </c>
      <c r="Q418">
        <v>257.8</v>
      </c>
      <c r="R418">
        <v>0</v>
      </c>
    </row>
    <row r="419" spans="11:18" x14ac:dyDescent="0.25">
      <c r="K419">
        <v>91979</v>
      </c>
      <c r="L419">
        <v>9</v>
      </c>
      <c r="M419">
        <v>1979</v>
      </c>
      <c r="N419">
        <v>1242</v>
      </c>
      <c r="O419">
        <v>4106.3999999999996</v>
      </c>
      <c r="P419">
        <v>859</v>
      </c>
      <c r="Q419">
        <v>281.39999999999998</v>
      </c>
      <c r="R419">
        <v>0</v>
      </c>
    </row>
    <row r="420" spans="11:18" x14ac:dyDescent="0.25">
      <c r="K420">
        <v>91980</v>
      </c>
      <c r="L420">
        <v>9</v>
      </c>
      <c r="M420">
        <v>1980</v>
      </c>
      <c r="N420">
        <v>1336.5</v>
      </c>
      <c r="O420">
        <v>4344</v>
      </c>
      <c r="P420">
        <v>917</v>
      </c>
      <c r="Q420">
        <v>305</v>
      </c>
      <c r="R420">
        <v>0</v>
      </c>
    </row>
    <row r="421" spans="11:18" x14ac:dyDescent="0.25">
      <c r="K421">
        <v>91981</v>
      </c>
      <c r="L421">
        <v>9</v>
      </c>
      <c r="M421">
        <v>1981</v>
      </c>
      <c r="N421">
        <v>1394.9</v>
      </c>
      <c r="O421">
        <v>4778.3999999999996</v>
      </c>
      <c r="P421">
        <v>996.4</v>
      </c>
      <c r="Q421">
        <v>333.4</v>
      </c>
      <c r="R421">
        <v>0</v>
      </c>
    </row>
    <row r="422" spans="11:18" x14ac:dyDescent="0.25">
      <c r="K422">
        <v>91982</v>
      </c>
      <c r="L422">
        <v>9</v>
      </c>
      <c r="M422">
        <v>1982</v>
      </c>
      <c r="N422">
        <v>1453.3</v>
      </c>
      <c r="O422">
        <v>5212.8</v>
      </c>
      <c r="P422">
        <v>1075.8</v>
      </c>
      <c r="Q422">
        <v>361.8</v>
      </c>
      <c r="R422">
        <v>0</v>
      </c>
    </row>
    <row r="423" spans="11:18" x14ac:dyDescent="0.25">
      <c r="K423">
        <v>91983</v>
      </c>
      <c r="L423">
        <v>9</v>
      </c>
      <c r="M423">
        <v>1983</v>
      </c>
      <c r="N423">
        <v>1511.7</v>
      </c>
      <c r="O423">
        <v>5647.2</v>
      </c>
      <c r="P423">
        <v>1155.2</v>
      </c>
      <c r="Q423">
        <v>390.2</v>
      </c>
      <c r="R423">
        <v>0</v>
      </c>
    </row>
    <row r="424" spans="11:18" x14ac:dyDescent="0.25">
      <c r="K424">
        <v>91984</v>
      </c>
      <c r="L424">
        <v>9</v>
      </c>
      <c r="M424">
        <v>1984</v>
      </c>
      <c r="N424">
        <v>1570.1</v>
      </c>
      <c r="O424">
        <v>6081.6</v>
      </c>
      <c r="P424">
        <v>1234.5999999999999</v>
      </c>
      <c r="Q424">
        <v>418.6</v>
      </c>
      <c r="R424">
        <v>0</v>
      </c>
    </row>
    <row r="425" spans="11:18" x14ac:dyDescent="0.25">
      <c r="K425">
        <v>91985</v>
      </c>
      <c r="L425">
        <v>9</v>
      </c>
      <c r="M425">
        <v>1985</v>
      </c>
      <c r="N425">
        <v>1628.5</v>
      </c>
      <c r="O425">
        <v>6516</v>
      </c>
      <c r="P425">
        <v>1314</v>
      </c>
      <c r="Q425">
        <v>447</v>
      </c>
      <c r="R425">
        <v>0</v>
      </c>
    </row>
    <row r="426" spans="11:18" x14ac:dyDescent="0.25">
      <c r="K426">
        <v>91986</v>
      </c>
      <c r="L426">
        <v>9</v>
      </c>
      <c r="M426">
        <v>1986</v>
      </c>
      <c r="N426">
        <v>1693.7</v>
      </c>
      <c r="O426">
        <v>6847.9</v>
      </c>
      <c r="P426">
        <v>1416.9</v>
      </c>
      <c r="Q426">
        <v>483.1</v>
      </c>
      <c r="R426">
        <v>0</v>
      </c>
    </row>
    <row r="427" spans="11:18" x14ac:dyDescent="0.25">
      <c r="K427">
        <v>91987</v>
      </c>
      <c r="L427">
        <v>9</v>
      </c>
      <c r="M427">
        <v>1987</v>
      </c>
      <c r="N427">
        <v>1758.9</v>
      </c>
      <c r="O427">
        <v>7179.8</v>
      </c>
      <c r="P427">
        <v>1519.8</v>
      </c>
      <c r="Q427">
        <v>519.20000000000005</v>
      </c>
      <c r="R427">
        <v>0</v>
      </c>
    </row>
    <row r="428" spans="11:18" x14ac:dyDescent="0.25">
      <c r="K428">
        <v>91988</v>
      </c>
      <c r="L428">
        <v>9</v>
      </c>
      <c r="M428">
        <v>1988</v>
      </c>
      <c r="N428">
        <v>1824.1</v>
      </c>
      <c r="O428">
        <v>7511.7</v>
      </c>
      <c r="P428">
        <v>1622.7</v>
      </c>
      <c r="Q428">
        <v>555.29999999999995</v>
      </c>
      <c r="R428">
        <v>0</v>
      </c>
    </row>
    <row r="429" spans="11:18" x14ac:dyDescent="0.25">
      <c r="K429">
        <v>91989</v>
      </c>
      <c r="L429">
        <v>9</v>
      </c>
      <c r="M429">
        <v>1989</v>
      </c>
      <c r="N429">
        <v>1889.3</v>
      </c>
      <c r="O429">
        <v>7843.6</v>
      </c>
      <c r="P429">
        <v>1725.6</v>
      </c>
      <c r="Q429">
        <v>591.4</v>
      </c>
      <c r="R429">
        <v>0</v>
      </c>
    </row>
    <row r="430" spans="11:18" x14ac:dyDescent="0.25">
      <c r="K430">
        <v>91990</v>
      </c>
      <c r="L430">
        <v>9</v>
      </c>
      <c r="M430">
        <v>1990</v>
      </c>
      <c r="N430">
        <v>1954.5</v>
      </c>
      <c r="O430">
        <v>8175.5</v>
      </c>
      <c r="P430">
        <v>1828.5</v>
      </c>
      <c r="Q430">
        <v>627.5</v>
      </c>
      <c r="R430">
        <v>0</v>
      </c>
    </row>
    <row r="431" spans="11:18" x14ac:dyDescent="0.25">
      <c r="K431">
        <v>91991</v>
      </c>
      <c r="L431">
        <v>9</v>
      </c>
      <c r="M431">
        <v>1991</v>
      </c>
      <c r="N431">
        <v>1966</v>
      </c>
      <c r="O431">
        <v>8286.2000000000007</v>
      </c>
      <c r="P431">
        <v>1935.2</v>
      </c>
      <c r="Q431">
        <v>672.4</v>
      </c>
      <c r="R431">
        <v>0</v>
      </c>
    </row>
    <row r="432" spans="11:18" x14ac:dyDescent="0.25">
      <c r="K432">
        <v>91992</v>
      </c>
      <c r="L432">
        <v>9</v>
      </c>
      <c r="M432">
        <v>1992</v>
      </c>
      <c r="N432">
        <v>1977.5</v>
      </c>
      <c r="O432">
        <v>8396.9</v>
      </c>
      <c r="P432">
        <v>2041.9</v>
      </c>
      <c r="Q432">
        <v>717.3</v>
      </c>
      <c r="R432">
        <v>0</v>
      </c>
    </row>
    <row r="433" spans="11:18" x14ac:dyDescent="0.25">
      <c r="K433">
        <v>91993</v>
      </c>
      <c r="L433">
        <v>9</v>
      </c>
      <c r="M433">
        <v>1993</v>
      </c>
      <c r="N433">
        <v>1989</v>
      </c>
      <c r="O433">
        <v>8507.6</v>
      </c>
      <c r="P433">
        <v>2148.6</v>
      </c>
      <c r="Q433">
        <v>762.2</v>
      </c>
      <c r="R433">
        <v>0</v>
      </c>
    </row>
    <row r="434" spans="11:18" x14ac:dyDescent="0.25">
      <c r="K434">
        <v>91994</v>
      </c>
      <c r="L434">
        <v>9</v>
      </c>
      <c r="M434">
        <v>1994</v>
      </c>
      <c r="N434">
        <v>2000.5</v>
      </c>
      <c r="O434">
        <v>8618.2999999999993</v>
      </c>
      <c r="P434">
        <v>2255.3000000000002</v>
      </c>
      <c r="Q434">
        <v>807.1</v>
      </c>
      <c r="R434">
        <v>0</v>
      </c>
    </row>
    <row r="435" spans="11:18" x14ac:dyDescent="0.25">
      <c r="K435">
        <v>91995</v>
      </c>
      <c r="L435">
        <v>9</v>
      </c>
      <c r="M435">
        <v>1995</v>
      </c>
      <c r="N435">
        <v>2012</v>
      </c>
      <c r="O435">
        <v>8729</v>
      </c>
      <c r="P435">
        <v>2362</v>
      </c>
      <c r="Q435">
        <v>852</v>
      </c>
      <c r="R435">
        <v>0</v>
      </c>
    </row>
    <row r="436" spans="11:18" x14ac:dyDescent="0.25">
      <c r="K436">
        <v>91996</v>
      </c>
      <c r="L436">
        <v>9</v>
      </c>
      <c r="M436">
        <v>1996</v>
      </c>
      <c r="N436">
        <v>2025.5</v>
      </c>
      <c r="O436">
        <v>8756.5</v>
      </c>
      <c r="P436">
        <v>2474.5</v>
      </c>
      <c r="Q436">
        <v>902.5</v>
      </c>
      <c r="R436">
        <v>0</v>
      </c>
    </row>
    <row r="437" spans="11:18" x14ac:dyDescent="0.25">
      <c r="K437">
        <v>91997</v>
      </c>
      <c r="L437">
        <v>9</v>
      </c>
      <c r="M437">
        <v>1997</v>
      </c>
      <c r="N437">
        <v>2012.5</v>
      </c>
      <c r="O437">
        <v>8811.5</v>
      </c>
      <c r="P437">
        <v>2557.5</v>
      </c>
      <c r="Q437">
        <v>950.5</v>
      </c>
      <c r="R437">
        <v>0</v>
      </c>
    </row>
    <row r="438" spans="11:18" x14ac:dyDescent="0.25">
      <c r="K438">
        <v>91998</v>
      </c>
      <c r="L438">
        <v>9</v>
      </c>
      <c r="M438">
        <v>1998</v>
      </c>
      <c r="N438">
        <v>2009.5</v>
      </c>
      <c r="O438">
        <v>8903.5</v>
      </c>
      <c r="P438">
        <v>2618</v>
      </c>
      <c r="Q438">
        <v>994</v>
      </c>
      <c r="R438">
        <v>0</v>
      </c>
    </row>
    <row r="439" spans="11:18" x14ac:dyDescent="0.25">
      <c r="K439">
        <v>91999</v>
      </c>
      <c r="L439">
        <v>9</v>
      </c>
      <c r="M439">
        <v>1999</v>
      </c>
      <c r="N439">
        <v>1953.5</v>
      </c>
      <c r="O439">
        <v>8995.5</v>
      </c>
      <c r="P439">
        <v>2635.5</v>
      </c>
      <c r="Q439">
        <v>1026.5</v>
      </c>
      <c r="R439">
        <v>0</v>
      </c>
    </row>
    <row r="440" spans="11:18" x14ac:dyDescent="0.25">
      <c r="K440">
        <v>92000</v>
      </c>
      <c r="L440">
        <v>9</v>
      </c>
      <c r="M440">
        <v>2000</v>
      </c>
      <c r="N440">
        <v>1876.5</v>
      </c>
      <c r="O440">
        <v>9046</v>
      </c>
      <c r="P440">
        <v>2728.5</v>
      </c>
      <c r="Q440">
        <v>1058.5</v>
      </c>
      <c r="R440">
        <v>0</v>
      </c>
    </row>
    <row r="441" spans="11:18" x14ac:dyDescent="0.25">
      <c r="K441">
        <v>92001</v>
      </c>
      <c r="L441">
        <v>9</v>
      </c>
      <c r="M441">
        <v>2001</v>
      </c>
      <c r="N441">
        <v>1773</v>
      </c>
      <c r="O441">
        <v>9094</v>
      </c>
      <c r="P441">
        <v>2792.5</v>
      </c>
      <c r="Q441">
        <v>1093</v>
      </c>
      <c r="R441">
        <v>0</v>
      </c>
    </row>
    <row r="442" spans="11:18" x14ac:dyDescent="0.25">
      <c r="K442">
        <v>92002</v>
      </c>
      <c r="L442">
        <v>9</v>
      </c>
      <c r="M442">
        <v>2002</v>
      </c>
      <c r="N442">
        <v>1662</v>
      </c>
      <c r="O442">
        <v>9170</v>
      </c>
      <c r="P442">
        <v>2833.5</v>
      </c>
      <c r="Q442">
        <v>1126</v>
      </c>
      <c r="R442">
        <v>0</v>
      </c>
    </row>
    <row r="443" spans="11:18" x14ac:dyDescent="0.25">
      <c r="K443">
        <v>92003</v>
      </c>
      <c r="L443">
        <v>9</v>
      </c>
      <c r="M443">
        <v>2003</v>
      </c>
      <c r="N443">
        <v>1547</v>
      </c>
      <c r="O443">
        <v>9244</v>
      </c>
      <c r="P443">
        <v>2848</v>
      </c>
      <c r="Q443">
        <v>1152</v>
      </c>
      <c r="R443">
        <v>0</v>
      </c>
    </row>
    <row r="444" spans="11:18" x14ac:dyDescent="0.25">
      <c r="K444">
        <v>92004</v>
      </c>
      <c r="L444">
        <v>9</v>
      </c>
      <c r="M444">
        <v>2004</v>
      </c>
      <c r="N444">
        <v>1433</v>
      </c>
      <c r="O444">
        <v>9314</v>
      </c>
      <c r="P444">
        <v>2851.5</v>
      </c>
      <c r="Q444">
        <v>1176</v>
      </c>
      <c r="R444">
        <v>0</v>
      </c>
    </row>
    <row r="445" spans="11:18" x14ac:dyDescent="0.25">
      <c r="K445">
        <v>92005</v>
      </c>
      <c r="L445">
        <v>9</v>
      </c>
      <c r="M445">
        <v>2005</v>
      </c>
      <c r="N445">
        <v>1349</v>
      </c>
      <c r="O445">
        <v>9316</v>
      </c>
      <c r="P445">
        <v>2951</v>
      </c>
      <c r="Q445">
        <v>1200.5</v>
      </c>
      <c r="R445">
        <v>0</v>
      </c>
    </row>
    <row r="446" spans="11:18" x14ac:dyDescent="0.25">
      <c r="K446">
        <v>92006</v>
      </c>
      <c r="L446">
        <v>9</v>
      </c>
      <c r="M446">
        <v>2006</v>
      </c>
      <c r="N446">
        <v>1273</v>
      </c>
      <c r="O446">
        <v>9218</v>
      </c>
      <c r="P446">
        <v>2978.5</v>
      </c>
      <c r="Q446">
        <v>1222</v>
      </c>
      <c r="R446">
        <v>144</v>
      </c>
    </row>
    <row r="447" spans="11:18" x14ac:dyDescent="0.25">
      <c r="K447">
        <v>92007</v>
      </c>
      <c r="L447">
        <v>9</v>
      </c>
      <c r="M447">
        <v>2007</v>
      </c>
      <c r="N447">
        <v>1239</v>
      </c>
      <c r="O447">
        <v>9112.5</v>
      </c>
      <c r="P447">
        <v>2985.5</v>
      </c>
      <c r="Q447">
        <v>1244</v>
      </c>
      <c r="R447">
        <v>313</v>
      </c>
    </row>
    <row r="448" spans="11:18" x14ac:dyDescent="0.25">
      <c r="K448">
        <v>92008</v>
      </c>
      <c r="L448">
        <v>9</v>
      </c>
      <c r="M448">
        <v>2008</v>
      </c>
      <c r="N448">
        <v>1199</v>
      </c>
      <c r="O448">
        <v>9005.5</v>
      </c>
      <c r="P448">
        <v>2965.5</v>
      </c>
      <c r="Q448">
        <v>1260.5</v>
      </c>
      <c r="R448">
        <v>499</v>
      </c>
    </row>
    <row r="449" spans="11:18" x14ac:dyDescent="0.25">
      <c r="K449">
        <v>92009</v>
      </c>
      <c r="L449">
        <v>9</v>
      </c>
      <c r="M449">
        <v>2009</v>
      </c>
      <c r="N449">
        <v>1183.5</v>
      </c>
      <c r="O449">
        <v>8900.5</v>
      </c>
      <c r="P449">
        <v>2906.5</v>
      </c>
      <c r="Q449">
        <v>1260</v>
      </c>
      <c r="R449">
        <v>715</v>
      </c>
    </row>
    <row r="450" spans="11:18" x14ac:dyDescent="0.25">
      <c r="K450">
        <v>92010</v>
      </c>
      <c r="L450">
        <v>9</v>
      </c>
      <c r="M450">
        <v>2010</v>
      </c>
      <c r="N450">
        <v>1212.5</v>
      </c>
      <c r="O450">
        <v>8772</v>
      </c>
      <c r="P450">
        <v>2915.5</v>
      </c>
      <c r="Q450">
        <v>1245</v>
      </c>
      <c r="R450">
        <v>938</v>
      </c>
    </row>
    <row r="451" spans="11:18" x14ac:dyDescent="0.25">
      <c r="K451">
        <v>92011</v>
      </c>
      <c r="L451">
        <v>9</v>
      </c>
      <c r="M451">
        <v>2011</v>
      </c>
      <c r="N451">
        <v>1217</v>
      </c>
      <c r="O451">
        <v>8682.5</v>
      </c>
      <c r="P451">
        <v>2903</v>
      </c>
      <c r="Q451">
        <v>1245</v>
      </c>
      <c r="R451">
        <v>1158</v>
      </c>
    </row>
    <row r="452" spans="11:18" x14ac:dyDescent="0.25">
      <c r="K452">
        <v>92012</v>
      </c>
      <c r="L452">
        <v>9</v>
      </c>
      <c r="M452">
        <v>2012</v>
      </c>
      <c r="N452">
        <v>1199</v>
      </c>
      <c r="O452">
        <v>8655</v>
      </c>
      <c r="P452">
        <v>2875</v>
      </c>
      <c r="Q452">
        <v>1243.5</v>
      </c>
      <c r="R452">
        <v>1332</v>
      </c>
    </row>
    <row r="453" spans="11:18" x14ac:dyDescent="0.25">
      <c r="K453">
        <v>92013</v>
      </c>
      <c r="L453">
        <v>9</v>
      </c>
      <c r="M453">
        <v>2013</v>
      </c>
      <c r="N453">
        <v>1199</v>
      </c>
      <c r="O453">
        <v>8638.5</v>
      </c>
      <c r="P453">
        <v>2820</v>
      </c>
      <c r="Q453">
        <v>1237</v>
      </c>
      <c r="R453">
        <v>1491</v>
      </c>
    </row>
    <row r="454" spans="11:18" x14ac:dyDescent="0.25">
      <c r="K454">
        <v>92014</v>
      </c>
      <c r="L454">
        <v>9</v>
      </c>
      <c r="M454">
        <v>2014</v>
      </c>
      <c r="N454">
        <v>1199</v>
      </c>
      <c r="O454">
        <v>8647.5</v>
      </c>
      <c r="P454">
        <v>2741.5</v>
      </c>
      <c r="Q454">
        <v>1218</v>
      </c>
      <c r="R454">
        <v>1644</v>
      </c>
    </row>
    <row r="455" spans="11:18" x14ac:dyDescent="0.25">
      <c r="K455">
        <v>92015</v>
      </c>
      <c r="L455">
        <v>9</v>
      </c>
      <c r="M455">
        <v>2015</v>
      </c>
      <c r="N455">
        <v>1199</v>
      </c>
      <c r="O455">
        <v>8502</v>
      </c>
      <c r="P455">
        <v>2752.5</v>
      </c>
      <c r="Q455">
        <v>1179.5</v>
      </c>
      <c r="R455">
        <v>1858.5</v>
      </c>
    </row>
    <row r="456" spans="11:18" x14ac:dyDescent="0.25">
      <c r="K456">
        <v>92016</v>
      </c>
      <c r="L456">
        <v>9</v>
      </c>
      <c r="M456">
        <v>2016</v>
      </c>
      <c r="N456">
        <v>1199</v>
      </c>
      <c r="O456">
        <v>8095</v>
      </c>
      <c r="P456">
        <v>2640</v>
      </c>
      <c r="Q456">
        <v>1129</v>
      </c>
      <c r="R456">
        <v>2492</v>
      </c>
    </row>
    <row r="457" spans="11:18" x14ac:dyDescent="0.25">
      <c r="K457">
        <v>92017</v>
      </c>
      <c r="L457">
        <v>9</v>
      </c>
      <c r="M457">
        <v>2017</v>
      </c>
      <c r="N457">
        <v>1199</v>
      </c>
      <c r="O457">
        <v>7728</v>
      </c>
      <c r="P457">
        <v>2514</v>
      </c>
      <c r="Q457">
        <v>1079</v>
      </c>
      <c r="R457">
        <v>3113.5</v>
      </c>
    </row>
    <row r="458" spans="11:18" x14ac:dyDescent="0.25">
      <c r="K458">
        <v>92018</v>
      </c>
      <c r="L458">
        <v>9</v>
      </c>
      <c r="M458">
        <v>2018</v>
      </c>
      <c r="N458">
        <v>1199</v>
      </c>
      <c r="O458">
        <v>7297</v>
      </c>
      <c r="P458">
        <v>2353</v>
      </c>
      <c r="Q458">
        <v>1023</v>
      </c>
      <c r="R458">
        <v>3856</v>
      </c>
    </row>
    <row r="459" spans="11:18" x14ac:dyDescent="0.25">
      <c r="K459">
        <v>92019</v>
      </c>
      <c r="L459">
        <v>9</v>
      </c>
      <c r="M459">
        <v>2019</v>
      </c>
      <c r="N459">
        <v>1199</v>
      </c>
      <c r="O459">
        <v>6817.5</v>
      </c>
      <c r="P459">
        <v>2162</v>
      </c>
      <c r="Q459">
        <v>955</v>
      </c>
      <c r="R459">
        <v>4717</v>
      </c>
    </row>
    <row r="460" spans="11:18" x14ac:dyDescent="0.25">
      <c r="K460">
        <v>92020</v>
      </c>
      <c r="L460">
        <v>9</v>
      </c>
      <c r="M460">
        <v>2020</v>
      </c>
      <c r="N460">
        <v>1199</v>
      </c>
      <c r="O460">
        <v>6187.5</v>
      </c>
      <c r="P460">
        <v>2032</v>
      </c>
      <c r="Q460">
        <v>875</v>
      </c>
      <c r="R460">
        <v>5671</v>
      </c>
    </row>
    <row r="461" spans="11:18" x14ac:dyDescent="0.25">
      <c r="K461">
        <v>101970</v>
      </c>
      <c r="L461">
        <v>10</v>
      </c>
      <c r="M461">
        <v>1970</v>
      </c>
      <c r="N461">
        <v>297</v>
      </c>
      <c r="O461">
        <v>735.5</v>
      </c>
      <c r="P461">
        <v>124</v>
      </c>
      <c r="Q461">
        <v>33</v>
      </c>
      <c r="R461">
        <v>0</v>
      </c>
    </row>
    <row r="462" spans="11:18" x14ac:dyDescent="0.25">
      <c r="K462">
        <v>101971</v>
      </c>
      <c r="L462">
        <v>10</v>
      </c>
      <c r="M462">
        <v>1971</v>
      </c>
      <c r="N462">
        <v>328.6</v>
      </c>
      <c r="O462">
        <v>779</v>
      </c>
      <c r="P462">
        <v>138</v>
      </c>
      <c r="Q462">
        <v>38.200000000000003</v>
      </c>
      <c r="R462">
        <v>0</v>
      </c>
    </row>
    <row r="463" spans="11:18" x14ac:dyDescent="0.25">
      <c r="K463">
        <v>101972</v>
      </c>
      <c r="L463">
        <v>10</v>
      </c>
      <c r="M463">
        <v>1972</v>
      </c>
      <c r="N463">
        <v>360.2</v>
      </c>
      <c r="O463">
        <v>822.5</v>
      </c>
      <c r="P463">
        <v>152</v>
      </c>
      <c r="Q463">
        <v>43.4</v>
      </c>
      <c r="R463">
        <v>0</v>
      </c>
    </row>
    <row r="464" spans="11:18" x14ac:dyDescent="0.25">
      <c r="K464">
        <v>101973</v>
      </c>
      <c r="L464">
        <v>10</v>
      </c>
      <c r="M464">
        <v>1973</v>
      </c>
      <c r="N464">
        <v>391.8</v>
      </c>
      <c r="O464">
        <v>866</v>
      </c>
      <c r="P464">
        <v>166</v>
      </c>
      <c r="Q464">
        <v>48.6</v>
      </c>
      <c r="R464">
        <v>0</v>
      </c>
    </row>
    <row r="465" spans="11:18" x14ac:dyDescent="0.25">
      <c r="K465">
        <v>101974</v>
      </c>
      <c r="L465">
        <v>10</v>
      </c>
      <c r="M465">
        <v>1974</v>
      </c>
      <c r="N465">
        <v>423.4</v>
      </c>
      <c r="O465">
        <v>909.5</v>
      </c>
      <c r="P465">
        <v>180</v>
      </c>
      <c r="Q465">
        <v>53.8</v>
      </c>
      <c r="R465">
        <v>0</v>
      </c>
    </row>
    <row r="466" spans="11:18" x14ac:dyDescent="0.25">
      <c r="K466">
        <v>101975</v>
      </c>
      <c r="L466">
        <v>10</v>
      </c>
      <c r="M466">
        <v>1975</v>
      </c>
      <c r="N466">
        <v>455</v>
      </c>
      <c r="O466">
        <v>953</v>
      </c>
      <c r="P466">
        <v>194</v>
      </c>
      <c r="Q466">
        <v>59</v>
      </c>
      <c r="R466">
        <v>0</v>
      </c>
    </row>
    <row r="467" spans="11:18" x14ac:dyDescent="0.25">
      <c r="K467">
        <v>101976</v>
      </c>
      <c r="L467">
        <v>10</v>
      </c>
      <c r="M467">
        <v>1976</v>
      </c>
      <c r="N467">
        <v>505.7</v>
      </c>
      <c r="O467">
        <v>1052.2</v>
      </c>
      <c r="P467">
        <v>211.7</v>
      </c>
      <c r="Q467">
        <v>66.400000000000006</v>
      </c>
      <c r="R467">
        <v>0</v>
      </c>
    </row>
    <row r="468" spans="11:18" x14ac:dyDescent="0.25">
      <c r="K468">
        <v>101977</v>
      </c>
      <c r="L468">
        <v>10</v>
      </c>
      <c r="M468">
        <v>1977</v>
      </c>
      <c r="N468">
        <v>556.4</v>
      </c>
      <c r="O468">
        <v>1151.4000000000001</v>
      </c>
      <c r="P468">
        <v>229.4</v>
      </c>
      <c r="Q468">
        <v>73.8</v>
      </c>
      <c r="R468">
        <v>0</v>
      </c>
    </row>
    <row r="469" spans="11:18" x14ac:dyDescent="0.25">
      <c r="K469">
        <v>101978</v>
      </c>
      <c r="L469">
        <v>10</v>
      </c>
      <c r="M469">
        <v>1978</v>
      </c>
      <c r="N469">
        <v>607.1</v>
      </c>
      <c r="O469">
        <v>1250.5999999999999</v>
      </c>
      <c r="P469">
        <v>247.1</v>
      </c>
      <c r="Q469">
        <v>81.2</v>
      </c>
      <c r="R469">
        <v>0</v>
      </c>
    </row>
    <row r="470" spans="11:18" x14ac:dyDescent="0.25">
      <c r="K470">
        <v>101979</v>
      </c>
      <c r="L470">
        <v>10</v>
      </c>
      <c r="M470">
        <v>1979</v>
      </c>
      <c r="N470">
        <v>657.8</v>
      </c>
      <c r="O470">
        <v>1349.8</v>
      </c>
      <c r="P470">
        <v>264.8</v>
      </c>
      <c r="Q470">
        <v>88.6</v>
      </c>
      <c r="R470">
        <v>0</v>
      </c>
    </row>
    <row r="471" spans="11:18" x14ac:dyDescent="0.25">
      <c r="K471">
        <v>101980</v>
      </c>
      <c r="L471">
        <v>10</v>
      </c>
      <c r="M471">
        <v>1980</v>
      </c>
      <c r="N471">
        <v>708.5</v>
      </c>
      <c r="O471">
        <v>1449</v>
      </c>
      <c r="P471">
        <v>282.5</v>
      </c>
      <c r="Q471">
        <v>96</v>
      </c>
      <c r="R471">
        <v>0</v>
      </c>
    </row>
    <row r="472" spans="11:18" x14ac:dyDescent="0.25">
      <c r="K472">
        <v>101981</v>
      </c>
      <c r="L472">
        <v>10</v>
      </c>
      <c r="M472">
        <v>1981</v>
      </c>
      <c r="N472">
        <v>738</v>
      </c>
      <c r="O472">
        <v>1662.9</v>
      </c>
      <c r="P472">
        <v>313.60000000000002</v>
      </c>
      <c r="Q472">
        <v>105.2</v>
      </c>
      <c r="R472">
        <v>0</v>
      </c>
    </row>
    <row r="473" spans="11:18" x14ac:dyDescent="0.25">
      <c r="K473">
        <v>101982</v>
      </c>
      <c r="L473">
        <v>10</v>
      </c>
      <c r="M473">
        <v>1982</v>
      </c>
      <c r="N473">
        <v>767.5</v>
      </c>
      <c r="O473">
        <v>1876.8</v>
      </c>
      <c r="P473">
        <v>344.7</v>
      </c>
      <c r="Q473">
        <v>114.4</v>
      </c>
      <c r="R473">
        <v>0</v>
      </c>
    </row>
    <row r="474" spans="11:18" x14ac:dyDescent="0.25">
      <c r="K474">
        <v>101983</v>
      </c>
      <c r="L474">
        <v>10</v>
      </c>
      <c r="M474">
        <v>1983</v>
      </c>
      <c r="N474">
        <v>797</v>
      </c>
      <c r="O474">
        <v>2090.6999999999998</v>
      </c>
      <c r="P474">
        <v>375.8</v>
      </c>
      <c r="Q474">
        <v>123.6</v>
      </c>
      <c r="R474">
        <v>0</v>
      </c>
    </row>
    <row r="475" spans="11:18" x14ac:dyDescent="0.25">
      <c r="K475">
        <v>101984</v>
      </c>
      <c r="L475">
        <v>10</v>
      </c>
      <c r="M475">
        <v>1984</v>
      </c>
      <c r="N475">
        <v>826.5</v>
      </c>
      <c r="O475">
        <v>2304.6</v>
      </c>
      <c r="P475">
        <v>406.9</v>
      </c>
      <c r="Q475">
        <v>132.80000000000001</v>
      </c>
      <c r="R475">
        <v>0</v>
      </c>
    </row>
    <row r="476" spans="11:18" x14ac:dyDescent="0.25">
      <c r="K476">
        <v>101985</v>
      </c>
      <c r="L476">
        <v>10</v>
      </c>
      <c r="M476">
        <v>1985</v>
      </c>
      <c r="N476">
        <v>856</v>
      </c>
      <c r="O476">
        <v>2518.5</v>
      </c>
      <c r="P476">
        <v>438</v>
      </c>
      <c r="Q476">
        <v>142</v>
      </c>
      <c r="R476">
        <v>0</v>
      </c>
    </row>
    <row r="477" spans="11:18" x14ac:dyDescent="0.25">
      <c r="K477">
        <v>101986</v>
      </c>
      <c r="L477">
        <v>10</v>
      </c>
      <c r="M477">
        <v>1986</v>
      </c>
      <c r="N477">
        <v>892.4</v>
      </c>
      <c r="O477">
        <v>2608.6</v>
      </c>
      <c r="P477">
        <v>475.8</v>
      </c>
      <c r="Q477">
        <v>155.19999999999999</v>
      </c>
      <c r="R477">
        <v>0</v>
      </c>
    </row>
    <row r="478" spans="11:18" x14ac:dyDescent="0.25">
      <c r="K478">
        <v>101987</v>
      </c>
      <c r="L478">
        <v>10</v>
      </c>
      <c r="M478">
        <v>1987</v>
      </c>
      <c r="N478">
        <v>928.8</v>
      </c>
      <c r="O478">
        <v>2698.7</v>
      </c>
      <c r="P478">
        <v>513.6</v>
      </c>
      <c r="Q478">
        <v>168.4</v>
      </c>
      <c r="R478">
        <v>0</v>
      </c>
    </row>
    <row r="479" spans="11:18" x14ac:dyDescent="0.25">
      <c r="K479">
        <v>101988</v>
      </c>
      <c r="L479">
        <v>10</v>
      </c>
      <c r="M479">
        <v>1988</v>
      </c>
      <c r="N479">
        <v>965.2</v>
      </c>
      <c r="O479">
        <v>2788.8</v>
      </c>
      <c r="P479">
        <v>551.4</v>
      </c>
      <c r="Q479">
        <v>181.6</v>
      </c>
      <c r="R479">
        <v>0</v>
      </c>
    </row>
    <row r="480" spans="11:18" x14ac:dyDescent="0.25">
      <c r="K480">
        <v>101989</v>
      </c>
      <c r="L480">
        <v>10</v>
      </c>
      <c r="M480">
        <v>1989</v>
      </c>
      <c r="N480">
        <v>1001.6</v>
      </c>
      <c r="O480">
        <v>2878.9</v>
      </c>
      <c r="P480">
        <v>589.20000000000005</v>
      </c>
      <c r="Q480">
        <v>194.8</v>
      </c>
      <c r="R480">
        <v>0</v>
      </c>
    </row>
    <row r="481" spans="11:18" x14ac:dyDescent="0.25">
      <c r="K481">
        <v>101990</v>
      </c>
      <c r="L481">
        <v>10</v>
      </c>
      <c r="M481">
        <v>1990</v>
      </c>
      <c r="N481">
        <v>1038</v>
      </c>
      <c r="O481">
        <v>2969</v>
      </c>
      <c r="P481">
        <v>627</v>
      </c>
      <c r="Q481">
        <v>208</v>
      </c>
      <c r="R481">
        <v>0</v>
      </c>
    </row>
    <row r="482" spans="11:18" x14ac:dyDescent="0.25">
      <c r="K482">
        <v>101991</v>
      </c>
      <c r="L482">
        <v>10</v>
      </c>
      <c r="M482">
        <v>1991</v>
      </c>
      <c r="N482">
        <v>1054.4000000000001</v>
      </c>
      <c r="O482">
        <v>3203.3</v>
      </c>
      <c r="P482">
        <v>674.4</v>
      </c>
      <c r="Q482">
        <v>224.8</v>
      </c>
      <c r="R482">
        <v>0</v>
      </c>
    </row>
    <row r="483" spans="11:18" x14ac:dyDescent="0.25">
      <c r="K483">
        <v>101992</v>
      </c>
      <c r="L483">
        <v>10</v>
      </c>
      <c r="M483">
        <v>1992</v>
      </c>
      <c r="N483">
        <v>1070.8</v>
      </c>
      <c r="O483">
        <v>3437.6</v>
      </c>
      <c r="P483">
        <v>721.8</v>
      </c>
      <c r="Q483">
        <v>241.6</v>
      </c>
      <c r="R483">
        <v>0</v>
      </c>
    </row>
    <row r="484" spans="11:18" x14ac:dyDescent="0.25">
      <c r="K484">
        <v>101993</v>
      </c>
      <c r="L484">
        <v>10</v>
      </c>
      <c r="M484">
        <v>1993</v>
      </c>
      <c r="N484">
        <v>1087.2</v>
      </c>
      <c r="O484">
        <v>3671.9</v>
      </c>
      <c r="P484">
        <v>769.2</v>
      </c>
      <c r="Q484">
        <v>258.39999999999998</v>
      </c>
      <c r="R484">
        <v>0</v>
      </c>
    </row>
    <row r="485" spans="11:18" x14ac:dyDescent="0.25">
      <c r="K485">
        <v>101994</v>
      </c>
      <c r="L485">
        <v>10</v>
      </c>
      <c r="M485">
        <v>1994</v>
      </c>
      <c r="N485">
        <v>1103.5999999999999</v>
      </c>
      <c r="O485">
        <v>3906.2</v>
      </c>
      <c r="P485">
        <v>816.6</v>
      </c>
      <c r="Q485">
        <v>275.2</v>
      </c>
      <c r="R485">
        <v>0</v>
      </c>
    </row>
    <row r="486" spans="11:18" x14ac:dyDescent="0.25">
      <c r="K486">
        <v>101995</v>
      </c>
      <c r="L486">
        <v>10</v>
      </c>
      <c r="M486">
        <v>1995</v>
      </c>
      <c r="N486">
        <v>1120</v>
      </c>
      <c r="O486">
        <v>4140.5</v>
      </c>
      <c r="P486">
        <v>864</v>
      </c>
      <c r="Q486">
        <v>292</v>
      </c>
      <c r="R486">
        <v>0</v>
      </c>
    </row>
    <row r="487" spans="11:18" x14ac:dyDescent="0.25">
      <c r="K487">
        <v>101996</v>
      </c>
      <c r="L487">
        <v>10</v>
      </c>
      <c r="M487">
        <v>1996</v>
      </c>
      <c r="N487">
        <v>1084</v>
      </c>
      <c r="O487">
        <v>4287</v>
      </c>
      <c r="P487">
        <v>924</v>
      </c>
      <c r="Q487">
        <v>312</v>
      </c>
      <c r="R487">
        <v>0</v>
      </c>
    </row>
    <row r="488" spans="11:18" x14ac:dyDescent="0.25">
      <c r="K488">
        <v>101997</v>
      </c>
      <c r="L488">
        <v>10</v>
      </c>
      <c r="M488">
        <v>1997</v>
      </c>
      <c r="N488">
        <v>1079.5</v>
      </c>
      <c r="O488">
        <v>4432</v>
      </c>
      <c r="P488">
        <v>970</v>
      </c>
      <c r="Q488">
        <v>331</v>
      </c>
      <c r="R488">
        <v>0</v>
      </c>
    </row>
    <row r="489" spans="11:18" x14ac:dyDescent="0.25">
      <c r="K489">
        <v>101998</v>
      </c>
      <c r="L489">
        <v>10</v>
      </c>
      <c r="M489">
        <v>1998</v>
      </c>
      <c r="N489">
        <v>1070.5</v>
      </c>
      <c r="O489">
        <v>4575</v>
      </c>
      <c r="P489">
        <v>1008</v>
      </c>
      <c r="Q489">
        <v>349</v>
      </c>
      <c r="R489">
        <v>0</v>
      </c>
    </row>
    <row r="490" spans="11:18" x14ac:dyDescent="0.25">
      <c r="K490">
        <v>101999</v>
      </c>
      <c r="L490">
        <v>10</v>
      </c>
      <c r="M490">
        <v>1999</v>
      </c>
      <c r="N490">
        <v>1047</v>
      </c>
      <c r="O490">
        <v>4720</v>
      </c>
      <c r="P490">
        <v>1046</v>
      </c>
      <c r="Q490">
        <v>370</v>
      </c>
      <c r="R490">
        <v>0</v>
      </c>
    </row>
    <row r="491" spans="11:18" x14ac:dyDescent="0.25">
      <c r="K491">
        <v>102000</v>
      </c>
      <c r="L491">
        <v>10</v>
      </c>
      <c r="M491">
        <v>2000</v>
      </c>
      <c r="N491">
        <v>1038</v>
      </c>
      <c r="O491">
        <v>4890.5</v>
      </c>
      <c r="P491">
        <v>1120</v>
      </c>
      <c r="Q491">
        <v>391</v>
      </c>
      <c r="R491">
        <v>0</v>
      </c>
    </row>
    <row r="492" spans="11:18" x14ac:dyDescent="0.25">
      <c r="K492">
        <v>102001</v>
      </c>
      <c r="L492">
        <v>10</v>
      </c>
      <c r="M492">
        <v>2001</v>
      </c>
      <c r="N492">
        <v>1037</v>
      </c>
      <c r="O492">
        <v>5042</v>
      </c>
      <c r="P492">
        <v>1182</v>
      </c>
      <c r="Q492">
        <v>415.5</v>
      </c>
      <c r="R492">
        <v>0</v>
      </c>
    </row>
    <row r="493" spans="11:18" x14ac:dyDescent="0.25">
      <c r="K493">
        <v>102002</v>
      </c>
      <c r="L493">
        <v>10</v>
      </c>
      <c r="M493">
        <v>2002</v>
      </c>
      <c r="N493">
        <v>1006.5</v>
      </c>
      <c r="O493">
        <v>5210</v>
      </c>
      <c r="P493">
        <v>1235.5</v>
      </c>
      <c r="Q493">
        <v>439.5</v>
      </c>
      <c r="R493">
        <v>0</v>
      </c>
    </row>
    <row r="494" spans="11:18" x14ac:dyDescent="0.25">
      <c r="K494">
        <v>102003</v>
      </c>
      <c r="L494">
        <v>10</v>
      </c>
      <c r="M494">
        <v>2003</v>
      </c>
      <c r="N494">
        <v>959</v>
      </c>
      <c r="O494">
        <v>5363</v>
      </c>
      <c r="P494">
        <v>1278</v>
      </c>
      <c r="Q494">
        <v>462</v>
      </c>
      <c r="R494">
        <v>0</v>
      </c>
    </row>
    <row r="495" spans="11:18" x14ac:dyDescent="0.25">
      <c r="K495">
        <v>102004</v>
      </c>
      <c r="L495">
        <v>10</v>
      </c>
      <c r="M495">
        <v>2004</v>
      </c>
      <c r="N495">
        <v>926</v>
      </c>
      <c r="O495">
        <v>5516</v>
      </c>
      <c r="P495">
        <v>1313</v>
      </c>
      <c r="Q495">
        <v>483</v>
      </c>
      <c r="R495">
        <v>0</v>
      </c>
    </row>
    <row r="496" spans="11:18" x14ac:dyDescent="0.25">
      <c r="K496">
        <v>102005</v>
      </c>
      <c r="L496">
        <v>10</v>
      </c>
      <c r="M496">
        <v>2005</v>
      </c>
      <c r="N496">
        <v>902.5</v>
      </c>
      <c r="O496">
        <v>5597</v>
      </c>
      <c r="P496">
        <v>1386</v>
      </c>
      <c r="Q496">
        <v>504</v>
      </c>
      <c r="R496">
        <v>0</v>
      </c>
    </row>
    <row r="497" spans="11:18" x14ac:dyDescent="0.25">
      <c r="K497">
        <v>102006</v>
      </c>
      <c r="L497">
        <v>10</v>
      </c>
      <c r="M497">
        <v>2006</v>
      </c>
      <c r="N497">
        <v>879.5</v>
      </c>
      <c r="O497">
        <v>5609</v>
      </c>
      <c r="P497">
        <v>1430.5</v>
      </c>
      <c r="Q497">
        <v>525</v>
      </c>
      <c r="R497">
        <v>86</v>
      </c>
    </row>
    <row r="498" spans="11:18" x14ac:dyDescent="0.25">
      <c r="K498">
        <v>102007</v>
      </c>
      <c r="L498">
        <v>10</v>
      </c>
      <c r="M498">
        <v>2007</v>
      </c>
      <c r="N498">
        <v>852</v>
      </c>
      <c r="O498">
        <v>5626</v>
      </c>
      <c r="P498">
        <v>1470</v>
      </c>
      <c r="Q498">
        <v>548</v>
      </c>
      <c r="R498">
        <v>171</v>
      </c>
    </row>
    <row r="499" spans="11:18" x14ac:dyDescent="0.25">
      <c r="K499">
        <v>102008</v>
      </c>
      <c r="L499">
        <v>10</v>
      </c>
      <c r="M499">
        <v>2008</v>
      </c>
      <c r="N499">
        <v>827</v>
      </c>
      <c r="O499">
        <v>5665.5</v>
      </c>
      <c r="P499">
        <v>1487</v>
      </c>
      <c r="Q499">
        <v>564</v>
      </c>
      <c r="R499">
        <v>258</v>
      </c>
    </row>
    <row r="500" spans="11:18" x14ac:dyDescent="0.25">
      <c r="K500">
        <v>102009</v>
      </c>
      <c r="L500">
        <v>10</v>
      </c>
      <c r="M500">
        <v>2009</v>
      </c>
      <c r="N500">
        <v>814</v>
      </c>
      <c r="O500">
        <v>5685.5</v>
      </c>
      <c r="P500">
        <v>1478.5</v>
      </c>
      <c r="Q500">
        <v>571</v>
      </c>
      <c r="R500">
        <v>342</v>
      </c>
    </row>
    <row r="501" spans="11:18" x14ac:dyDescent="0.25">
      <c r="K501">
        <v>102010</v>
      </c>
      <c r="L501">
        <v>10</v>
      </c>
      <c r="M501">
        <v>2010</v>
      </c>
      <c r="N501">
        <v>814</v>
      </c>
      <c r="O501">
        <v>5677.5</v>
      </c>
      <c r="P501">
        <v>1514</v>
      </c>
      <c r="Q501">
        <v>574</v>
      </c>
      <c r="R501">
        <v>453</v>
      </c>
    </row>
    <row r="502" spans="11:18" x14ac:dyDescent="0.25">
      <c r="K502">
        <v>102011</v>
      </c>
      <c r="L502">
        <v>10</v>
      </c>
      <c r="M502">
        <v>2011</v>
      </c>
      <c r="N502">
        <v>812</v>
      </c>
      <c r="O502">
        <v>5670.5</v>
      </c>
      <c r="P502">
        <v>1536</v>
      </c>
      <c r="Q502">
        <v>586</v>
      </c>
      <c r="R502">
        <v>556</v>
      </c>
    </row>
    <row r="503" spans="11:18" x14ac:dyDescent="0.25">
      <c r="K503">
        <v>102012</v>
      </c>
      <c r="L503">
        <v>10</v>
      </c>
      <c r="M503">
        <v>2012</v>
      </c>
      <c r="N503">
        <v>810</v>
      </c>
      <c r="O503">
        <v>5703</v>
      </c>
      <c r="P503">
        <v>1544</v>
      </c>
      <c r="Q503">
        <v>596</v>
      </c>
      <c r="R503">
        <v>639</v>
      </c>
    </row>
    <row r="504" spans="11:18" x14ac:dyDescent="0.25">
      <c r="K504">
        <v>102013</v>
      </c>
      <c r="L504">
        <v>10</v>
      </c>
      <c r="M504">
        <v>2013</v>
      </c>
      <c r="N504">
        <v>810</v>
      </c>
      <c r="O504">
        <v>5747</v>
      </c>
      <c r="P504">
        <v>1533</v>
      </c>
      <c r="Q504">
        <v>601</v>
      </c>
      <c r="R504">
        <v>709</v>
      </c>
    </row>
    <row r="505" spans="11:18" x14ac:dyDescent="0.25">
      <c r="K505">
        <v>102014</v>
      </c>
      <c r="L505">
        <v>10</v>
      </c>
      <c r="M505">
        <v>2014</v>
      </c>
      <c r="N505">
        <v>810</v>
      </c>
      <c r="O505">
        <v>5801</v>
      </c>
      <c r="P505">
        <v>1515</v>
      </c>
      <c r="Q505">
        <v>605</v>
      </c>
      <c r="R505">
        <v>778</v>
      </c>
    </row>
    <row r="506" spans="11:18" x14ac:dyDescent="0.25">
      <c r="K506">
        <v>102015</v>
      </c>
      <c r="L506">
        <v>10</v>
      </c>
      <c r="M506">
        <v>2015</v>
      </c>
      <c r="N506">
        <v>810</v>
      </c>
      <c r="O506">
        <v>5778.5</v>
      </c>
      <c r="P506">
        <v>1554.5</v>
      </c>
      <c r="Q506">
        <v>600</v>
      </c>
      <c r="R506">
        <v>852</v>
      </c>
    </row>
    <row r="507" spans="11:18" x14ac:dyDescent="0.25">
      <c r="K507">
        <v>102016</v>
      </c>
      <c r="L507">
        <v>10</v>
      </c>
      <c r="M507">
        <v>2016</v>
      </c>
      <c r="N507">
        <v>810</v>
      </c>
      <c r="O507">
        <v>5585.5</v>
      </c>
      <c r="P507">
        <v>1540</v>
      </c>
      <c r="Q507">
        <v>596</v>
      </c>
      <c r="R507">
        <v>1176</v>
      </c>
    </row>
    <row r="508" spans="11:18" x14ac:dyDescent="0.25">
      <c r="K508">
        <v>102017</v>
      </c>
      <c r="L508">
        <v>10</v>
      </c>
      <c r="M508">
        <v>2017</v>
      </c>
      <c r="N508">
        <v>810</v>
      </c>
      <c r="O508">
        <v>5417.5</v>
      </c>
      <c r="P508">
        <v>1507</v>
      </c>
      <c r="Q508">
        <v>592</v>
      </c>
      <c r="R508">
        <v>1493</v>
      </c>
    </row>
    <row r="509" spans="11:18" x14ac:dyDescent="0.25">
      <c r="K509">
        <v>102018</v>
      </c>
      <c r="L509">
        <v>10</v>
      </c>
      <c r="M509">
        <v>2018</v>
      </c>
      <c r="N509">
        <v>810</v>
      </c>
      <c r="O509">
        <v>5204.5</v>
      </c>
      <c r="P509">
        <v>1459.5</v>
      </c>
      <c r="Q509">
        <v>581</v>
      </c>
      <c r="R509">
        <v>1872</v>
      </c>
    </row>
    <row r="510" spans="11:18" x14ac:dyDescent="0.25">
      <c r="K510">
        <v>102019</v>
      </c>
      <c r="L510">
        <v>10</v>
      </c>
      <c r="M510">
        <v>2019</v>
      </c>
      <c r="N510">
        <v>810</v>
      </c>
      <c r="O510">
        <v>4981</v>
      </c>
      <c r="P510">
        <v>1399.5</v>
      </c>
      <c r="Q510">
        <v>567</v>
      </c>
      <c r="R510">
        <v>2309</v>
      </c>
    </row>
    <row r="511" spans="11:18" x14ac:dyDescent="0.25">
      <c r="K511">
        <v>102020</v>
      </c>
      <c r="L511">
        <v>10</v>
      </c>
      <c r="M511">
        <v>2020</v>
      </c>
      <c r="N511">
        <v>810</v>
      </c>
      <c r="O511">
        <v>4638</v>
      </c>
      <c r="P511">
        <v>1377.5</v>
      </c>
      <c r="Q511">
        <v>548</v>
      </c>
      <c r="R511">
        <v>2802</v>
      </c>
    </row>
    <row r="512" spans="11:18" x14ac:dyDescent="0.25">
      <c r="K512">
        <v>111970</v>
      </c>
      <c r="L512">
        <v>11</v>
      </c>
      <c r="M512">
        <v>1970</v>
      </c>
      <c r="N512">
        <v>758</v>
      </c>
      <c r="O512">
        <v>2655.5</v>
      </c>
      <c r="P512">
        <v>375</v>
      </c>
      <c r="Q512">
        <v>93</v>
      </c>
      <c r="R512">
        <v>0</v>
      </c>
    </row>
    <row r="513" spans="11:18" x14ac:dyDescent="0.25">
      <c r="K513">
        <v>111971</v>
      </c>
      <c r="L513">
        <v>11</v>
      </c>
      <c r="M513">
        <v>1971</v>
      </c>
      <c r="N513">
        <v>849</v>
      </c>
      <c r="O513">
        <v>2899.1</v>
      </c>
      <c r="P513">
        <v>422</v>
      </c>
      <c r="Q513">
        <v>108.4</v>
      </c>
      <c r="R513">
        <v>0</v>
      </c>
    </row>
    <row r="514" spans="11:18" x14ac:dyDescent="0.25">
      <c r="K514">
        <v>111972</v>
      </c>
      <c r="L514">
        <v>11</v>
      </c>
      <c r="M514">
        <v>1972</v>
      </c>
      <c r="N514">
        <v>940</v>
      </c>
      <c r="O514">
        <v>3142.7</v>
      </c>
      <c r="P514">
        <v>469</v>
      </c>
      <c r="Q514">
        <v>123.8</v>
      </c>
      <c r="R514">
        <v>0</v>
      </c>
    </row>
    <row r="515" spans="11:18" x14ac:dyDescent="0.25">
      <c r="K515">
        <v>111973</v>
      </c>
      <c r="L515">
        <v>11</v>
      </c>
      <c r="M515">
        <v>1973</v>
      </c>
      <c r="N515">
        <v>1031</v>
      </c>
      <c r="O515">
        <v>3386.3</v>
      </c>
      <c r="P515">
        <v>516</v>
      </c>
      <c r="Q515">
        <v>139.19999999999999</v>
      </c>
      <c r="R515">
        <v>0</v>
      </c>
    </row>
    <row r="516" spans="11:18" x14ac:dyDescent="0.25">
      <c r="K516">
        <v>111974</v>
      </c>
      <c r="L516">
        <v>11</v>
      </c>
      <c r="M516">
        <v>1974</v>
      </c>
      <c r="N516">
        <v>1122</v>
      </c>
      <c r="O516">
        <v>3629.9</v>
      </c>
      <c r="P516">
        <v>563</v>
      </c>
      <c r="Q516">
        <v>154.6</v>
      </c>
      <c r="R516">
        <v>0</v>
      </c>
    </row>
    <row r="517" spans="11:18" x14ac:dyDescent="0.25">
      <c r="K517">
        <v>111975</v>
      </c>
      <c r="L517">
        <v>11</v>
      </c>
      <c r="M517">
        <v>1975</v>
      </c>
      <c r="N517">
        <v>1213</v>
      </c>
      <c r="O517">
        <v>3873.5</v>
      </c>
      <c r="P517">
        <v>610</v>
      </c>
      <c r="Q517">
        <v>170</v>
      </c>
      <c r="R517">
        <v>0</v>
      </c>
    </row>
    <row r="518" spans="11:18" x14ac:dyDescent="0.25">
      <c r="K518">
        <v>111976</v>
      </c>
      <c r="L518">
        <v>11</v>
      </c>
      <c r="M518">
        <v>1976</v>
      </c>
      <c r="N518">
        <v>1327.4</v>
      </c>
      <c r="O518">
        <v>4210.8</v>
      </c>
      <c r="P518">
        <v>678.1</v>
      </c>
      <c r="Q518">
        <v>193.1</v>
      </c>
      <c r="R518">
        <v>0</v>
      </c>
    </row>
    <row r="519" spans="11:18" x14ac:dyDescent="0.25">
      <c r="K519">
        <v>111977</v>
      </c>
      <c r="L519">
        <v>11</v>
      </c>
      <c r="M519">
        <v>1977</v>
      </c>
      <c r="N519">
        <v>1441.8</v>
      </c>
      <c r="O519">
        <v>4548.1000000000004</v>
      </c>
      <c r="P519">
        <v>746.2</v>
      </c>
      <c r="Q519">
        <v>216.2</v>
      </c>
      <c r="R519">
        <v>0</v>
      </c>
    </row>
    <row r="520" spans="11:18" x14ac:dyDescent="0.25">
      <c r="K520">
        <v>111978</v>
      </c>
      <c r="L520">
        <v>11</v>
      </c>
      <c r="M520">
        <v>1978</v>
      </c>
      <c r="N520">
        <v>1556.2</v>
      </c>
      <c r="O520">
        <v>4885.3999999999996</v>
      </c>
      <c r="P520">
        <v>814.3</v>
      </c>
      <c r="Q520">
        <v>239.3</v>
      </c>
      <c r="R520">
        <v>0</v>
      </c>
    </row>
    <row r="521" spans="11:18" x14ac:dyDescent="0.25">
      <c r="K521">
        <v>111979</v>
      </c>
      <c r="L521">
        <v>11</v>
      </c>
      <c r="M521">
        <v>1979</v>
      </c>
      <c r="N521">
        <v>1670.6</v>
      </c>
      <c r="O521">
        <v>5222.7</v>
      </c>
      <c r="P521">
        <v>882.4</v>
      </c>
      <c r="Q521">
        <v>262.39999999999998</v>
      </c>
      <c r="R521">
        <v>0</v>
      </c>
    </row>
    <row r="522" spans="11:18" x14ac:dyDescent="0.25">
      <c r="K522">
        <v>111980</v>
      </c>
      <c r="L522">
        <v>11</v>
      </c>
      <c r="M522">
        <v>1980</v>
      </c>
      <c r="N522">
        <v>1785</v>
      </c>
      <c r="O522">
        <v>5560</v>
      </c>
      <c r="P522">
        <v>950.5</v>
      </c>
      <c r="Q522">
        <v>285.5</v>
      </c>
      <c r="R522">
        <v>0</v>
      </c>
    </row>
    <row r="523" spans="11:18" x14ac:dyDescent="0.25">
      <c r="K523">
        <v>111981</v>
      </c>
      <c r="L523">
        <v>11</v>
      </c>
      <c r="M523">
        <v>1981</v>
      </c>
      <c r="N523">
        <v>1810.6</v>
      </c>
      <c r="O523">
        <v>5836</v>
      </c>
      <c r="P523">
        <v>1035.5</v>
      </c>
      <c r="Q523">
        <v>316.8</v>
      </c>
      <c r="R523">
        <v>0</v>
      </c>
    </row>
    <row r="524" spans="11:18" x14ac:dyDescent="0.25">
      <c r="K524">
        <v>111982</v>
      </c>
      <c r="L524">
        <v>11</v>
      </c>
      <c r="M524">
        <v>1982</v>
      </c>
      <c r="N524">
        <v>1836.2</v>
      </c>
      <c r="O524">
        <v>6112</v>
      </c>
      <c r="P524">
        <v>1120.5</v>
      </c>
      <c r="Q524">
        <v>348.1</v>
      </c>
      <c r="R524">
        <v>0</v>
      </c>
    </row>
    <row r="525" spans="11:18" x14ac:dyDescent="0.25">
      <c r="K525">
        <v>111983</v>
      </c>
      <c r="L525">
        <v>11</v>
      </c>
      <c r="M525">
        <v>1983</v>
      </c>
      <c r="N525">
        <v>1861.8</v>
      </c>
      <c r="O525">
        <v>6388</v>
      </c>
      <c r="P525">
        <v>1205.5</v>
      </c>
      <c r="Q525">
        <v>379.4</v>
      </c>
      <c r="R525">
        <v>0</v>
      </c>
    </row>
    <row r="526" spans="11:18" x14ac:dyDescent="0.25">
      <c r="K526">
        <v>111984</v>
      </c>
      <c r="L526">
        <v>11</v>
      </c>
      <c r="M526">
        <v>1984</v>
      </c>
      <c r="N526">
        <v>1887.4</v>
      </c>
      <c r="O526">
        <v>6664</v>
      </c>
      <c r="P526">
        <v>1290.5</v>
      </c>
      <c r="Q526">
        <v>410.7</v>
      </c>
      <c r="R526">
        <v>0</v>
      </c>
    </row>
    <row r="527" spans="11:18" x14ac:dyDescent="0.25">
      <c r="K527">
        <v>111985</v>
      </c>
      <c r="L527">
        <v>11</v>
      </c>
      <c r="M527">
        <v>1985</v>
      </c>
      <c r="N527">
        <v>1913</v>
      </c>
      <c r="O527">
        <v>6940</v>
      </c>
      <c r="P527">
        <v>1375.5</v>
      </c>
      <c r="Q527">
        <v>442</v>
      </c>
      <c r="R527">
        <v>0</v>
      </c>
    </row>
    <row r="528" spans="11:18" x14ac:dyDescent="0.25">
      <c r="K528">
        <v>111986</v>
      </c>
      <c r="L528">
        <v>11</v>
      </c>
      <c r="M528">
        <v>1986</v>
      </c>
      <c r="N528">
        <v>1908.8</v>
      </c>
      <c r="O528">
        <v>7264.2</v>
      </c>
      <c r="P528">
        <v>1477.6</v>
      </c>
      <c r="Q528">
        <v>481.8</v>
      </c>
      <c r="R528">
        <v>0</v>
      </c>
    </row>
    <row r="529" spans="11:18" x14ac:dyDescent="0.25">
      <c r="K529">
        <v>111987</v>
      </c>
      <c r="L529">
        <v>11</v>
      </c>
      <c r="M529">
        <v>1987</v>
      </c>
      <c r="N529">
        <v>1904.6</v>
      </c>
      <c r="O529">
        <v>7588.4</v>
      </c>
      <c r="P529">
        <v>1579.7</v>
      </c>
      <c r="Q529">
        <v>521.6</v>
      </c>
      <c r="R529">
        <v>0</v>
      </c>
    </row>
    <row r="530" spans="11:18" x14ac:dyDescent="0.25">
      <c r="K530">
        <v>111988</v>
      </c>
      <c r="L530">
        <v>11</v>
      </c>
      <c r="M530">
        <v>1988</v>
      </c>
      <c r="N530">
        <v>1900.4</v>
      </c>
      <c r="O530">
        <v>7912.6</v>
      </c>
      <c r="P530">
        <v>1681.8</v>
      </c>
      <c r="Q530">
        <v>561.4</v>
      </c>
      <c r="R530">
        <v>0</v>
      </c>
    </row>
    <row r="531" spans="11:18" x14ac:dyDescent="0.25">
      <c r="K531">
        <v>111989</v>
      </c>
      <c r="L531">
        <v>11</v>
      </c>
      <c r="M531">
        <v>1989</v>
      </c>
      <c r="N531">
        <v>1896.2</v>
      </c>
      <c r="O531">
        <v>8236.7999999999993</v>
      </c>
      <c r="P531">
        <v>1783.9</v>
      </c>
      <c r="Q531">
        <v>601.20000000000005</v>
      </c>
      <c r="R531">
        <v>0</v>
      </c>
    </row>
    <row r="532" spans="11:18" x14ac:dyDescent="0.25">
      <c r="K532">
        <v>111990</v>
      </c>
      <c r="L532">
        <v>11</v>
      </c>
      <c r="M532">
        <v>1990</v>
      </c>
      <c r="N532">
        <v>1892</v>
      </c>
      <c r="O532">
        <v>8561</v>
      </c>
      <c r="P532">
        <v>1886</v>
      </c>
      <c r="Q532">
        <v>641</v>
      </c>
      <c r="R532">
        <v>0</v>
      </c>
    </row>
    <row r="533" spans="11:18" x14ac:dyDescent="0.25">
      <c r="K533">
        <v>111991</v>
      </c>
      <c r="L533">
        <v>11</v>
      </c>
      <c r="M533">
        <v>1991</v>
      </c>
      <c r="N533">
        <v>1882.6</v>
      </c>
      <c r="O533">
        <v>8671.5</v>
      </c>
      <c r="P533">
        <v>1996</v>
      </c>
      <c r="Q533">
        <v>689.8</v>
      </c>
      <c r="R533">
        <v>0</v>
      </c>
    </row>
    <row r="534" spans="11:18" x14ac:dyDescent="0.25">
      <c r="K534">
        <v>111992</v>
      </c>
      <c r="L534">
        <v>11</v>
      </c>
      <c r="M534">
        <v>1992</v>
      </c>
      <c r="N534">
        <v>1873.2</v>
      </c>
      <c r="O534">
        <v>8782</v>
      </c>
      <c r="P534">
        <v>2106</v>
      </c>
      <c r="Q534">
        <v>738.6</v>
      </c>
      <c r="R534">
        <v>0</v>
      </c>
    </row>
    <row r="535" spans="11:18" x14ac:dyDescent="0.25">
      <c r="K535">
        <v>111993</v>
      </c>
      <c r="L535">
        <v>11</v>
      </c>
      <c r="M535">
        <v>1993</v>
      </c>
      <c r="N535">
        <v>1863.8</v>
      </c>
      <c r="O535">
        <v>8892.5</v>
      </c>
      <c r="P535">
        <v>2216</v>
      </c>
      <c r="Q535">
        <v>787.4</v>
      </c>
      <c r="R535">
        <v>0</v>
      </c>
    </row>
    <row r="536" spans="11:18" x14ac:dyDescent="0.25">
      <c r="K536">
        <v>111994</v>
      </c>
      <c r="L536">
        <v>11</v>
      </c>
      <c r="M536">
        <v>1994</v>
      </c>
      <c r="N536">
        <v>1854.4</v>
      </c>
      <c r="O536">
        <v>9003</v>
      </c>
      <c r="P536">
        <v>2326</v>
      </c>
      <c r="Q536">
        <v>836.2</v>
      </c>
      <c r="R536">
        <v>0</v>
      </c>
    </row>
    <row r="537" spans="11:18" x14ac:dyDescent="0.25">
      <c r="K537">
        <v>111995</v>
      </c>
      <c r="L537">
        <v>11</v>
      </c>
      <c r="M537">
        <v>1995</v>
      </c>
      <c r="N537">
        <v>1845</v>
      </c>
      <c r="O537">
        <v>9113.5</v>
      </c>
      <c r="P537">
        <v>2436</v>
      </c>
      <c r="Q537">
        <v>885</v>
      </c>
      <c r="R537">
        <v>0</v>
      </c>
    </row>
    <row r="538" spans="11:18" x14ac:dyDescent="0.25">
      <c r="K538">
        <v>111996</v>
      </c>
      <c r="L538">
        <v>11</v>
      </c>
      <c r="M538">
        <v>1996</v>
      </c>
      <c r="N538">
        <v>1799</v>
      </c>
      <c r="O538">
        <v>9064</v>
      </c>
      <c r="P538">
        <v>2558.5</v>
      </c>
      <c r="Q538">
        <v>939</v>
      </c>
      <c r="R538">
        <v>0</v>
      </c>
    </row>
    <row r="539" spans="11:18" x14ac:dyDescent="0.25">
      <c r="K539">
        <v>111997</v>
      </c>
      <c r="L539">
        <v>11</v>
      </c>
      <c r="M539">
        <v>1997</v>
      </c>
      <c r="N539">
        <v>1709.5</v>
      </c>
      <c r="O539">
        <v>9022</v>
      </c>
      <c r="P539">
        <v>2643.5</v>
      </c>
      <c r="Q539">
        <v>991</v>
      </c>
      <c r="R539">
        <v>0</v>
      </c>
    </row>
    <row r="540" spans="11:18" x14ac:dyDescent="0.25">
      <c r="K540">
        <v>111998</v>
      </c>
      <c r="L540">
        <v>11</v>
      </c>
      <c r="M540">
        <v>1998</v>
      </c>
      <c r="N540">
        <v>1621</v>
      </c>
      <c r="O540">
        <v>9009</v>
      </c>
      <c r="P540">
        <v>2695.5</v>
      </c>
      <c r="Q540">
        <v>1035</v>
      </c>
      <c r="R540">
        <v>0</v>
      </c>
    </row>
    <row r="541" spans="11:18" x14ac:dyDescent="0.25">
      <c r="K541">
        <v>111999</v>
      </c>
      <c r="L541">
        <v>11</v>
      </c>
      <c r="M541">
        <v>1999</v>
      </c>
      <c r="N541">
        <v>1500</v>
      </c>
      <c r="O541">
        <v>8994</v>
      </c>
      <c r="P541">
        <v>2706</v>
      </c>
      <c r="Q541">
        <v>1067.5</v>
      </c>
      <c r="R541">
        <v>0</v>
      </c>
    </row>
    <row r="542" spans="11:18" x14ac:dyDescent="0.25">
      <c r="K542">
        <v>112000</v>
      </c>
      <c r="L542">
        <v>11</v>
      </c>
      <c r="M542">
        <v>2000</v>
      </c>
      <c r="N542">
        <v>1339</v>
      </c>
      <c r="O542">
        <v>8981</v>
      </c>
      <c r="P542">
        <v>2800</v>
      </c>
      <c r="Q542">
        <v>1097.5</v>
      </c>
      <c r="R542">
        <v>0</v>
      </c>
    </row>
    <row r="543" spans="11:18" x14ac:dyDescent="0.25">
      <c r="K543">
        <v>112001</v>
      </c>
      <c r="L543">
        <v>11</v>
      </c>
      <c r="M543">
        <v>2001</v>
      </c>
      <c r="N543">
        <v>1191</v>
      </c>
      <c r="O543">
        <v>8986.5</v>
      </c>
      <c r="P543">
        <v>2859.5</v>
      </c>
      <c r="Q543">
        <v>1134</v>
      </c>
      <c r="R543">
        <v>0</v>
      </c>
    </row>
    <row r="544" spans="11:18" x14ac:dyDescent="0.25">
      <c r="K544">
        <v>112002</v>
      </c>
      <c r="L544">
        <v>11</v>
      </c>
      <c r="M544">
        <v>2002</v>
      </c>
      <c r="N544">
        <v>1044</v>
      </c>
      <c r="O544">
        <v>8970.5</v>
      </c>
      <c r="P544">
        <v>2896</v>
      </c>
      <c r="Q544">
        <v>1171</v>
      </c>
      <c r="R544">
        <v>0</v>
      </c>
    </row>
    <row r="545" spans="11:18" x14ac:dyDescent="0.25">
      <c r="K545">
        <v>112003</v>
      </c>
      <c r="L545">
        <v>11</v>
      </c>
      <c r="M545">
        <v>2003</v>
      </c>
      <c r="N545">
        <v>907</v>
      </c>
      <c r="O545">
        <v>8970.5</v>
      </c>
      <c r="P545">
        <v>2920</v>
      </c>
      <c r="Q545">
        <v>1206</v>
      </c>
      <c r="R545">
        <v>0</v>
      </c>
    </row>
    <row r="546" spans="11:18" x14ac:dyDescent="0.25">
      <c r="K546">
        <v>112004</v>
      </c>
      <c r="L546">
        <v>11</v>
      </c>
      <c r="M546">
        <v>2004</v>
      </c>
      <c r="N546">
        <v>787</v>
      </c>
      <c r="O546">
        <v>8975.5</v>
      </c>
      <c r="P546">
        <v>2922.5</v>
      </c>
      <c r="Q546">
        <v>1236</v>
      </c>
      <c r="R546">
        <v>0</v>
      </c>
    </row>
    <row r="547" spans="11:18" x14ac:dyDescent="0.25">
      <c r="K547">
        <v>112005</v>
      </c>
      <c r="L547">
        <v>11</v>
      </c>
      <c r="M547">
        <v>2005</v>
      </c>
      <c r="N547">
        <v>685</v>
      </c>
      <c r="O547">
        <v>8893</v>
      </c>
      <c r="P547">
        <v>3005</v>
      </c>
      <c r="Q547">
        <v>1258</v>
      </c>
      <c r="R547">
        <v>0</v>
      </c>
    </row>
    <row r="548" spans="11:18" x14ac:dyDescent="0.25">
      <c r="K548">
        <v>112006</v>
      </c>
      <c r="L548">
        <v>11</v>
      </c>
      <c r="M548">
        <v>2006</v>
      </c>
      <c r="N548">
        <v>596</v>
      </c>
      <c r="O548">
        <v>8699</v>
      </c>
      <c r="P548">
        <v>3018.5</v>
      </c>
      <c r="Q548">
        <v>1275</v>
      </c>
      <c r="R548">
        <v>152</v>
      </c>
    </row>
    <row r="549" spans="11:18" x14ac:dyDescent="0.25">
      <c r="K549">
        <v>112007</v>
      </c>
      <c r="L549">
        <v>11</v>
      </c>
      <c r="M549">
        <v>2007</v>
      </c>
      <c r="N549">
        <v>539</v>
      </c>
      <c r="O549">
        <v>8461</v>
      </c>
      <c r="P549">
        <v>2997</v>
      </c>
      <c r="Q549">
        <v>1290</v>
      </c>
      <c r="R549">
        <v>359</v>
      </c>
    </row>
    <row r="550" spans="11:18" x14ac:dyDescent="0.25">
      <c r="K550">
        <v>112008</v>
      </c>
      <c r="L550">
        <v>11</v>
      </c>
      <c r="M550">
        <v>2008</v>
      </c>
      <c r="N550">
        <v>491.5</v>
      </c>
      <c r="O550">
        <v>8224.5</v>
      </c>
      <c r="P550">
        <v>2936</v>
      </c>
      <c r="Q550">
        <v>1293</v>
      </c>
      <c r="R550">
        <v>575</v>
      </c>
    </row>
    <row r="551" spans="11:18" x14ac:dyDescent="0.25">
      <c r="K551">
        <v>112009</v>
      </c>
      <c r="L551">
        <v>11</v>
      </c>
      <c r="M551">
        <v>2009</v>
      </c>
      <c r="N551">
        <v>456</v>
      </c>
      <c r="O551">
        <v>7981.5</v>
      </c>
      <c r="P551">
        <v>2845</v>
      </c>
      <c r="Q551">
        <v>1282</v>
      </c>
      <c r="R551">
        <v>819</v>
      </c>
    </row>
    <row r="552" spans="11:18" x14ac:dyDescent="0.25">
      <c r="K552">
        <v>112010</v>
      </c>
      <c r="L552">
        <v>11</v>
      </c>
      <c r="M552">
        <v>2010</v>
      </c>
      <c r="N552">
        <v>439</v>
      </c>
      <c r="O552">
        <v>7623.5</v>
      </c>
      <c r="P552">
        <v>2870.5</v>
      </c>
      <c r="Q552">
        <v>1269.5</v>
      </c>
      <c r="R552">
        <v>1097</v>
      </c>
    </row>
    <row r="553" spans="11:18" x14ac:dyDescent="0.25">
      <c r="K553">
        <v>112011</v>
      </c>
      <c r="L553">
        <v>11</v>
      </c>
      <c r="M553">
        <v>2011</v>
      </c>
      <c r="N553">
        <v>435</v>
      </c>
      <c r="O553">
        <v>7382.5</v>
      </c>
      <c r="P553">
        <v>2851.5</v>
      </c>
      <c r="Q553">
        <v>1269</v>
      </c>
      <c r="R553">
        <v>1278</v>
      </c>
    </row>
    <row r="554" spans="11:18" x14ac:dyDescent="0.25">
      <c r="K554">
        <v>112012</v>
      </c>
      <c r="L554">
        <v>11</v>
      </c>
      <c r="M554">
        <v>2012</v>
      </c>
      <c r="N554">
        <v>429.5</v>
      </c>
      <c r="O554">
        <v>7159.5</v>
      </c>
      <c r="P554">
        <v>2794.5</v>
      </c>
      <c r="Q554">
        <v>1263.5</v>
      </c>
      <c r="R554">
        <v>1477</v>
      </c>
    </row>
    <row r="555" spans="11:18" x14ac:dyDescent="0.25">
      <c r="K555">
        <v>112013</v>
      </c>
      <c r="L555">
        <v>11</v>
      </c>
      <c r="M555">
        <v>2013</v>
      </c>
      <c r="N555">
        <v>429.5</v>
      </c>
      <c r="O555">
        <v>6943</v>
      </c>
      <c r="P555">
        <v>2716</v>
      </c>
      <c r="Q555">
        <v>1250</v>
      </c>
      <c r="R555">
        <v>1673</v>
      </c>
    </row>
    <row r="556" spans="11:18" x14ac:dyDescent="0.25">
      <c r="K556">
        <v>112014</v>
      </c>
      <c r="L556">
        <v>11</v>
      </c>
      <c r="M556">
        <v>2014</v>
      </c>
      <c r="N556">
        <v>429.5</v>
      </c>
      <c r="O556">
        <v>6757</v>
      </c>
      <c r="P556">
        <v>2621.5</v>
      </c>
      <c r="Q556">
        <v>1231.5</v>
      </c>
      <c r="R556">
        <v>1857</v>
      </c>
    </row>
    <row r="557" spans="11:18" x14ac:dyDescent="0.25">
      <c r="K557">
        <v>112015</v>
      </c>
      <c r="L557">
        <v>11</v>
      </c>
      <c r="M557">
        <v>2015</v>
      </c>
      <c r="N557">
        <v>429.5</v>
      </c>
      <c r="O557">
        <v>6417</v>
      </c>
      <c r="P557">
        <v>2603</v>
      </c>
      <c r="Q557">
        <v>1182</v>
      </c>
      <c r="R557">
        <v>2114</v>
      </c>
    </row>
    <row r="558" spans="11:18" x14ac:dyDescent="0.25">
      <c r="K558">
        <v>112016</v>
      </c>
      <c r="L558">
        <v>11</v>
      </c>
      <c r="M558">
        <v>2016</v>
      </c>
      <c r="N558">
        <v>429.5</v>
      </c>
      <c r="O558">
        <v>5949</v>
      </c>
      <c r="P558">
        <v>2477</v>
      </c>
      <c r="Q558">
        <v>1135</v>
      </c>
      <c r="R558">
        <v>2595</v>
      </c>
    </row>
    <row r="559" spans="11:18" x14ac:dyDescent="0.25">
      <c r="K559">
        <v>112017</v>
      </c>
      <c r="L559">
        <v>11</v>
      </c>
      <c r="M559">
        <v>2017</v>
      </c>
      <c r="N559">
        <v>429.5</v>
      </c>
      <c r="O559">
        <v>5521</v>
      </c>
      <c r="P559">
        <v>2341.5</v>
      </c>
      <c r="Q559">
        <v>1084</v>
      </c>
      <c r="R559">
        <v>3066</v>
      </c>
    </row>
    <row r="560" spans="11:18" x14ac:dyDescent="0.25">
      <c r="K560">
        <v>112018</v>
      </c>
      <c r="L560">
        <v>11</v>
      </c>
      <c r="M560">
        <v>2018</v>
      </c>
      <c r="N560">
        <v>429.5</v>
      </c>
      <c r="O560">
        <v>5050</v>
      </c>
      <c r="P560">
        <v>2180</v>
      </c>
      <c r="Q560">
        <v>1027.5</v>
      </c>
      <c r="R560">
        <v>3630.5</v>
      </c>
    </row>
    <row r="561" spans="11:18" x14ac:dyDescent="0.25">
      <c r="K561">
        <v>112019</v>
      </c>
      <c r="L561">
        <v>11</v>
      </c>
      <c r="M561">
        <v>2019</v>
      </c>
      <c r="N561">
        <v>429.5</v>
      </c>
      <c r="O561">
        <v>4530</v>
      </c>
      <c r="P561">
        <v>1996.5</v>
      </c>
      <c r="Q561">
        <v>961</v>
      </c>
      <c r="R561">
        <v>4286</v>
      </c>
    </row>
    <row r="562" spans="11:18" x14ac:dyDescent="0.25">
      <c r="K562">
        <v>112020</v>
      </c>
      <c r="L562">
        <v>11</v>
      </c>
      <c r="M562">
        <v>2020</v>
      </c>
      <c r="N562">
        <v>429.5</v>
      </c>
      <c r="O562">
        <v>3906.5</v>
      </c>
      <c r="P562">
        <v>1855.5</v>
      </c>
      <c r="Q562">
        <v>882</v>
      </c>
      <c r="R562">
        <v>5020</v>
      </c>
    </row>
    <row r="563" spans="11:18" x14ac:dyDescent="0.25">
      <c r="K563">
        <v>121970</v>
      </c>
      <c r="L563">
        <v>12</v>
      </c>
      <c r="M563">
        <v>1970</v>
      </c>
      <c r="N563">
        <v>326</v>
      </c>
      <c r="O563">
        <v>2149.5</v>
      </c>
      <c r="P563">
        <v>282</v>
      </c>
      <c r="Q563">
        <v>65</v>
      </c>
      <c r="R563">
        <v>0</v>
      </c>
    </row>
    <row r="564" spans="11:18" x14ac:dyDescent="0.25">
      <c r="K564">
        <v>121971</v>
      </c>
      <c r="L564">
        <v>12</v>
      </c>
      <c r="M564">
        <v>1971</v>
      </c>
      <c r="N564">
        <v>331</v>
      </c>
      <c r="O564">
        <v>2286.6</v>
      </c>
      <c r="P564">
        <v>317.60000000000002</v>
      </c>
      <c r="Q564">
        <v>76.8</v>
      </c>
      <c r="R564">
        <v>0</v>
      </c>
    </row>
    <row r="565" spans="11:18" x14ac:dyDescent="0.25">
      <c r="K565">
        <v>121972</v>
      </c>
      <c r="L565">
        <v>12</v>
      </c>
      <c r="M565">
        <v>1972</v>
      </c>
      <c r="N565">
        <v>336</v>
      </c>
      <c r="O565">
        <v>2423.6999999999998</v>
      </c>
      <c r="P565">
        <v>353.2</v>
      </c>
      <c r="Q565">
        <v>88.6</v>
      </c>
      <c r="R565">
        <v>0</v>
      </c>
    </row>
    <row r="566" spans="11:18" x14ac:dyDescent="0.25">
      <c r="K566">
        <v>121973</v>
      </c>
      <c r="L566">
        <v>12</v>
      </c>
      <c r="M566">
        <v>1973</v>
      </c>
      <c r="N566">
        <v>341</v>
      </c>
      <c r="O566">
        <v>2560.8000000000002</v>
      </c>
      <c r="P566">
        <v>388.8</v>
      </c>
      <c r="Q566">
        <v>100.4</v>
      </c>
      <c r="R566">
        <v>0</v>
      </c>
    </row>
    <row r="567" spans="11:18" x14ac:dyDescent="0.25">
      <c r="K567">
        <v>121974</v>
      </c>
      <c r="L567">
        <v>12</v>
      </c>
      <c r="M567">
        <v>1974</v>
      </c>
      <c r="N567">
        <v>346</v>
      </c>
      <c r="O567">
        <v>2697.9</v>
      </c>
      <c r="P567">
        <v>424.4</v>
      </c>
      <c r="Q567">
        <v>112.2</v>
      </c>
      <c r="R567">
        <v>0</v>
      </c>
    </row>
    <row r="568" spans="11:18" x14ac:dyDescent="0.25">
      <c r="K568">
        <v>121975</v>
      </c>
      <c r="L568">
        <v>12</v>
      </c>
      <c r="M568">
        <v>1975</v>
      </c>
      <c r="N568">
        <v>351</v>
      </c>
      <c r="O568">
        <v>2835</v>
      </c>
      <c r="P568">
        <v>460</v>
      </c>
      <c r="Q568">
        <v>124</v>
      </c>
      <c r="R568">
        <v>0</v>
      </c>
    </row>
    <row r="569" spans="11:18" x14ac:dyDescent="0.25">
      <c r="K569">
        <v>121976</v>
      </c>
      <c r="L569">
        <v>12</v>
      </c>
      <c r="M569">
        <v>1976</v>
      </c>
      <c r="N569">
        <v>355.2</v>
      </c>
      <c r="O569">
        <v>2961.1</v>
      </c>
      <c r="P569">
        <v>504</v>
      </c>
      <c r="Q569">
        <v>141.19999999999999</v>
      </c>
      <c r="R569">
        <v>0</v>
      </c>
    </row>
    <row r="570" spans="11:18" x14ac:dyDescent="0.25">
      <c r="K570">
        <v>121977</v>
      </c>
      <c r="L570">
        <v>12</v>
      </c>
      <c r="M570">
        <v>1977</v>
      </c>
      <c r="N570">
        <v>359.4</v>
      </c>
      <c r="O570">
        <v>3087.2</v>
      </c>
      <c r="P570">
        <v>548</v>
      </c>
      <c r="Q570">
        <v>158.4</v>
      </c>
      <c r="R570">
        <v>0</v>
      </c>
    </row>
    <row r="571" spans="11:18" x14ac:dyDescent="0.25">
      <c r="K571">
        <v>121978</v>
      </c>
      <c r="L571">
        <v>12</v>
      </c>
      <c r="M571">
        <v>1978</v>
      </c>
      <c r="N571">
        <v>363.6</v>
      </c>
      <c r="O571">
        <v>3213.3</v>
      </c>
      <c r="P571">
        <v>592</v>
      </c>
      <c r="Q571">
        <v>175.6</v>
      </c>
      <c r="R571">
        <v>0</v>
      </c>
    </row>
    <row r="572" spans="11:18" x14ac:dyDescent="0.25">
      <c r="K572">
        <v>121979</v>
      </c>
      <c r="L572">
        <v>12</v>
      </c>
      <c r="M572">
        <v>1979</v>
      </c>
      <c r="N572">
        <v>367.8</v>
      </c>
      <c r="O572">
        <v>3339.4</v>
      </c>
      <c r="P572">
        <v>636</v>
      </c>
      <c r="Q572">
        <v>192.8</v>
      </c>
      <c r="R572">
        <v>0</v>
      </c>
    </row>
    <row r="573" spans="11:18" x14ac:dyDescent="0.25">
      <c r="K573">
        <v>121980</v>
      </c>
      <c r="L573">
        <v>12</v>
      </c>
      <c r="M573">
        <v>1980</v>
      </c>
      <c r="N573">
        <v>372</v>
      </c>
      <c r="O573">
        <v>3465.5</v>
      </c>
      <c r="P573">
        <v>680</v>
      </c>
      <c r="Q573">
        <v>210</v>
      </c>
      <c r="R573">
        <v>0</v>
      </c>
    </row>
    <row r="574" spans="11:18" x14ac:dyDescent="0.25">
      <c r="K574">
        <v>121981</v>
      </c>
      <c r="L574">
        <v>12</v>
      </c>
      <c r="M574">
        <v>1981</v>
      </c>
      <c r="N574">
        <v>383.4</v>
      </c>
      <c r="O574">
        <v>3561.7</v>
      </c>
      <c r="P574">
        <v>730.1</v>
      </c>
      <c r="Q574">
        <v>231.6</v>
      </c>
      <c r="R574">
        <v>0</v>
      </c>
    </row>
    <row r="575" spans="11:18" x14ac:dyDescent="0.25">
      <c r="K575">
        <v>121982</v>
      </c>
      <c r="L575">
        <v>12</v>
      </c>
      <c r="M575">
        <v>1982</v>
      </c>
      <c r="N575">
        <v>394.8</v>
      </c>
      <c r="O575">
        <v>3657.9</v>
      </c>
      <c r="P575">
        <v>780.2</v>
      </c>
      <c r="Q575">
        <v>253.2</v>
      </c>
      <c r="R575">
        <v>0</v>
      </c>
    </row>
    <row r="576" spans="11:18" x14ac:dyDescent="0.25">
      <c r="K576">
        <v>121983</v>
      </c>
      <c r="L576">
        <v>12</v>
      </c>
      <c r="M576">
        <v>1983</v>
      </c>
      <c r="N576">
        <v>406.2</v>
      </c>
      <c r="O576">
        <v>3754.1</v>
      </c>
      <c r="P576">
        <v>830.3</v>
      </c>
      <c r="Q576">
        <v>274.8</v>
      </c>
      <c r="R576">
        <v>0</v>
      </c>
    </row>
    <row r="577" spans="11:18" x14ac:dyDescent="0.25">
      <c r="K577">
        <v>121984</v>
      </c>
      <c r="L577">
        <v>12</v>
      </c>
      <c r="M577">
        <v>1984</v>
      </c>
      <c r="N577">
        <v>417.6</v>
      </c>
      <c r="O577">
        <v>3850.3</v>
      </c>
      <c r="P577">
        <v>880.4</v>
      </c>
      <c r="Q577">
        <v>296.39999999999998</v>
      </c>
      <c r="R577">
        <v>0</v>
      </c>
    </row>
    <row r="578" spans="11:18" x14ac:dyDescent="0.25">
      <c r="K578">
        <v>121985</v>
      </c>
      <c r="L578">
        <v>12</v>
      </c>
      <c r="M578">
        <v>1985</v>
      </c>
      <c r="N578">
        <v>429</v>
      </c>
      <c r="O578">
        <v>3946.5</v>
      </c>
      <c r="P578">
        <v>930.5</v>
      </c>
      <c r="Q578">
        <v>318</v>
      </c>
      <c r="R578">
        <v>0</v>
      </c>
    </row>
    <row r="579" spans="11:18" x14ac:dyDescent="0.25">
      <c r="K579">
        <v>121986</v>
      </c>
      <c r="L579">
        <v>12</v>
      </c>
      <c r="M579">
        <v>1986</v>
      </c>
      <c r="N579">
        <v>441</v>
      </c>
      <c r="O579">
        <v>3986.2</v>
      </c>
      <c r="P579">
        <v>981.8</v>
      </c>
      <c r="Q579">
        <v>343.2</v>
      </c>
      <c r="R579">
        <v>0</v>
      </c>
    </row>
    <row r="580" spans="11:18" x14ac:dyDescent="0.25">
      <c r="K580">
        <v>121987</v>
      </c>
      <c r="L580">
        <v>12</v>
      </c>
      <c r="M580">
        <v>1987</v>
      </c>
      <c r="N580">
        <v>453</v>
      </c>
      <c r="O580">
        <v>4025.9</v>
      </c>
      <c r="P580">
        <v>1033.0999999999999</v>
      </c>
      <c r="Q580">
        <v>368.4</v>
      </c>
      <c r="R580">
        <v>0</v>
      </c>
    </row>
    <row r="581" spans="11:18" x14ac:dyDescent="0.25">
      <c r="K581">
        <v>121988</v>
      </c>
      <c r="L581">
        <v>12</v>
      </c>
      <c r="M581">
        <v>1988</v>
      </c>
      <c r="N581">
        <v>465</v>
      </c>
      <c r="O581">
        <v>4065.6</v>
      </c>
      <c r="P581">
        <v>1084.4000000000001</v>
      </c>
      <c r="Q581">
        <v>393.6</v>
      </c>
      <c r="R581">
        <v>0</v>
      </c>
    </row>
    <row r="582" spans="11:18" x14ac:dyDescent="0.25">
      <c r="K582">
        <v>121989</v>
      </c>
      <c r="L582">
        <v>12</v>
      </c>
      <c r="M582">
        <v>1989</v>
      </c>
      <c r="N582">
        <v>477</v>
      </c>
      <c r="O582">
        <v>4105.3</v>
      </c>
      <c r="P582">
        <v>1135.7</v>
      </c>
      <c r="Q582">
        <v>418.8</v>
      </c>
      <c r="R582">
        <v>0</v>
      </c>
    </row>
    <row r="583" spans="11:18" x14ac:dyDescent="0.25">
      <c r="K583">
        <v>121990</v>
      </c>
      <c r="L583">
        <v>12</v>
      </c>
      <c r="M583">
        <v>1990</v>
      </c>
      <c r="N583">
        <v>489</v>
      </c>
      <c r="O583">
        <v>4145</v>
      </c>
      <c r="P583">
        <v>1187</v>
      </c>
      <c r="Q583">
        <v>444</v>
      </c>
      <c r="R583">
        <v>0</v>
      </c>
    </row>
    <row r="584" spans="11:18" x14ac:dyDescent="0.25">
      <c r="K584">
        <v>121991</v>
      </c>
      <c r="L584">
        <v>12</v>
      </c>
      <c r="M584">
        <v>1991</v>
      </c>
      <c r="N584">
        <v>463.7</v>
      </c>
      <c r="O584">
        <v>4112.2</v>
      </c>
      <c r="P584">
        <v>1233.2</v>
      </c>
      <c r="Q584">
        <v>471</v>
      </c>
      <c r="R584">
        <v>0</v>
      </c>
    </row>
    <row r="585" spans="11:18" x14ac:dyDescent="0.25">
      <c r="K585">
        <v>121992</v>
      </c>
      <c r="L585">
        <v>12</v>
      </c>
      <c r="M585">
        <v>1992</v>
      </c>
      <c r="N585">
        <v>438.4</v>
      </c>
      <c r="O585">
        <v>4079.4</v>
      </c>
      <c r="P585">
        <v>1279.4000000000001</v>
      </c>
      <c r="Q585">
        <v>498</v>
      </c>
      <c r="R585">
        <v>0</v>
      </c>
    </row>
    <row r="586" spans="11:18" x14ac:dyDescent="0.25">
      <c r="K586">
        <v>121993</v>
      </c>
      <c r="L586">
        <v>12</v>
      </c>
      <c r="M586">
        <v>1993</v>
      </c>
      <c r="N586">
        <v>413.1</v>
      </c>
      <c r="O586">
        <v>4046.6</v>
      </c>
      <c r="P586">
        <v>1325.6</v>
      </c>
      <c r="Q586">
        <v>525</v>
      </c>
      <c r="R586">
        <v>0</v>
      </c>
    </row>
    <row r="587" spans="11:18" x14ac:dyDescent="0.25">
      <c r="K587">
        <v>121994</v>
      </c>
      <c r="L587">
        <v>12</v>
      </c>
      <c r="M587">
        <v>1994</v>
      </c>
      <c r="N587">
        <v>387.8</v>
      </c>
      <c r="O587">
        <v>4013.8</v>
      </c>
      <c r="P587">
        <v>1371.8</v>
      </c>
      <c r="Q587">
        <v>552</v>
      </c>
      <c r="R587">
        <v>0</v>
      </c>
    </row>
    <row r="588" spans="11:18" x14ac:dyDescent="0.25">
      <c r="K588">
        <v>121995</v>
      </c>
      <c r="L588">
        <v>12</v>
      </c>
      <c r="M588">
        <v>1995</v>
      </c>
      <c r="N588">
        <v>362.5</v>
      </c>
      <c r="O588">
        <v>3981</v>
      </c>
      <c r="P588">
        <v>1418</v>
      </c>
      <c r="Q588">
        <v>579</v>
      </c>
      <c r="R588">
        <v>0</v>
      </c>
    </row>
    <row r="589" spans="11:18" x14ac:dyDescent="0.25">
      <c r="K589">
        <v>121996</v>
      </c>
      <c r="L589">
        <v>12</v>
      </c>
      <c r="M589">
        <v>1996</v>
      </c>
      <c r="N589">
        <v>346</v>
      </c>
      <c r="O589">
        <v>3909</v>
      </c>
      <c r="P589">
        <v>1466.5</v>
      </c>
      <c r="Q589">
        <v>605.5</v>
      </c>
      <c r="R589">
        <v>0</v>
      </c>
    </row>
    <row r="590" spans="11:18" x14ac:dyDescent="0.25">
      <c r="K590">
        <v>121997</v>
      </c>
      <c r="L590">
        <v>12</v>
      </c>
      <c r="M590">
        <v>1997</v>
      </c>
      <c r="N590">
        <v>335</v>
      </c>
      <c r="O590">
        <v>3851</v>
      </c>
      <c r="P590">
        <v>1500.5</v>
      </c>
      <c r="Q590">
        <v>633</v>
      </c>
      <c r="R590">
        <v>0</v>
      </c>
    </row>
    <row r="591" spans="11:18" x14ac:dyDescent="0.25">
      <c r="K591">
        <v>121998</v>
      </c>
      <c r="L591">
        <v>12</v>
      </c>
      <c r="M591">
        <v>1998</v>
      </c>
      <c r="N591">
        <v>326</v>
      </c>
      <c r="O591">
        <v>3806</v>
      </c>
      <c r="P591">
        <v>1523.5</v>
      </c>
      <c r="Q591">
        <v>658</v>
      </c>
      <c r="R591">
        <v>0</v>
      </c>
    </row>
    <row r="592" spans="11:18" x14ac:dyDescent="0.25">
      <c r="K592">
        <v>121999</v>
      </c>
      <c r="L592">
        <v>12</v>
      </c>
      <c r="M592">
        <v>1999</v>
      </c>
      <c r="N592">
        <v>315</v>
      </c>
      <c r="O592">
        <v>3761</v>
      </c>
      <c r="P592">
        <v>1535.5</v>
      </c>
      <c r="Q592">
        <v>681</v>
      </c>
      <c r="R592">
        <v>0</v>
      </c>
    </row>
    <row r="593" spans="11:18" x14ac:dyDescent="0.25">
      <c r="K593">
        <v>122000</v>
      </c>
      <c r="L593">
        <v>12</v>
      </c>
      <c r="M593">
        <v>2000</v>
      </c>
      <c r="N593">
        <v>303</v>
      </c>
      <c r="O593">
        <v>3708.5</v>
      </c>
      <c r="P593">
        <v>1591.5</v>
      </c>
      <c r="Q593">
        <v>703</v>
      </c>
      <c r="R593">
        <v>0</v>
      </c>
    </row>
    <row r="594" spans="11:18" x14ac:dyDescent="0.25">
      <c r="K594">
        <v>122001</v>
      </c>
      <c r="L594">
        <v>12</v>
      </c>
      <c r="M594">
        <v>2001</v>
      </c>
      <c r="N594">
        <v>303</v>
      </c>
      <c r="O594">
        <v>3665</v>
      </c>
      <c r="P594">
        <v>1629.5</v>
      </c>
      <c r="Q594">
        <v>726</v>
      </c>
      <c r="R594">
        <v>0</v>
      </c>
    </row>
    <row r="595" spans="11:18" x14ac:dyDescent="0.25">
      <c r="K595">
        <v>122002</v>
      </c>
      <c r="L595">
        <v>12</v>
      </c>
      <c r="M595">
        <v>2002</v>
      </c>
      <c r="N595">
        <v>317</v>
      </c>
      <c r="O595">
        <v>3644</v>
      </c>
      <c r="P595">
        <v>1654</v>
      </c>
      <c r="Q595">
        <v>747.5</v>
      </c>
      <c r="R595">
        <v>0</v>
      </c>
    </row>
    <row r="596" spans="11:18" x14ac:dyDescent="0.25">
      <c r="K596">
        <v>122003</v>
      </c>
      <c r="L596">
        <v>12</v>
      </c>
      <c r="M596">
        <v>2003</v>
      </c>
      <c r="N596">
        <v>323</v>
      </c>
      <c r="O596">
        <v>3628</v>
      </c>
      <c r="P596">
        <v>1666</v>
      </c>
      <c r="Q596">
        <v>769.5</v>
      </c>
      <c r="R596">
        <v>0</v>
      </c>
    </row>
    <row r="597" spans="11:18" x14ac:dyDescent="0.25">
      <c r="K597">
        <v>122004</v>
      </c>
      <c r="L597">
        <v>12</v>
      </c>
      <c r="M597">
        <v>2004</v>
      </c>
      <c r="N597">
        <v>335</v>
      </c>
      <c r="O597">
        <v>3613</v>
      </c>
      <c r="P597">
        <v>1666.5</v>
      </c>
      <c r="Q597">
        <v>786.5</v>
      </c>
      <c r="R597">
        <v>0</v>
      </c>
    </row>
    <row r="598" spans="11:18" x14ac:dyDescent="0.25">
      <c r="K598">
        <v>122005</v>
      </c>
      <c r="L598">
        <v>12</v>
      </c>
      <c r="M598">
        <v>2005</v>
      </c>
      <c r="N598">
        <v>343</v>
      </c>
      <c r="O598">
        <v>3637</v>
      </c>
      <c r="P598">
        <v>1704</v>
      </c>
      <c r="Q598">
        <v>797</v>
      </c>
      <c r="R598">
        <v>0</v>
      </c>
    </row>
    <row r="599" spans="11:18" x14ac:dyDescent="0.25">
      <c r="K599">
        <v>122006</v>
      </c>
      <c r="L599">
        <v>12</v>
      </c>
      <c r="M599">
        <v>2006</v>
      </c>
      <c r="N599">
        <v>347</v>
      </c>
      <c r="O599">
        <v>3647</v>
      </c>
      <c r="P599">
        <v>1727</v>
      </c>
      <c r="Q599">
        <v>811.5</v>
      </c>
      <c r="R599">
        <v>42</v>
      </c>
    </row>
    <row r="600" spans="11:18" x14ac:dyDescent="0.25">
      <c r="K600">
        <v>122007</v>
      </c>
      <c r="L600">
        <v>12</v>
      </c>
      <c r="M600">
        <v>2007</v>
      </c>
      <c r="N600">
        <v>351.5</v>
      </c>
      <c r="O600">
        <v>3653.5</v>
      </c>
      <c r="P600">
        <v>1716</v>
      </c>
      <c r="Q600">
        <v>819</v>
      </c>
      <c r="R600">
        <v>109</v>
      </c>
    </row>
    <row r="601" spans="11:18" x14ac:dyDescent="0.25">
      <c r="K601">
        <v>122008</v>
      </c>
      <c r="L601">
        <v>12</v>
      </c>
      <c r="M601">
        <v>2008</v>
      </c>
      <c r="N601">
        <v>344</v>
      </c>
      <c r="O601">
        <v>3660</v>
      </c>
      <c r="P601">
        <v>1702.5</v>
      </c>
      <c r="Q601">
        <v>825</v>
      </c>
      <c r="R601">
        <v>173</v>
      </c>
    </row>
    <row r="602" spans="11:18" x14ac:dyDescent="0.25">
      <c r="K602">
        <v>122009</v>
      </c>
      <c r="L602">
        <v>12</v>
      </c>
      <c r="M602">
        <v>2009</v>
      </c>
      <c r="N602">
        <v>342</v>
      </c>
      <c r="O602">
        <v>3672.5</v>
      </c>
      <c r="P602">
        <v>1678.5</v>
      </c>
      <c r="Q602">
        <v>826</v>
      </c>
      <c r="R602">
        <v>233</v>
      </c>
    </row>
    <row r="603" spans="11:18" x14ac:dyDescent="0.25">
      <c r="K603">
        <v>122010</v>
      </c>
      <c r="L603">
        <v>12</v>
      </c>
      <c r="M603">
        <v>2010</v>
      </c>
      <c r="N603">
        <v>336</v>
      </c>
      <c r="O603">
        <v>3507</v>
      </c>
      <c r="P603">
        <v>1692.5</v>
      </c>
      <c r="Q603">
        <v>819.5</v>
      </c>
      <c r="R603">
        <v>291</v>
      </c>
    </row>
    <row r="604" spans="11:18" x14ac:dyDescent="0.25">
      <c r="K604">
        <v>122011</v>
      </c>
      <c r="L604">
        <v>12</v>
      </c>
      <c r="M604">
        <v>2011</v>
      </c>
      <c r="N604">
        <v>323</v>
      </c>
      <c r="O604">
        <v>3331.5</v>
      </c>
      <c r="P604">
        <v>1674.5</v>
      </c>
      <c r="Q604">
        <v>811.5</v>
      </c>
      <c r="R604">
        <v>391</v>
      </c>
    </row>
    <row r="605" spans="11:18" x14ac:dyDescent="0.25">
      <c r="K605">
        <v>122012</v>
      </c>
      <c r="L605">
        <v>12</v>
      </c>
      <c r="M605">
        <v>2012</v>
      </c>
      <c r="N605">
        <v>313.5</v>
      </c>
      <c r="O605">
        <v>3102</v>
      </c>
      <c r="P605">
        <v>1594.5</v>
      </c>
      <c r="Q605">
        <v>784</v>
      </c>
      <c r="R605">
        <v>584</v>
      </c>
    </row>
    <row r="606" spans="11:18" x14ac:dyDescent="0.25">
      <c r="K606">
        <v>122013</v>
      </c>
      <c r="L606">
        <v>12</v>
      </c>
      <c r="M606">
        <v>2013</v>
      </c>
      <c r="N606">
        <v>313.5</v>
      </c>
      <c r="O606">
        <v>2902</v>
      </c>
      <c r="P606">
        <v>1507.5</v>
      </c>
      <c r="Q606">
        <v>753</v>
      </c>
      <c r="R606">
        <v>767</v>
      </c>
    </row>
    <row r="607" spans="11:18" x14ac:dyDescent="0.25">
      <c r="K607">
        <v>122014</v>
      </c>
      <c r="L607">
        <v>12</v>
      </c>
      <c r="M607">
        <v>2014</v>
      </c>
      <c r="N607">
        <v>313.5</v>
      </c>
      <c r="O607">
        <v>2724</v>
      </c>
      <c r="P607">
        <v>1422</v>
      </c>
      <c r="Q607">
        <v>725</v>
      </c>
      <c r="R607">
        <v>937</v>
      </c>
    </row>
    <row r="608" spans="11:18" x14ac:dyDescent="0.25">
      <c r="K608">
        <v>122015</v>
      </c>
      <c r="L608">
        <v>12</v>
      </c>
      <c r="M608">
        <v>2015</v>
      </c>
      <c r="N608">
        <v>313.5</v>
      </c>
      <c r="O608">
        <v>2513.5</v>
      </c>
      <c r="P608">
        <v>1255.5</v>
      </c>
      <c r="Q608">
        <v>622</v>
      </c>
      <c r="R608">
        <v>1181</v>
      </c>
    </row>
    <row r="609" spans="11:18" x14ac:dyDescent="0.25">
      <c r="K609">
        <v>122016</v>
      </c>
      <c r="L609">
        <v>12</v>
      </c>
      <c r="M609">
        <v>2016</v>
      </c>
      <c r="N609">
        <v>313.5</v>
      </c>
      <c r="O609">
        <v>2176</v>
      </c>
      <c r="P609">
        <v>1025</v>
      </c>
      <c r="Q609">
        <v>505</v>
      </c>
      <c r="R609">
        <v>1657</v>
      </c>
    </row>
    <row r="610" spans="11:18" x14ac:dyDescent="0.25">
      <c r="K610">
        <v>122017</v>
      </c>
      <c r="L610">
        <v>12</v>
      </c>
      <c r="M610">
        <v>2017</v>
      </c>
      <c r="N610">
        <v>313.5</v>
      </c>
      <c r="O610">
        <v>1846.5</v>
      </c>
      <c r="P610">
        <v>820</v>
      </c>
      <c r="Q610">
        <v>404</v>
      </c>
      <c r="R610">
        <v>2127</v>
      </c>
    </row>
    <row r="611" spans="11:18" x14ac:dyDescent="0.25">
      <c r="K611">
        <v>122018</v>
      </c>
      <c r="L611">
        <v>12</v>
      </c>
      <c r="M611">
        <v>2018</v>
      </c>
      <c r="N611">
        <v>313.5</v>
      </c>
      <c r="O611">
        <v>1470.5</v>
      </c>
      <c r="P611">
        <v>623.5</v>
      </c>
      <c r="Q611">
        <v>310.5</v>
      </c>
      <c r="R611">
        <v>2688</v>
      </c>
    </row>
    <row r="612" spans="11:18" x14ac:dyDescent="0.25">
      <c r="K612">
        <v>122019</v>
      </c>
      <c r="L612">
        <v>12</v>
      </c>
      <c r="M612">
        <v>2019</v>
      </c>
      <c r="N612">
        <v>313.5</v>
      </c>
      <c r="O612">
        <v>1061</v>
      </c>
      <c r="P612">
        <v>445</v>
      </c>
      <c r="Q612">
        <v>224</v>
      </c>
      <c r="R612">
        <v>3325</v>
      </c>
    </row>
    <row r="613" spans="11:18" x14ac:dyDescent="0.25">
      <c r="K613">
        <v>122020</v>
      </c>
      <c r="L613">
        <v>12</v>
      </c>
      <c r="M613">
        <v>2020</v>
      </c>
      <c r="N613">
        <v>313.5</v>
      </c>
      <c r="O613">
        <v>840</v>
      </c>
      <c r="P613">
        <v>336.5</v>
      </c>
      <c r="Q613">
        <v>166</v>
      </c>
      <c r="R613">
        <v>3682.5</v>
      </c>
    </row>
    <row r="614" spans="11:18" x14ac:dyDescent="0.25">
      <c r="K614">
        <v>131970</v>
      </c>
      <c r="L614">
        <v>13</v>
      </c>
      <c r="M614">
        <v>1970</v>
      </c>
      <c r="N614">
        <v>555</v>
      </c>
      <c r="O614">
        <v>2971</v>
      </c>
      <c r="P614">
        <v>395</v>
      </c>
      <c r="Q614">
        <v>93</v>
      </c>
      <c r="R614">
        <v>0</v>
      </c>
    </row>
    <row r="615" spans="11:18" x14ac:dyDescent="0.25">
      <c r="K615">
        <v>131971</v>
      </c>
      <c r="L615">
        <v>13</v>
      </c>
      <c r="M615">
        <v>1971</v>
      </c>
      <c r="N615">
        <v>589</v>
      </c>
      <c r="O615">
        <v>3198.7</v>
      </c>
      <c r="P615">
        <v>444.4</v>
      </c>
      <c r="Q615">
        <v>109.4</v>
      </c>
      <c r="R615">
        <v>0</v>
      </c>
    </row>
    <row r="616" spans="11:18" x14ac:dyDescent="0.25">
      <c r="K616">
        <v>131972</v>
      </c>
      <c r="L616">
        <v>13</v>
      </c>
      <c r="M616">
        <v>1972</v>
      </c>
      <c r="N616">
        <v>623</v>
      </c>
      <c r="O616">
        <v>3426.4</v>
      </c>
      <c r="P616">
        <v>493.8</v>
      </c>
      <c r="Q616">
        <v>125.8</v>
      </c>
      <c r="R616">
        <v>0</v>
      </c>
    </row>
    <row r="617" spans="11:18" x14ac:dyDescent="0.25">
      <c r="K617">
        <v>131973</v>
      </c>
      <c r="L617">
        <v>13</v>
      </c>
      <c r="M617">
        <v>1973</v>
      </c>
      <c r="N617">
        <v>657</v>
      </c>
      <c r="O617">
        <v>3654.1</v>
      </c>
      <c r="P617">
        <v>543.20000000000005</v>
      </c>
      <c r="Q617">
        <v>142.19999999999999</v>
      </c>
      <c r="R617">
        <v>0</v>
      </c>
    </row>
    <row r="618" spans="11:18" x14ac:dyDescent="0.25">
      <c r="K618">
        <v>131974</v>
      </c>
      <c r="L618">
        <v>13</v>
      </c>
      <c r="M618">
        <v>1974</v>
      </c>
      <c r="N618">
        <v>691</v>
      </c>
      <c r="O618">
        <v>3881.8</v>
      </c>
      <c r="P618">
        <v>592.6</v>
      </c>
      <c r="Q618">
        <v>158.6</v>
      </c>
      <c r="R618">
        <v>0</v>
      </c>
    </row>
    <row r="619" spans="11:18" x14ac:dyDescent="0.25">
      <c r="K619">
        <v>131975</v>
      </c>
      <c r="L619">
        <v>13</v>
      </c>
      <c r="M619">
        <v>1975</v>
      </c>
      <c r="N619">
        <v>725</v>
      </c>
      <c r="O619">
        <v>4109.5</v>
      </c>
      <c r="P619">
        <v>642</v>
      </c>
      <c r="Q619">
        <v>175</v>
      </c>
      <c r="R619">
        <v>0</v>
      </c>
    </row>
    <row r="620" spans="11:18" x14ac:dyDescent="0.25">
      <c r="K620">
        <v>131976</v>
      </c>
      <c r="L620">
        <v>13</v>
      </c>
      <c r="M620">
        <v>1976</v>
      </c>
      <c r="N620">
        <v>764</v>
      </c>
      <c r="O620">
        <v>4356.2</v>
      </c>
      <c r="P620">
        <v>707.4</v>
      </c>
      <c r="Q620">
        <v>199.2</v>
      </c>
      <c r="R620">
        <v>0</v>
      </c>
    </row>
    <row r="621" spans="11:18" x14ac:dyDescent="0.25">
      <c r="K621">
        <v>131977</v>
      </c>
      <c r="L621">
        <v>13</v>
      </c>
      <c r="M621">
        <v>1977</v>
      </c>
      <c r="N621">
        <v>803</v>
      </c>
      <c r="O621">
        <v>4602.8999999999996</v>
      </c>
      <c r="P621">
        <v>772.8</v>
      </c>
      <c r="Q621">
        <v>223.4</v>
      </c>
      <c r="R621">
        <v>0</v>
      </c>
    </row>
    <row r="622" spans="11:18" x14ac:dyDescent="0.25">
      <c r="K622">
        <v>131978</v>
      </c>
      <c r="L622">
        <v>13</v>
      </c>
      <c r="M622">
        <v>1978</v>
      </c>
      <c r="N622">
        <v>842</v>
      </c>
      <c r="O622">
        <v>4849.6000000000004</v>
      </c>
      <c r="P622">
        <v>838.2</v>
      </c>
      <c r="Q622">
        <v>247.6</v>
      </c>
      <c r="R622">
        <v>0</v>
      </c>
    </row>
    <row r="623" spans="11:18" x14ac:dyDescent="0.25">
      <c r="K623">
        <v>131979</v>
      </c>
      <c r="L623">
        <v>13</v>
      </c>
      <c r="M623">
        <v>1979</v>
      </c>
      <c r="N623">
        <v>881</v>
      </c>
      <c r="O623">
        <v>5096.3</v>
      </c>
      <c r="P623">
        <v>903.6</v>
      </c>
      <c r="Q623">
        <v>271.8</v>
      </c>
      <c r="R623">
        <v>0</v>
      </c>
    </row>
    <row r="624" spans="11:18" x14ac:dyDescent="0.25">
      <c r="K624">
        <v>131980</v>
      </c>
      <c r="L624">
        <v>13</v>
      </c>
      <c r="M624">
        <v>1980</v>
      </c>
      <c r="N624">
        <v>920</v>
      </c>
      <c r="O624">
        <v>5343</v>
      </c>
      <c r="P624">
        <v>969</v>
      </c>
      <c r="Q624">
        <v>296</v>
      </c>
      <c r="R624">
        <v>0</v>
      </c>
    </row>
    <row r="625" spans="11:18" x14ac:dyDescent="0.25">
      <c r="K625">
        <v>131981</v>
      </c>
      <c r="L625">
        <v>13</v>
      </c>
      <c r="M625">
        <v>1981</v>
      </c>
      <c r="N625">
        <v>919.2</v>
      </c>
      <c r="O625">
        <v>5501</v>
      </c>
      <c r="P625">
        <v>1045.8</v>
      </c>
      <c r="Q625">
        <v>327.9</v>
      </c>
      <c r="R625">
        <v>0</v>
      </c>
    </row>
    <row r="626" spans="11:18" x14ac:dyDescent="0.25">
      <c r="K626">
        <v>131982</v>
      </c>
      <c r="L626">
        <v>13</v>
      </c>
      <c r="M626">
        <v>1982</v>
      </c>
      <c r="N626">
        <v>918.4</v>
      </c>
      <c r="O626">
        <v>5659</v>
      </c>
      <c r="P626">
        <v>1122.5999999999999</v>
      </c>
      <c r="Q626">
        <v>359.8</v>
      </c>
      <c r="R626">
        <v>0</v>
      </c>
    </row>
    <row r="627" spans="11:18" x14ac:dyDescent="0.25">
      <c r="K627">
        <v>131983</v>
      </c>
      <c r="L627">
        <v>13</v>
      </c>
      <c r="M627">
        <v>1983</v>
      </c>
      <c r="N627">
        <v>917.6</v>
      </c>
      <c r="O627">
        <v>5817</v>
      </c>
      <c r="P627">
        <v>1199.4000000000001</v>
      </c>
      <c r="Q627">
        <v>391.7</v>
      </c>
      <c r="R627">
        <v>0</v>
      </c>
    </row>
    <row r="628" spans="11:18" x14ac:dyDescent="0.25">
      <c r="K628">
        <v>131984</v>
      </c>
      <c r="L628">
        <v>13</v>
      </c>
      <c r="M628">
        <v>1984</v>
      </c>
      <c r="N628">
        <v>916.8</v>
      </c>
      <c r="O628">
        <v>5975</v>
      </c>
      <c r="P628">
        <v>1276.2</v>
      </c>
      <c r="Q628">
        <v>423.6</v>
      </c>
      <c r="R628">
        <v>0</v>
      </c>
    </row>
    <row r="629" spans="11:18" x14ac:dyDescent="0.25">
      <c r="K629">
        <v>131985</v>
      </c>
      <c r="L629">
        <v>13</v>
      </c>
      <c r="M629">
        <v>1985</v>
      </c>
      <c r="N629">
        <v>916</v>
      </c>
      <c r="O629">
        <v>6133</v>
      </c>
      <c r="P629">
        <v>1353</v>
      </c>
      <c r="Q629">
        <v>455.5</v>
      </c>
      <c r="R629">
        <v>0</v>
      </c>
    </row>
    <row r="630" spans="11:18" x14ac:dyDescent="0.25">
      <c r="K630">
        <v>131986</v>
      </c>
      <c r="L630">
        <v>13</v>
      </c>
      <c r="M630">
        <v>1986</v>
      </c>
      <c r="N630">
        <v>892.1</v>
      </c>
      <c r="O630">
        <v>6261.3</v>
      </c>
      <c r="P630">
        <v>1435.1</v>
      </c>
      <c r="Q630">
        <v>493.4</v>
      </c>
      <c r="R630">
        <v>0</v>
      </c>
    </row>
    <row r="631" spans="11:18" x14ac:dyDescent="0.25">
      <c r="K631">
        <v>131987</v>
      </c>
      <c r="L631">
        <v>13</v>
      </c>
      <c r="M631">
        <v>1987</v>
      </c>
      <c r="N631">
        <v>868.2</v>
      </c>
      <c r="O631">
        <v>6389.6</v>
      </c>
      <c r="P631">
        <v>1517.2</v>
      </c>
      <c r="Q631">
        <v>531.29999999999995</v>
      </c>
      <c r="R631">
        <v>0</v>
      </c>
    </row>
    <row r="632" spans="11:18" x14ac:dyDescent="0.25">
      <c r="K632">
        <v>131988</v>
      </c>
      <c r="L632">
        <v>13</v>
      </c>
      <c r="M632">
        <v>1988</v>
      </c>
      <c r="N632">
        <v>844.3</v>
      </c>
      <c r="O632">
        <v>6517.9</v>
      </c>
      <c r="P632">
        <v>1599.3</v>
      </c>
      <c r="Q632">
        <v>569.20000000000005</v>
      </c>
      <c r="R632">
        <v>0</v>
      </c>
    </row>
    <row r="633" spans="11:18" x14ac:dyDescent="0.25">
      <c r="K633">
        <v>131989</v>
      </c>
      <c r="L633">
        <v>13</v>
      </c>
      <c r="M633">
        <v>1989</v>
      </c>
      <c r="N633">
        <v>820.4</v>
      </c>
      <c r="O633">
        <v>6646.2</v>
      </c>
      <c r="P633">
        <v>1681.4</v>
      </c>
      <c r="Q633">
        <v>607.1</v>
      </c>
      <c r="R633">
        <v>0</v>
      </c>
    </row>
    <row r="634" spans="11:18" x14ac:dyDescent="0.25">
      <c r="K634">
        <v>131990</v>
      </c>
      <c r="L634">
        <v>13</v>
      </c>
      <c r="M634">
        <v>1990</v>
      </c>
      <c r="N634">
        <v>796.5</v>
      </c>
      <c r="O634">
        <v>6774.5</v>
      </c>
      <c r="P634">
        <v>1763.5</v>
      </c>
      <c r="Q634">
        <v>645</v>
      </c>
      <c r="R634">
        <v>0</v>
      </c>
    </row>
    <row r="635" spans="11:18" x14ac:dyDescent="0.25">
      <c r="K635">
        <v>131991</v>
      </c>
      <c r="L635">
        <v>13</v>
      </c>
      <c r="M635">
        <v>1991</v>
      </c>
      <c r="N635">
        <v>768.6</v>
      </c>
      <c r="O635">
        <v>6749.8</v>
      </c>
      <c r="P635">
        <v>1841.8</v>
      </c>
      <c r="Q635">
        <v>686.6</v>
      </c>
      <c r="R635">
        <v>0</v>
      </c>
    </row>
    <row r="636" spans="11:18" x14ac:dyDescent="0.25">
      <c r="K636">
        <v>131992</v>
      </c>
      <c r="L636">
        <v>13</v>
      </c>
      <c r="M636">
        <v>1992</v>
      </c>
      <c r="N636">
        <v>740.7</v>
      </c>
      <c r="O636">
        <v>6725.1</v>
      </c>
      <c r="P636">
        <v>1920.1</v>
      </c>
      <c r="Q636">
        <v>728.2</v>
      </c>
      <c r="R636">
        <v>0</v>
      </c>
    </row>
    <row r="637" spans="11:18" x14ac:dyDescent="0.25">
      <c r="K637">
        <v>131993</v>
      </c>
      <c r="L637">
        <v>13</v>
      </c>
      <c r="M637">
        <v>1993</v>
      </c>
      <c r="N637">
        <v>712.8</v>
      </c>
      <c r="O637">
        <v>6700.4</v>
      </c>
      <c r="P637">
        <v>1998.4</v>
      </c>
      <c r="Q637">
        <v>769.8</v>
      </c>
      <c r="R637">
        <v>0</v>
      </c>
    </row>
    <row r="638" spans="11:18" x14ac:dyDescent="0.25">
      <c r="K638">
        <v>131994</v>
      </c>
      <c r="L638">
        <v>13</v>
      </c>
      <c r="M638">
        <v>1994</v>
      </c>
      <c r="N638">
        <v>684.9</v>
      </c>
      <c r="O638">
        <v>6675.7</v>
      </c>
      <c r="P638">
        <v>2076.6999999999998</v>
      </c>
      <c r="Q638">
        <v>811.4</v>
      </c>
      <c r="R638">
        <v>0</v>
      </c>
    </row>
    <row r="639" spans="11:18" x14ac:dyDescent="0.25">
      <c r="K639">
        <v>131995</v>
      </c>
      <c r="L639">
        <v>13</v>
      </c>
      <c r="M639">
        <v>1995</v>
      </c>
      <c r="N639">
        <v>657</v>
      </c>
      <c r="O639">
        <v>6651</v>
      </c>
      <c r="P639">
        <v>2155</v>
      </c>
      <c r="Q639">
        <v>853</v>
      </c>
      <c r="R639">
        <v>0</v>
      </c>
    </row>
    <row r="640" spans="11:18" x14ac:dyDescent="0.25">
      <c r="K640">
        <v>131996</v>
      </c>
      <c r="L640">
        <v>13</v>
      </c>
      <c r="M640">
        <v>1996</v>
      </c>
      <c r="N640">
        <v>651</v>
      </c>
      <c r="O640">
        <v>6629</v>
      </c>
      <c r="P640">
        <v>2242</v>
      </c>
      <c r="Q640">
        <v>897</v>
      </c>
      <c r="R640">
        <v>0</v>
      </c>
    </row>
    <row r="641" spans="11:18" x14ac:dyDescent="0.25">
      <c r="K641">
        <v>131997</v>
      </c>
      <c r="L641">
        <v>13</v>
      </c>
      <c r="M641">
        <v>1997</v>
      </c>
      <c r="N641">
        <v>637</v>
      </c>
      <c r="O641">
        <v>6623</v>
      </c>
      <c r="P641">
        <v>2297</v>
      </c>
      <c r="Q641">
        <v>940.5</v>
      </c>
      <c r="R641">
        <v>0</v>
      </c>
    </row>
    <row r="642" spans="11:18" x14ac:dyDescent="0.25">
      <c r="K642">
        <v>131998</v>
      </c>
      <c r="L642">
        <v>13</v>
      </c>
      <c r="M642">
        <v>1998</v>
      </c>
      <c r="N642">
        <v>635</v>
      </c>
      <c r="O642">
        <v>6638</v>
      </c>
      <c r="P642">
        <v>2341</v>
      </c>
      <c r="Q642">
        <v>980</v>
      </c>
      <c r="R642">
        <v>0</v>
      </c>
    </row>
    <row r="643" spans="11:18" x14ac:dyDescent="0.25">
      <c r="K643">
        <v>131999</v>
      </c>
      <c r="L643">
        <v>13</v>
      </c>
      <c r="M643">
        <v>1999</v>
      </c>
      <c r="N643">
        <v>634</v>
      </c>
      <c r="O643">
        <v>6648.5</v>
      </c>
      <c r="P643">
        <v>2362.5</v>
      </c>
      <c r="Q643">
        <v>1014</v>
      </c>
      <c r="R643">
        <v>0</v>
      </c>
    </row>
    <row r="644" spans="11:18" x14ac:dyDescent="0.25">
      <c r="K644">
        <v>132000</v>
      </c>
      <c r="L644">
        <v>13</v>
      </c>
      <c r="M644">
        <v>2000</v>
      </c>
      <c r="N644">
        <v>624</v>
      </c>
      <c r="O644">
        <v>6599</v>
      </c>
      <c r="P644">
        <v>2453</v>
      </c>
      <c r="Q644">
        <v>1049</v>
      </c>
      <c r="R644">
        <v>0</v>
      </c>
    </row>
    <row r="645" spans="11:18" x14ac:dyDescent="0.25">
      <c r="K645">
        <v>132001</v>
      </c>
      <c r="L645">
        <v>13</v>
      </c>
      <c r="M645">
        <v>2001</v>
      </c>
      <c r="N645">
        <v>630</v>
      </c>
      <c r="O645">
        <v>6569</v>
      </c>
      <c r="P645">
        <v>2518</v>
      </c>
      <c r="Q645">
        <v>1084.5</v>
      </c>
      <c r="R645">
        <v>0</v>
      </c>
    </row>
    <row r="646" spans="11:18" x14ac:dyDescent="0.25">
      <c r="K646">
        <v>132002</v>
      </c>
      <c r="L646">
        <v>13</v>
      </c>
      <c r="M646">
        <v>2002</v>
      </c>
      <c r="N646">
        <v>618</v>
      </c>
      <c r="O646">
        <v>6549.5</v>
      </c>
      <c r="P646">
        <v>2562.5</v>
      </c>
      <c r="Q646">
        <v>1122</v>
      </c>
      <c r="R646">
        <v>0</v>
      </c>
    </row>
    <row r="647" spans="11:18" x14ac:dyDescent="0.25">
      <c r="K647">
        <v>132003</v>
      </c>
      <c r="L647">
        <v>13</v>
      </c>
      <c r="M647">
        <v>2003</v>
      </c>
      <c r="N647">
        <v>600</v>
      </c>
      <c r="O647">
        <v>6543</v>
      </c>
      <c r="P647">
        <v>2584.5</v>
      </c>
      <c r="Q647">
        <v>1156</v>
      </c>
      <c r="R647">
        <v>0</v>
      </c>
    </row>
    <row r="648" spans="11:18" x14ac:dyDescent="0.25">
      <c r="K648">
        <v>132004</v>
      </c>
      <c r="L648">
        <v>13</v>
      </c>
      <c r="M648">
        <v>2004</v>
      </c>
      <c r="N648">
        <v>591.5</v>
      </c>
      <c r="O648">
        <v>6543.5</v>
      </c>
      <c r="P648">
        <v>2591.5</v>
      </c>
      <c r="Q648">
        <v>1186.5</v>
      </c>
      <c r="R648">
        <v>0</v>
      </c>
    </row>
    <row r="649" spans="11:18" x14ac:dyDescent="0.25">
      <c r="K649">
        <v>132005</v>
      </c>
      <c r="L649">
        <v>13</v>
      </c>
      <c r="M649">
        <v>2005</v>
      </c>
      <c r="N649">
        <v>582</v>
      </c>
      <c r="O649">
        <v>6511.5</v>
      </c>
      <c r="P649">
        <v>2636.5</v>
      </c>
      <c r="Q649">
        <v>1195</v>
      </c>
      <c r="R649">
        <v>0</v>
      </c>
    </row>
    <row r="650" spans="11:18" x14ac:dyDescent="0.25">
      <c r="K650">
        <v>132006</v>
      </c>
      <c r="L650">
        <v>13</v>
      </c>
      <c r="M650">
        <v>2006</v>
      </c>
      <c r="N650">
        <v>582.5</v>
      </c>
      <c r="O650">
        <v>6285</v>
      </c>
      <c r="P650">
        <v>2628.5</v>
      </c>
      <c r="Q650">
        <v>1204.5</v>
      </c>
      <c r="R650">
        <v>254</v>
      </c>
    </row>
    <row r="651" spans="11:18" x14ac:dyDescent="0.25">
      <c r="K651">
        <v>132007</v>
      </c>
      <c r="L651">
        <v>13</v>
      </c>
      <c r="M651">
        <v>2007</v>
      </c>
      <c r="N651">
        <v>576.5</v>
      </c>
      <c r="O651">
        <v>6097.5</v>
      </c>
      <c r="P651">
        <v>2585</v>
      </c>
      <c r="Q651">
        <v>1206</v>
      </c>
      <c r="R651">
        <v>488</v>
      </c>
    </row>
    <row r="652" spans="11:18" x14ac:dyDescent="0.25">
      <c r="K652">
        <v>132008</v>
      </c>
      <c r="L652">
        <v>13</v>
      </c>
      <c r="M652">
        <v>2008</v>
      </c>
      <c r="N652">
        <v>578</v>
      </c>
      <c r="O652">
        <v>5911</v>
      </c>
      <c r="P652">
        <v>2534.5</v>
      </c>
      <c r="Q652">
        <v>1206</v>
      </c>
      <c r="R652">
        <v>743</v>
      </c>
    </row>
    <row r="653" spans="11:18" x14ac:dyDescent="0.25">
      <c r="K653">
        <v>132009</v>
      </c>
      <c r="L653">
        <v>13</v>
      </c>
      <c r="M653">
        <v>2009</v>
      </c>
      <c r="N653">
        <v>579</v>
      </c>
      <c r="O653">
        <v>5736</v>
      </c>
      <c r="P653">
        <v>2474.5</v>
      </c>
      <c r="Q653">
        <v>1203.5</v>
      </c>
      <c r="R653">
        <v>1019</v>
      </c>
    </row>
    <row r="654" spans="11:18" x14ac:dyDescent="0.25">
      <c r="K654">
        <v>132010</v>
      </c>
      <c r="L654">
        <v>13</v>
      </c>
      <c r="M654">
        <v>2010</v>
      </c>
      <c r="N654">
        <v>575</v>
      </c>
      <c r="O654">
        <v>5385.5</v>
      </c>
      <c r="P654">
        <v>2489</v>
      </c>
      <c r="Q654">
        <v>1190.5</v>
      </c>
      <c r="R654">
        <v>1207</v>
      </c>
    </row>
    <row r="655" spans="11:18" x14ac:dyDescent="0.25">
      <c r="K655">
        <v>132011</v>
      </c>
      <c r="L655">
        <v>13</v>
      </c>
      <c r="M655">
        <v>2011</v>
      </c>
      <c r="N655">
        <v>585</v>
      </c>
      <c r="O655">
        <v>5085.5</v>
      </c>
      <c r="P655">
        <v>2472</v>
      </c>
      <c r="Q655">
        <v>1184</v>
      </c>
      <c r="R655">
        <v>1382</v>
      </c>
    </row>
    <row r="656" spans="11:18" x14ac:dyDescent="0.25">
      <c r="K656">
        <v>132012</v>
      </c>
      <c r="L656">
        <v>13</v>
      </c>
      <c r="M656">
        <v>2012</v>
      </c>
      <c r="N656">
        <v>590</v>
      </c>
      <c r="O656">
        <v>4755</v>
      </c>
      <c r="P656">
        <v>2353</v>
      </c>
      <c r="Q656">
        <v>1142</v>
      </c>
      <c r="R656">
        <v>1641</v>
      </c>
    </row>
    <row r="657" spans="11:18" x14ac:dyDescent="0.25">
      <c r="K657">
        <v>132013</v>
      </c>
      <c r="L657">
        <v>13</v>
      </c>
      <c r="M657">
        <v>2013</v>
      </c>
      <c r="N657">
        <v>590</v>
      </c>
      <c r="O657">
        <v>4412</v>
      </c>
      <c r="P657">
        <v>2185.5</v>
      </c>
      <c r="Q657">
        <v>1082</v>
      </c>
      <c r="R657">
        <v>1948</v>
      </c>
    </row>
    <row r="658" spans="11:18" x14ac:dyDescent="0.25">
      <c r="K658">
        <v>132014</v>
      </c>
      <c r="L658">
        <v>13</v>
      </c>
      <c r="M658">
        <v>2014</v>
      </c>
      <c r="N658">
        <v>590</v>
      </c>
      <c r="O658">
        <v>4152.5</v>
      </c>
      <c r="P658">
        <v>1996</v>
      </c>
      <c r="Q658">
        <v>1007</v>
      </c>
      <c r="R658">
        <v>2189</v>
      </c>
    </row>
    <row r="659" spans="11:18" x14ac:dyDescent="0.25">
      <c r="K659">
        <v>132015</v>
      </c>
      <c r="L659">
        <v>13</v>
      </c>
      <c r="M659">
        <v>2015</v>
      </c>
      <c r="N659">
        <v>590</v>
      </c>
      <c r="O659">
        <v>3881.5</v>
      </c>
      <c r="P659">
        <v>1798.5</v>
      </c>
      <c r="Q659">
        <v>876</v>
      </c>
      <c r="R659">
        <v>2443</v>
      </c>
    </row>
    <row r="660" spans="11:18" x14ac:dyDescent="0.25">
      <c r="K660">
        <v>132016</v>
      </c>
      <c r="L660">
        <v>13</v>
      </c>
      <c r="M660">
        <v>2016</v>
      </c>
      <c r="N660">
        <v>590</v>
      </c>
      <c r="O660">
        <v>3394.5</v>
      </c>
      <c r="P660">
        <v>1551</v>
      </c>
      <c r="Q660">
        <v>749</v>
      </c>
      <c r="R660">
        <v>3050</v>
      </c>
    </row>
    <row r="661" spans="11:18" x14ac:dyDescent="0.25">
      <c r="K661">
        <v>132017</v>
      </c>
      <c r="L661">
        <v>13</v>
      </c>
      <c r="M661">
        <v>2017</v>
      </c>
      <c r="N661">
        <v>590</v>
      </c>
      <c r="O661">
        <v>2941</v>
      </c>
      <c r="P661">
        <v>1312.5</v>
      </c>
      <c r="Q661">
        <v>636</v>
      </c>
      <c r="R661">
        <v>3646</v>
      </c>
    </row>
    <row r="662" spans="11:18" x14ac:dyDescent="0.25">
      <c r="K662">
        <v>132018</v>
      </c>
      <c r="L662">
        <v>13</v>
      </c>
      <c r="M662">
        <v>2018</v>
      </c>
      <c r="N662">
        <v>590</v>
      </c>
      <c r="O662">
        <v>2434</v>
      </c>
      <c r="P662">
        <v>1078.5</v>
      </c>
      <c r="Q662">
        <v>531</v>
      </c>
      <c r="R662">
        <v>4360</v>
      </c>
    </row>
    <row r="663" spans="11:18" x14ac:dyDescent="0.25">
      <c r="K663">
        <v>132019</v>
      </c>
      <c r="L663">
        <v>13</v>
      </c>
      <c r="M663">
        <v>2019</v>
      </c>
      <c r="N663">
        <v>590</v>
      </c>
      <c r="O663">
        <v>1929</v>
      </c>
      <c r="P663">
        <v>855.5</v>
      </c>
      <c r="Q663">
        <v>430</v>
      </c>
      <c r="R663">
        <v>5107</v>
      </c>
    </row>
    <row r="664" spans="11:18" x14ac:dyDescent="0.25">
      <c r="K664">
        <v>132020</v>
      </c>
      <c r="L664">
        <v>13</v>
      </c>
      <c r="M664">
        <v>2020</v>
      </c>
      <c r="N664">
        <v>590</v>
      </c>
      <c r="O664">
        <v>1662</v>
      </c>
      <c r="P664">
        <v>721</v>
      </c>
      <c r="Q664">
        <v>356</v>
      </c>
      <c r="R664">
        <v>5518</v>
      </c>
    </row>
    <row r="665" spans="11:18" x14ac:dyDescent="0.25">
      <c r="K665">
        <v>141970</v>
      </c>
      <c r="L665">
        <v>14</v>
      </c>
      <c r="M665">
        <v>1970</v>
      </c>
      <c r="N665">
        <v>118</v>
      </c>
      <c r="O665">
        <v>1005</v>
      </c>
      <c r="P665">
        <v>177</v>
      </c>
      <c r="Q665">
        <v>47</v>
      </c>
      <c r="R665">
        <v>0</v>
      </c>
    </row>
    <row r="666" spans="11:18" x14ac:dyDescent="0.25">
      <c r="K666">
        <v>141971</v>
      </c>
      <c r="L666">
        <v>14</v>
      </c>
      <c r="M666">
        <v>1971</v>
      </c>
      <c r="N666">
        <v>132.6</v>
      </c>
      <c r="O666">
        <v>1060.5</v>
      </c>
      <c r="P666">
        <v>195.8</v>
      </c>
      <c r="Q666">
        <v>54.4</v>
      </c>
      <c r="R666">
        <v>0</v>
      </c>
    </row>
    <row r="667" spans="11:18" x14ac:dyDescent="0.25">
      <c r="K667">
        <v>141972</v>
      </c>
      <c r="L667">
        <v>14</v>
      </c>
      <c r="M667">
        <v>1972</v>
      </c>
      <c r="N667">
        <v>147.19999999999999</v>
      </c>
      <c r="O667">
        <v>1116</v>
      </c>
      <c r="P667">
        <v>214.6</v>
      </c>
      <c r="Q667">
        <v>61.8</v>
      </c>
      <c r="R667">
        <v>0</v>
      </c>
    </row>
    <row r="668" spans="11:18" x14ac:dyDescent="0.25">
      <c r="K668">
        <v>141973</v>
      </c>
      <c r="L668">
        <v>14</v>
      </c>
      <c r="M668">
        <v>1973</v>
      </c>
      <c r="N668">
        <v>161.80000000000001</v>
      </c>
      <c r="O668">
        <v>1171.5</v>
      </c>
      <c r="P668">
        <v>233.4</v>
      </c>
      <c r="Q668">
        <v>69.2</v>
      </c>
      <c r="R668">
        <v>0</v>
      </c>
    </row>
    <row r="669" spans="11:18" x14ac:dyDescent="0.25">
      <c r="K669">
        <v>141974</v>
      </c>
      <c r="L669">
        <v>14</v>
      </c>
      <c r="M669">
        <v>1974</v>
      </c>
      <c r="N669">
        <v>176.4</v>
      </c>
      <c r="O669">
        <v>1227</v>
      </c>
      <c r="P669">
        <v>252.2</v>
      </c>
      <c r="Q669">
        <v>76.599999999999994</v>
      </c>
      <c r="R669">
        <v>0</v>
      </c>
    </row>
    <row r="670" spans="11:18" x14ac:dyDescent="0.25">
      <c r="K670">
        <v>141975</v>
      </c>
      <c r="L670">
        <v>14</v>
      </c>
      <c r="M670">
        <v>1975</v>
      </c>
      <c r="N670">
        <v>191</v>
      </c>
      <c r="O670">
        <v>1282.5</v>
      </c>
      <c r="P670">
        <v>271</v>
      </c>
      <c r="Q670">
        <v>84</v>
      </c>
      <c r="R670">
        <v>0</v>
      </c>
    </row>
    <row r="671" spans="11:18" x14ac:dyDescent="0.25">
      <c r="K671">
        <v>141976</v>
      </c>
      <c r="L671">
        <v>14</v>
      </c>
      <c r="M671">
        <v>1976</v>
      </c>
      <c r="N671">
        <v>221.8</v>
      </c>
      <c r="O671">
        <v>1358</v>
      </c>
      <c r="P671">
        <v>294</v>
      </c>
      <c r="Q671">
        <v>94</v>
      </c>
      <c r="R671">
        <v>0</v>
      </c>
    </row>
    <row r="672" spans="11:18" x14ac:dyDescent="0.25">
      <c r="K672">
        <v>141977</v>
      </c>
      <c r="L672">
        <v>14</v>
      </c>
      <c r="M672">
        <v>1977</v>
      </c>
      <c r="N672">
        <v>252.6</v>
      </c>
      <c r="O672">
        <v>1433.5</v>
      </c>
      <c r="P672">
        <v>317</v>
      </c>
      <c r="Q672">
        <v>104</v>
      </c>
      <c r="R672">
        <v>0</v>
      </c>
    </row>
    <row r="673" spans="11:18" x14ac:dyDescent="0.25">
      <c r="K673">
        <v>141978</v>
      </c>
      <c r="L673">
        <v>14</v>
      </c>
      <c r="M673">
        <v>1978</v>
      </c>
      <c r="N673">
        <v>283.39999999999998</v>
      </c>
      <c r="O673">
        <v>1509</v>
      </c>
      <c r="P673">
        <v>340</v>
      </c>
      <c r="Q673">
        <v>114</v>
      </c>
      <c r="R673">
        <v>0</v>
      </c>
    </row>
    <row r="674" spans="11:18" x14ac:dyDescent="0.25">
      <c r="K674">
        <v>141979</v>
      </c>
      <c r="L674">
        <v>14</v>
      </c>
      <c r="M674">
        <v>1979</v>
      </c>
      <c r="N674">
        <v>314.2</v>
      </c>
      <c r="O674">
        <v>1584.5</v>
      </c>
      <c r="P674">
        <v>363</v>
      </c>
      <c r="Q674">
        <v>124</v>
      </c>
      <c r="R674">
        <v>0</v>
      </c>
    </row>
    <row r="675" spans="11:18" x14ac:dyDescent="0.25">
      <c r="K675">
        <v>141980</v>
      </c>
      <c r="L675">
        <v>14</v>
      </c>
      <c r="M675">
        <v>1980</v>
      </c>
      <c r="N675">
        <v>345</v>
      </c>
      <c r="O675">
        <v>1660</v>
      </c>
      <c r="P675">
        <v>386</v>
      </c>
      <c r="Q675">
        <v>134</v>
      </c>
      <c r="R675">
        <v>0</v>
      </c>
    </row>
    <row r="676" spans="11:18" x14ac:dyDescent="0.25">
      <c r="K676">
        <v>141981</v>
      </c>
      <c r="L676">
        <v>14</v>
      </c>
      <c r="M676">
        <v>1981</v>
      </c>
      <c r="N676">
        <v>358.6</v>
      </c>
      <c r="O676">
        <v>1725.4</v>
      </c>
      <c r="P676">
        <v>412.2</v>
      </c>
      <c r="Q676">
        <v>145.4</v>
      </c>
      <c r="R676">
        <v>0</v>
      </c>
    </row>
    <row r="677" spans="11:18" x14ac:dyDescent="0.25">
      <c r="K677">
        <v>141982</v>
      </c>
      <c r="L677">
        <v>14</v>
      </c>
      <c r="M677">
        <v>1982</v>
      </c>
      <c r="N677">
        <v>372.2</v>
      </c>
      <c r="O677">
        <v>1790.8</v>
      </c>
      <c r="P677">
        <v>438.4</v>
      </c>
      <c r="Q677">
        <v>156.80000000000001</v>
      </c>
      <c r="R677">
        <v>0</v>
      </c>
    </row>
    <row r="678" spans="11:18" x14ac:dyDescent="0.25">
      <c r="K678">
        <v>141983</v>
      </c>
      <c r="L678">
        <v>14</v>
      </c>
      <c r="M678">
        <v>1983</v>
      </c>
      <c r="N678">
        <v>385.8</v>
      </c>
      <c r="O678">
        <v>1856.2</v>
      </c>
      <c r="P678">
        <v>464.6</v>
      </c>
      <c r="Q678">
        <v>168.2</v>
      </c>
      <c r="R678">
        <v>0</v>
      </c>
    </row>
    <row r="679" spans="11:18" x14ac:dyDescent="0.25">
      <c r="K679">
        <v>141984</v>
      </c>
      <c r="L679">
        <v>14</v>
      </c>
      <c r="M679">
        <v>1984</v>
      </c>
      <c r="N679">
        <v>399.4</v>
      </c>
      <c r="O679">
        <v>1921.6</v>
      </c>
      <c r="P679">
        <v>490.8</v>
      </c>
      <c r="Q679">
        <v>179.6</v>
      </c>
      <c r="R679">
        <v>0</v>
      </c>
    </row>
    <row r="680" spans="11:18" x14ac:dyDescent="0.25">
      <c r="K680">
        <v>141985</v>
      </c>
      <c r="L680">
        <v>14</v>
      </c>
      <c r="M680">
        <v>1985</v>
      </c>
      <c r="N680">
        <v>413</v>
      </c>
      <c r="O680">
        <v>1987</v>
      </c>
      <c r="P680">
        <v>517</v>
      </c>
      <c r="Q680">
        <v>191</v>
      </c>
      <c r="R680">
        <v>0</v>
      </c>
    </row>
    <row r="681" spans="11:18" x14ac:dyDescent="0.25">
      <c r="K681">
        <v>141986</v>
      </c>
      <c r="L681">
        <v>14</v>
      </c>
      <c r="M681">
        <v>1986</v>
      </c>
      <c r="N681">
        <v>418.4</v>
      </c>
      <c r="O681">
        <v>2077.3000000000002</v>
      </c>
      <c r="P681">
        <v>544.79999999999995</v>
      </c>
      <c r="Q681">
        <v>203.4</v>
      </c>
      <c r="R681">
        <v>0</v>
      </c>
    </row>
    <row r="682" spans="11:18" x14ac:dyDescent="0.25">
      <c r="K682">
        <v>141987</v>
      </c>
      <c r="L682">
        <v>14</v>
      </c>
      <c r="M682">
        <v>1987</v>
      </c>
      <c r="N682">
        <v>423.8</v>
      </c>
      <c r="O682">
        <v>2167.6</v>
      </c>
      <c r="P682">
        <v>572.6</v>
      </c>
      <c r="Q682">
        <v>215.8</v>
      </c>
      <c r="R682">
        <v>0</v>
      </c>
    </row>
    <row r="683" spans="11:18" x14ac:dyDescent="0.25">
      <c r="K683">
        <v>141988</v>
      </c>
      <c r="L683">
        <v>14</v>
      </c>
      <c r="M683">
        <v>1988</v>
      </c>
      <c r="N683">
        <v>429.2</v>
      </c>
      <c r="O683">
        <v>2257.9</v>
      </c>
      <c r="P683">
        <v>600.4</v>
      </c>
      <c r="Q683">
        <v>228.2</v>
      </c>
      <c r="R683">
        <v>0</v>
      </c>
    </row>
    <row r="684" spans="11:18" x14ac:dyDescent="0.25">
      <c r="K684">
        <v>141989</v>
      </c>
      <c r="L684">
        <v>14</v>
      </c>
      <c r="M684">
        <v>1989</v>
      </c>
      <c r="N684">
        <v>434.6</v>
      </c>
      <c r="O684">
        <v>2348.1999999999998</v>
      </c>
      <c r="P684">
        <v>628.20000000000005</v>
      </c>
      <c r="Q684">
        <v>240.6</v>
      </c>
      <c r="R684">
        <v>0</v>
      </c>
    </row>
    <row r="685" spans="11:18" x14ac:dyDescent="0.25">
      <c r="K685">
        <v>141990</v>
      </c>
      <c r="L685">
        <v>14</v>
      </c>
      <c r="M685">
        <v>1990</v>
      </c>
      <c r="N685">
        <v>440</v>
      </c>
      <c r="O685">
        <v>2438.5</v>
      </c>
      <c r="P685">
        <v>656</v>
      </c>
      <c r="Q685">
        <v>253</v>
      </c>
      <c r="R685">
        <v>0</v>
      </c>
    </row>
    <row r="686" spans="11:18" x14ac:dyDescent="0.25">
      <c r="K686">
        <v>141991</v>
      </c>
      <c r="L686">
        <v>14</v>
      </c>
      <c r="M686">
        <v>1991</v>
      </c>
      <c r="N686">
        <v>437.8</v>
      </c>
      <c r="O686">
        <v>2554.4</v>
      </c>
      <c r="P686">
        <v>689.6</v>
      </c>
      <c r="Q686">
        <v>266.89999999999998</v>
      </c>
      <c r="R686">
        <v>0</v>
      </c>
    </row>
    <row r="687" spans="11:18" x14ac:dyDescent="0.25">
      <c r="K687">
        <v>141992</v>
      </c>
      <c r="L687">
        <v>14</v>
      </c>
      <c r="M687">
        <v>1992</v>
      </c>
      <c r="N687">
        <v>435.6</v>
      </c>
      <c r="O687">
        <v>2670.3</v>
      </c>
      <c r="P687">
        <v>723.2</v>
      </c>
      <c r="Q687">
        <v>280.8</v>
      </c>
      <c r="R687">
        <v>0</v>
      </c>
    </row>
    <row r="688" spans="11:18" x14ac:dyDescent="0.25">
      <c r="K688">
        <v>141993</v>
      </c>
      <c r="L688">
        <v>14</v>
      </c>
      <c r="M688">
        <v>1993</v>
      </c>
      <c r="N688">
        <v>433.4</v>
      </c>
      <c r="O688">
        <v>2786.2</v>
      </c>
      <c r="P688">
        <v>756.8</v>
      </c>
      <c r="Q688">
        <v>294.7</v>
      </c>
      <c r="R688">
        <v>0</v>
      </c>
    </row>
    <row r="689" spans="11:18" x14ac:dyDescent="0.25">
      <c r="K689">
        <v>141994</v>
      </c>
      <c r="L689">
        <v>14</v>
      </c>
      <c r="M689">
        <v>1994</v>
      </c>
      <c r="N689">
        <v>431.2</v>
      </c>
      <c r="O689">
        <v>2902.1</v>
      </c>
      <c r="P689">
        <v>790.4</v>
      </c>
      <c r="Q689">
        <v>308.60000000000002</v>
      </c>
      <c r="R689">
        <v>0</v>
      </c>
    </row>
    <row r="690" spans="11:18" x14ac:dyDescent="0.25">
      <c r="K690">
        <v>141995</v>
      </c>
      <c r="L690">
        <v>14</v>
      </c>
      <c r="M690">
        <v>1995</v>
      </c>
      <c r="N690">
        <v>429</v>
      </c>
      <c r="O690">
        <v>3018</v>
      </c>
      <c r="P690">
        <v>824</v>
      </c>
      <c r="Q690">
        <v>322.5</v>
      </c>
      <c r="R690">
        <v>0</v>
      </c>
    </row>
    <row r="691" spans="11:18" x14ac:dyDescent="0.25">
      <c r="K691">
        <v>141996</v>
      </c>
      <c r="L691">
        <v>14</v>
      </c>
      <c r="M691">
        <v>1996</v>
      </c>
      <c r="N691">
        <v>423</v>
      </c>
      <c r="O691">
        <v>3018</v>
      </c>
      <c r="P691">
        <v>864.5</v>
      </c>
      <c r="Q691">
        <v>338</v>
      </c>
      <c r="R691">
        <v>0</v>
      </c>
    </row>
    <row r="692" spans="11:18" x14ac:dyDescent="0.25">
      <c r="K692">
        <v>141997</v>
      </c>
      <c r="L692">
        <v>14</v>
      </c>
      <c r="M692">
        <v>1997</v>
      </c>
      <c r="N692">
        <v>425.5</v>
      </c>
      <c r="O692">
        <v>3020</v>
      </c>
      <c r="P692">
        <v>892.5</v>
      </c>
      <c r="Q692">
        <v>353</v>
      </c>
      <c r="R692">
        <v>0</v>
      </c>
    </row>
    <row r="693" spans="11:18" x14ac:dyDescent="0.25">
      <c r="K693">
        <v>141998</v>
      </c>
      <c r="L693">
        <v>14</v>
      </c>
      <c r="M693">
        <v>1998</v>
      </c>
      <c r="N693">
        <v>415</v>
      </c>
      <c r="O693">
        <v>3032</v>
      </c>
      <c r="P693">
        <v>918</v>
      </c>
      <c r="Q693">
        <v>368</v>
      </c>
      <c r="R693">
        <v>0</v>
      </c>
    </row>
    <row r="694" spans="11:18" x14ac:dyDescent="0.25">
      <c r="K694">
        <v>141999</v>
      </c>
      <c r="L694">
        <v>14</v>
      </c>
      <c r="M694">
        <v>1999</v>
      </c>
      <c r="N694">
        <v>405</v>
      </c>
      <c r="O694">
        <v>3049.5</v>
      </c>
      <c r="P694">
        <v>936</v>
      </c>
      <c r="Q694">
        <v>383</v>
      </c>
      <c r="R694">
        <v>0</v>
      </c>
    </row>
    <row r="695" spans="11:18" x14ac:dyDescent="0.25">
      <c r="K695">
        <v>142000</v>
      </c>
      <c r="L695">
        <v>14</v>
      </c>
      <c r="M695">
        <v>2000</v>
      </c>
      <c r="N695">
        <v>392</v>
      </c>
      <c r="O695">
        <v>3123</v>
      </c>
      <c r="P695">
        <v>979</v>
      </c>
      <c r="Q695">
        <v>396</v>
      </c>
      <c r="R695">
        <v>0</v>
      </c>
    </row>
    <row r="696" spans="11:18" x14ac:dyDescent="0.25">
      <c r="K696">
        <v>142001</v>
      </c>
      <c r="L696">
        <v>14</v>
      </c>
      <c r="M696">
        <v>2001</v>
      </c>
      <c r="N696">
        <v>371.5</v>
      </c>
      <c r="O696">
        <v>3193.5</v>
      </c>
      <c r="P696">
        <v>1013</v>
      </c>
      <c r="Q696">
        <v>412</v>
      </c>
      <c r="R696">
        <v>0</v>
      </c>
    </row>
    <row r="697" spans="11:18" x14ac:dyDescent="0.25">
      <c r="K697">
        <v>142002</v>
      </c>
      <c r="L697">
        <v>14</v>
      </c>
      <c r="M697">
        <v>2002</v>
      </c>
      <c r="N697">
        <v>349.5</v>
      </c>
      <c r="O697">
        <v>3264</v>
      </c>
      <c r="P697">
        <v>1036</v>
      </c>
      <c r="Q697">
        <v>427</v>
      </c>
      <c r="R697">
        <v>0</v>
      </c>
    </row>
    <row r="698" spans="11:18" x14ac:dyDescent="0.25">
      <c r="K698">
        <v>142003</v>
      </c>
      <c r="L698">
        <v>14</v>
      </c>
      <c r="M698">
        <v>2003</v>
      </c>
      <c r="N698">
        <v>322</v>
      </c>
      <c r="O698">
        <v>3338</v>
      </c>
      <c r="P698">
        <v>1060</v>
      </c>
      <c r="Q698">
        <v>442</v>
      </c>
      <c r="R698">
        <v>0</v>
      </c>
    </row>
    <row r="699" spans="11:18" x14ac:dyDescent="0.25">
      <c r="K699">
        <v>142004</v>
      </c>
      <c r="L699">
        <v>14</v>
      </c>
      <c r="M699">
        <v>2004</v>
      </c>
      <c r="N699">
        <v>296</v>
      </c>
      <c r="O699">
        <v>3404.5</v>
      </c>
      <c r="P699">
        <v>1076.5</v>
      </c>
      <c r="Q699">
        <v>457</v>
      </c>
      <c r="R699">
        <v>0</v>
      </c>
    </row>
    <row r="700" spans="11:18" x14ac:dyDescent="0.25">
      <c r="K700">
        <v>142005</v>
      </c>
      <c r="L700">
        <v>14</v>
      </c>
      <c r="M700">
        <v>2005</v>
      </c>
      <c r="N700">
        <v>266.5</v>
      </c>
      <c r="O700">
        <v>3458</v>
      </c>
      <c r="P700">
        <v>1125</v>
      </c>
      <c r="Q700">
        <v>471</v>
      </c>
      <c r="R700">
        <v>0</v>
      </c>
    </row>
    <row r="701" spans="11:18" x14ac:dyDescent="0.25">
      <c r="K701">
        <v>142006</v>
      </c>
      <c r="L701">
        <v>14</v>
      </c>
      <c r="M701">
        <v>2006</v>
      </c>
      <c r="N701">
        <v>243</v>
      </c>
      <c r="O701">
        <v>3429</v>
      </c>
      <c r="P701">
        <v>1145</v>
      </c>
      <c r="Q701">
        <v>481.5</v>
      </c>
      <c r="R701">
        <v>94</v>
      </c>
    </row>
    <row r="702" spans="11:18" x14ac:dyDescent="0.25">
      <c r="K702">
        <v>142007</v>
      </c>
      <c r="L702">
        <v>14</v>
      </c>
      <c r="M702">
        <v>2007</v>
      </c>
      <c r="N702">
        <v>224</v>
      </c>
      <c r="O702">
        <v>3389</v>
      </c>
      <c r="P702">
        <v>1148</v>
      </c>
      <c r="Q702">
        <v>491</v>
      </c>
      <c r="R702">
        <v>207</v>
      </c>
    </row>
    <row r="703" spans="11:18" x14ac:dyDescent="0.25">
      <c r="K703">
        <v>142008</v>
      </c>
      <c r="L703">
        <v>14</v>
      </c>
      <c r="M703">
        <v>2008</v>
      </c>
      <c r="N703">
        <v>207</v>
      </c>
      <c r="O703">
        <v>3343.5</v>
      </c>
      <c r="P703">
        <v>1140.5</v>
      </c>
      <c r="Q703">
        <v>496</v>
      </c>
      <c r="R703">
        <v>326</v>
      </c>
    </row>
    <row r="704" spans="11:18" x14ac:dyDescent="0.25">
      <c r="K704">
        <v>142009</v>
      </c>
      <c r="L704">
        <v>14</v>
      </c>
      <c r="M704">
        <v>2009</v>
      </c>
      <c r="N704">
        <v>196</v>
      </c>
      <c r="O704">
        <v>3323</v>
      </c>
      <c r="P704">
        <v>1130</v>
      </c>
      <c r="Q704">
        <v>500</v>
      </c>
      <c r="R704">
        <v>426</v>
      </c>
    </row>
    <row r="705" spans="11:18" x14ac:dyDescent="0.25">
      <c r="K705">
        <v>142010</v>
      </c>
      <c r="L705">
        <v>14</v>
      </c>
      <c r="M705">
        <v>2010</v>
      </c>
      <c r="N705">
        <v>189</v>
      </c>
      <c r="O705">
        <v>3241</v>
      </c>
      <c r="P705">
        <v>1155.5</v>
      </c>
      <c r="Q705">
        <v>502</v>
      </c>
      <c r="R705">
        <v>505</v>
      </c>
    </row>
    <row r="706" spans="11:18" x14ac:dyDescent="0.25">
      <c r="K706">
        <v>142011</v>
      </c>
      <c r="L706">
        <v>14</v>
      </c>
      <c r="M706">
        <v>2011</v>
      </c>
      <c r="N706">
        <v>190</v>
      </c>
      <c r="O706">
        <v>3189</v>
      </c>
      <c r="P706">
        <v>1180</v>
      </c>
      <c r="Q706">
        <v>512</v>
      </c>
      <c r="R706">
        <v>555</v>
      </c>
    </row>
    <row r="707" spans="11:18" x14ac:dyDescent="0.25">
      <c r="K707">
        <v>142012</v>
      </c>
      <c r="L707">
        <v>14</v>
      </c>
      <c r="M707">
        <v>2012</v>
      </c>
      <c r="N707">
        <v>188</v>
      </c>
      <c r="O707">
        <v>3097.5</v>
      </c>
      <c r="P707">
        <v>1166.5</v>
      </c>
      <c r="Q707">
        <v>512</v>
      </c>
      <c r="R707">
        <v>658</v>
      </c>
    </row>
    <row r="708" spans="11:18" x14ac:dyDescent="0.25">
      <c r="K708">
        <v>142013</v>
      </c>
      <c r="L708">
        <v>14</v>
      </c>
      <c r="M708">
        <v>2013</v>
      </c>
      <c r="N708">
        <v>188</v>
      </c>
      <c r="O708">
        <v>3022</v>
      </c>
      <c r="P708">
        <v>1103</v>
      </c>
      <c r="Q708">
        <v>492</v>
      </c>
      <c r="R708">
        <v>758</v>
      </c>
    </row>
    <row r="709" spans="11:18" x14ac:dyDescent="0.25">
      <c r="K709">
        <v>142014</v>
      </c>
      <c r="L709">
        <v>14</v>
      </c>
      <c r="M709">
        <v>2014</v>
      </c>
      <c r="N709">
        <v>188</v>
      </c>
      <c r="O709">
        <v>2948</v>
      </c>
      <c r="P709">
        <v>1026</v>
      </c>
      <c r="Q709">
        <v>464</v>
      </c>
      <c r="R709">
        <v>867</v>
      </c>
    </row>
    <row r="710" spans="11:18" x14ac:dyDescent="0.25">
      <c r="K710">
        <v>142015</v>
      </c>
      <c r="L710">
        <v>14</v>
      </c>
      <c r="M710">
        <v>2015</v>
      </c>
      <c r="N710">
        <v>188</v>
      </c>
      <c r="O710">
        <v>2846.5</v>
      </c>
      <c r="P710">
        <v>974.5</v>
      </c>
      <c r="Q710">
        <v>423.5</v>
      </c>
      <c r="R710">
        <v>976</v>
      </c>
    </row>
    <row r="711" spans="11:18" x14ac:dyDescent="0.25">
      <c r="K711">
        <v>142016</v>
      </c>
      <c r="L711">
        <v>14</v>
      </c>
      <c r="M711">
        <v>2016</v>
      </c>
      <c r="N711">
        <v>188</v>
      </c>
      <c r="O711">
        <v>2554.5</v>
      </c>
      <c r="P711">
        <v>857</v>
      </c>
      <c r="Q711">
        <v>367</v>
      </c>
      <c r="R711">
        <v>1394</v>
      </c>
    </row>
    <row r="712" spans="11:18" x14ac:dyDescent="0.25">
      <c r="K712">
        <v>142017</v>
      </c>
      <c r="L712">
        <v>14</v>
      </c>
      <c r="M712">
        <v>2017</v>
      </c>
      <c r="N712">
        <v>188</v>
      </c>
      <c r="O712">
        <v>2278</v>
      </c>
      <c r="P712">
        <v>741</v>
      </c>
      <c r="Q712">
        <v>317</v>
      </c>
      <c r="R712">
        <v>1805</v>
      </c>
    </row>
    <row r="713" spans="11:18" x14ac:dyDescent="0.25">
      <c r="K713">
        <v>142018</v>
      </c>
      <c r="L713">
        <v>14</v>
      </c>
      <c r="M713">
        <v>2018</v>
      </c>
      <c r="N713">
        <v>188</v>
      </c>
      <c r="O713">
        <v>1962</v>
      </c>
      <c r="P713">
        <v>612</v>
      </c>
      <c r="Q713">
        <v>263</v>
      </c>
      <c r="R713">
        <v>2294</v>
      </c>
    </row>
    <row r="714" spans="11:18" x14ac:dyDescent="0.25">
      <c r="K714">
        <v>142019</v>
      </c>
      <c r="L714">
        <v>14</v>
      </c>
      <c r="M714">
        <v>2019</v>
      </c>
      <c r="N714">
        <v>188</v>
      </c>
      <c r="O714">
        <v>1606</v>
      </c>
      <c r="P714">
        <v>477</v>
      </c>
      <c r="Q714">
        <v>205</v>
      </c>
      <c r="R714">
        <v>2861.5</v>
      </c>
    </row>
    <row r="715" spans="11:18" x14ac:dyDescent="0.25">
      <c r="K715">
        <v>142020</v>
      </c>
      <c r="L715">
        <v>14</v>
      </c>
      <c r="M715">
        <v>2020</v>
      </c>
      <c r="N715">
        <v>188</v>
      </c>
      <c r="O715">
        <v>1251</v>
      </c>
      <c r="P715">
        <v>365</v>
      </c>
      <c r="Q715">
        <v>152</v>
      </c>
      <c r="R715">
        <v>3405</v>
      </c>
    </row>
    <row r="716" spans="11:18" x14ac:dyDescent="0.25">
      <c r="K716">
        <v>151970</v>
      </c>
      <c r="L716">
        <v>15</v>
      </c>
      <c r="M716">
        <v>1970</v>
      </c>
      <c r="N716">
        <v>830</v>
      </c>
      <c r="O716">
        <v>3003</v>
      </c>
      <c r="P716">
        <v>378</v>
      </c>
      <c r="Q716">
        <v>87</v>
      </c>
      <c r="R716">
        <v>0</v>
      </c>
    </row>
    <row r="717" spans="11:18" x14ac:dyDescent="0.25">
      <c r="K717">
        <v>151971</v>
      </c>
      <c r="L717">
        <v>15</v>
      </c>
      <c r="M717">
        <v>1971</v>
      </c>
      <c r="N717">
        <v>917.2</v>
      </c>
      <c r="O717">
        <v>3282.6</v>
      </c>
      <c r="P717">
        <v>429.8</v>
      </c>
      <c r="Q717">
        <v>103.1</v>
      </c>
      <c r="R717">
        <v>0</v>
      </c>
    </row>
    <row r="718" spans="11:18" x14ac:dyDescent="0.25">
      <c r="K718">
        <v>151972</v>
      </c>
      <c r="L718">
        <v>15</v>
      </c>
      <c r="M718">
        <v>1972</v>
      </c>
      <c r="N718">
        <v>1004.4</v>
      </c>
      <c r="O718">
        <v>3562.2</v>
      </c>
      <c r="P718">
        <v>481.6</v>
      </c>
      <c r="Q718">
        <v>119.2</v>
      </c>
      <c r="R718">
        <v>0</v>
      </c>
    </row>
    <row r="719" spans="11:18" x14ac:dyDescent="0.25">
      <c r="K719">
        <v>151973</v>
      </c>
      <c r="L719">
        <v>15</v>
      </c>
      <c r="M719">
        <v>1973</v>
      </c>
      <c r="N719">
        <v>1091.5999999999999</v>
      </c>
      <c r="O719">
        <v>3841.8</v>
      </c>
      <c r="P719">
        <v>533.4</v>
      </c>
      <c r="Q719">
        <v>135.30000000000001</v>
      </c>
      <c r="R719">
        <v>0</v>
      </c>
    </row>
    <row r="720" spans="11:18" x14ac:dyDescent="0.25">
      <c r="K720">
        <v>151974</v>
      </c>
      <c r="L720">
        <v>15</v>
      </c>
      <c r="M720">
        <v>1974</v>
      </c>
      <c r="N720">
        <v>1178.8</v>
      </c>
      <c r="O720">
        <v>4121.3999999999996</v>
      </c>
      <c r="P720">
        <v>585.20000000000005</v>
      </c>
      <c r="Q720">
        <v>151.4</v>
      </c>
      <c r="R720">
        <v>0</v>
      </c>
    </row>
    <row r="721" spans="11:18" x14ac:dyDescent="0.25">
      <c r="K721">
        <v>151975</v>
      </c>
      <c r="L721">
        <v>15</v>
      </c>
      <c r="M721">
        <v>1975</v>
      </c>
      <c r="N721">
        <v>1266</v>
      </c>
      <c r="O721">
        <v>4401</v>
      </c>
      <c r="P721">
        <v>637</v>
      </c>
      <c r="Q721">
        <v>167.5</v>
      </c>
      <c r="R721">
        <v>0</v>
      </c>
    </row>
    <row r="722" spans="11:18" x14ac:dyDescent="0.25">
      <c r="K722">
        <v>151976</v>
      </c>
      <c r="L722">
        <v>15</v>
      </c>
      <c r="M722">
        <v>1976</v>
      </c>
      <c r="N722">
        <v>1357</v>
      </c>
      <c r="O722">
        <v>4777</v>
      </c>
      <c r="P722">
        <v>711.6</v>
      </c>
      <c r="Q722">
        <v>192.5</v>
      </c>
      <c r="R722">
        <v>0</v>
      </c>
    </row>
    <row r="723" spans="11:18" x14ac:dyDescent="0.25">
      <c r="K723">
        <v>151977</v>
      </c>
      <c r="L723">
        <v>15</v>
      </c>
      <c r="M723">
        <v>1977</v>
      </c>
      <c r="N723">
        <v>1448</v>
      </c>
      <c r="O723">
        <v>5153</v>
      </c>
      <c r="P723">
        <v>786.2</v>
      </c>
      <c r="Q723">
        <v>217.5</v>
      </c>
      <c r="R723">
        <v>0</v>
      </c>
    </row>
    <row r="724" spans="11:18" x14ac:dyDescent="0.25">
      <c r="K724">
        <v>151978</v>
      </c>
      <c r="L724">
        <v>15</v>
      </c>
      <c r="M724">
        <v>1978</v>
      </c>
      <c r="N724">
        <v>1539</v>
      </c>
      <c r="O724">
        <v>5529</v>
      </c>
      <c r="P724">
        <v>860.8</v>
      </c>
      <c r="Q724">
        <v>242.5</v>
      </c>
      <c r="R724">
        <v>0</v>
      </c>
    </row>
    <row r="725" spans="11:18" x14ac:dyDescent="0.25">
      <c r="K725">
        <v>151979</v>
      </c>
      <c r="L725">
        <v>15</v>
      </c>
      <c r="M725">
        <v>1979</v>
      </c>
      <c r="N725">
        <v>1630</v>
      </c>
      <c r="O725">
        <v>5905</v>
      </c>
      <c r="P725">
        <v>935.4</v>
      </c>
      <c r="Q725">
        <v>267.5</v>
      </c>
      <c r="R725">
        <v>0</v>
      </c>
    </row>
    <row r="726" spans="11:18" x14ac:dyDescent="0.25">
      <c r="K726">
        <v>151980</v>
      </c>
      <c r="L726">
        <v>15</v>
      </c>
      <c r="M726">
        <v>1980</v>
      </c>
      <c r="N726">
        <v>1721</v>
      </c>
      <c r="O726">
        <v>6281</v>
      </c>
      <c r="P726">
        <v>1010</v>
      </c>
      <c r="Q726">
        <v>292.5</v>
      </c>
      <c r="R726">
        <v>0</v>
      </c>
    </row>
    <row r="727" spans="11:18" x14ac:dyDescent="0.25">
      <c r="K727">
        <v>151981</v>
      </c>
      <c r="L727">
        <v>15</v>
      </c>
      <c r="M727">
        <v>1981</v>
      </c>
      <c r="N727">
        <v>1682.2</v>
      </c>
      <c r="O727">
        <v>6528.5</v>
      </c>
      <c r="P727">
        <v>1104</v>
      </c>
      <c r="Q727">
        <v>327</v>
      </c>
      <c r="R727">
        <v>0</v>
      </c>
    </row>
    <row r="728" spans="11:18" x14ac:dyDescent="0.25">
      <c r="K728">
        <v>151982</v>
      </c>
      <c r="L728">
        <v>15</v>
      </c>
      <c r="M728">
        <v>1982</v>
      </c>
      <c r="N728">
        <v>1643.4</v>
      </c>
      <c r="O728">
        <v>6776</v>
      </c>
      <c r="P728">
        <v>1198</v>
      </c>
      <c r="Q728">
        <v>361.5</v>
      </c>
      <c r="R728">
        <v>0</v>
      </c>
    </row>
    <row r="729" spans="11:18" x14ac:dyDescent="0.25">
      <c r="K729">
        <v>151983</v>
      </c>
      <c r="L729">
        <v>15</v>
      </c>
      <c r="M729">
        <v>1983</v>
      </c>
      <c r="N729">
        <v>1604.6</v>
      </c>
      <c r="O729">
        <v>7023.5</v>
      </c>
      <c r="P729">
        <v>1292</v>
      </c>
      <c r="Q729">
        <v>396</v>
      </c>
      <c r="R729">
        <v>0</v>
      </c>
    </row>
    <row r="730" spans="11:18" x14ac:dyDescent="0.25">
      <c r="K730">
        <v>151984</v>
      </c>
      <c r="L730">
        <v>15</v>
      </c>
      <c r="M730">
        <v>1984</v>
      </c>
      <c r="N730">
        <v>1565.8</v>
      </c>
      <c r="O730">
        <v>7271</v>
      </c>
      <c r="P730">
        <v>1386</v>
      </c>
      <c r="Q730">
        <v>430.5</v>
      </c>
      <c r="R730">
        <v>0</v>
      </c>
    </row>
    <row r="731" spans="11:18" x14ac:dyDescent="0.25">
      <c r="K731">
        <v>151985</v>
      </c>
      <c r="L731">
        <v>15</v>
      </c>
      <c r="M731">
        <v>1985</v>
      </c>
      <c r="N731">
        <v>1527</v>
      </c>
      <c r="O731">
        <v>7518.5</v>
      </c>
      <c r="P731">
        <v>1480</v>
      </c>
      <c r="Q731">
        <v>465</v>
      </c>
      <c r="R731">
        <v>0</v>
      </c>
    </row>
    <row r="732" spans="11:18" x14ac:dyDescent="0.25">
      <c r="K732">
        <v>151986</v>
      </c>
      <c r="L732">
        <v>15</v>
      </c>
      <c r="M732">
        <v>1986</v>
      </c>
      <c r="N732">
        <v>1438.2</v>
      </c>
      <c r="O732">
        <v>7661.5</v>
      </c>
      <c r="P732">
        <v>1580.1</v>
      </c>
      <c r="Q732">
        <v>508.6</v>
      </c>
      <c r="R732">
        <v>0</v>
      </c>
    </row>
    <row r="733" spans="11:18" x14ac:dyDescent="0.25">
      <c r="K733">
        <v>151987</v>
      </c>
      <c r="L733">
        <v>15</v>
      </c>
      <c r="M733">
        <v>1987</v>
      </c>
      <c r="N733">
        <v>1349.4</v>
      </c>
      <c r="O733">
        <v>7804.5</v>
      </c>
      <c r="P733">
        <v>1680.2</v>
      </c>
      <c r="Q733">
        <v>552.20000000000005</v>
      </c>
      <c r="R733">
        <v>0</v>
      </c>
    </row>
    <row r="734" spans="11:18" x14ac:dyDescent="0.25">
      <c r="K734">
        <v>151988</v>
      </c>
      <c r="L734">
        <v>15</v>
      </c>
      <c r="M734">
        <v>1988</v>
      </c>
      <c r="N734">
        <v>1260.5999999999999</v>
      </c>
      <c r="O734">
        <v>7947.5</v>
      </c>
      <c r="P734">
        <v>1780.3</v>
      </c>
      <c r="Q734">
        <v>595.79999999999995</v>
      </c>
      <c r="R734">
        <v>0</v>
      </c>
    </row>
    <row r="735" spans="11:18" x14ac:dyDescent="0.25">
      <c r="K735">
        <v>151989</v>
      </c>
      <c r="L735">
        <v>15</v>
      </c>
      <c r="M735">
        <v>1989</v>
      </c>
      <c r="N735">
        <v>1171.8</v>
      </c>
      <c r="O735">
        <v>8090.5</v>
      </c>
      <c r="P735">
        <v>1880.4</v>
      </c>
      <c r="Q735">
        <v>639.4</v>
      </c>
      <c r="R735">
        <v>0</v>
      </c>
    </row>
    <row r="736" spans="11:18" x14ac:dyDescent="0.25">
      <c r="K736">
        <v>151990</v>
      </c>
      <c r="L736">
        <v>15</v>
      </c>
      <c r="M736">
        <v>1990</v>
      </c>
      <c r="N736">
        <v>1083</v>
      </c>
      <c r="O736">
        <v>8233.5</v>
      </c>
      <c r="P736">
        <v>1980.5</v>
      </c>
      <c r="Q736">
        <v>683</v>
      </c>
      <c r="R736">
        <v>0</v>
      </c>
    </row>
    <row r="737" spans="11:18" x14ac:dyDescent="0.25">
      <c r="K737">
        <v>151991</v>
      </c>
      <c r="L737">
        <v>15</v>
      </c>
      <c r="M737">
        <v>1991</v>
      </c>
      <c r="N737">
        <v>1024.3</v>
      </c>
      <c r="O737">
        <v>8344</v>
      </c>
      <c r="P737">
        <v>2087.8000000000002</v>
      </c>
      <c r="Q737">
        <v>734.7</v>
      </c>
      <c r="R737">
        <v>0</v>
      </c>
    </row>
    <row r="738" spans="11:18" x14ac:dyDescent="0.25">
      <c r="K738">
        <v>151992</v>
      </c>
      <c r="L738">
        <v>15</v>
      </c>
      <c r="M738">
        <v>1992</v>
      </c>
      <c r="N738">
        <v>965.6</v>
      </c>
      <c r="O738">
        <v>8454.5</v>
      </c>
      <c r="P738">
        <v>2195.1</v>
      </c>
      <c r="Q738">
        <v>786.4</v>
      </c>
      <c r="R738">
        <v>0</v>
      </c>
    </row>
    <row r="739" spans="11:18" x14ac:dyDescent="0.25">
      <c r="K739">
        <v>151993</v>
      </c>
      <c r="L739">
        <v>15</v>
      </c>
      <c r="M739">
        <v>1993</v>
      </c>
      <c r="N739">
        <v>906.9</v>
      </c>
      <c r="O739">
        <v>8565</v>
      </c>
      <c r="P739">
        <v>2302.4</v>
      </c>
      <c r="Q739">
        <v>838.1</v>
      </c>
      <c r="R739">
        <v>0</v>
      </c>
    </row>
    <row r="740" spans="11:18" x14ac:dyDescent="0.25">
      <c r="K740">
        <v>151994</v>
      </c>
      <c r="L740">
        <v>15</v>
      </c>
      <c r="M740">
        <v>1994</v>
      </c>
      <c r="N740">
        <v>848.2</v>
      </c>
      <c r="O740">
        <v>8675.5</v>
      </c>
      <c r="P740">
        <v>2409.6999999999998</v>
      </c>
      <c r="Q740">
        <v>889.8</v>
      </c>
      <c r="R740">
        <v>0</v>
      </c>
    </row>
    <row r="741" spans="11:18" x14ac:dyDescent="0.25">
      <c r="K741">
        <v>151995</v>
      </c>
      <c r="L741">
        <v>15</v>
      </c>
      <c r="M741">
        <v>1995</v>
      </c>
      <c r="N741">
        <v>789.5</v>
      </c>
      <c r="O741">
        <v>8786</v>
      </c>
      <c r="P741">
        <v>2517</v>
      </c>
      <c r="Q741">
        <v>941.5</v>
      </c>
      <c r="R741">
        <v>0</v>
      </c>
    </row>
    <row r="742" spans="11:18" x14ac:dyDescent="0.25">
      <c r="K742">
        <v>151996</v>
      </c>
      <c r="L742">
        <v>15</v>
      </c>
      <c r="M742">
        <v>1996</v>
      </c>
      <c r="N742">
        <v>756</v>
      </c>
      <c r="O742">
        <v>8783</v>
      </c>
      <c r="P742">
        <v>2642.5</v>
      </c>
      <c r="Q742">
        <v>1000</v>
      </c>
      <c r="R742">
        <v>0</v>
      </c>
    </row>
    <row r="743" spans="11:18" x14ac:dyDescent="0.25">
      <c r="K743">
        <v>151997</v>
      </c>
      <c r="L743">
        <v>15</v>
      </c>
      <c r="M743">
        <v>1997</v>
      </c>
      <c r="N743">
        <v>728</v>
      </c>
      <c r="O743">
        <v>8772.5</v>
      </c>
      <c r="P743">
        <v>2731.5</v>
      </c>
      <c r="Q743">
        <v>1054</v>
      </c>
      <c r="R743">
        <v>0</v>
      </c>
    </row>
    <row r="744" spans="11:18" x14ac:dyDescent="0.25">
      <c r="K744">
        <v>151998</v>
      </c>
      <c r="L744">
        <v>15</v>
      </c>
      <c r="M744">
        <v>1998</v>
      </c>
      <c r="N744">
        <v>700</v>
      </c>
      <c r="O744">
        <v>8777</v>
      </c>
      <c r="P744">
        <v>2786</v>
      </c>
      <c r="Q744">
        <v>1102.5</v>
      </c>
      <c r="R744">
        <v>0</v>
      </c>
    </row>
    <row r="745" spans="11:18" x14ac:dyDescent="0.25">
      <c r="K745">
        <v>151999</v>
      </c>
      <c r="L745">
        <v>15</v>
      </c>
      <c r="M745">
        <v>1999</v>
      </c>
      <c r="N745">
        <v>647</v>
      </c>
      <c r="O745">
        <v>8766.5</v>
      </c>
      <c r="P745">
        <v>2822.5</v>
      </c>
      <c r="Q745">
        <v>1146</v>
      </c>
      <c r="R745">
        <v>0</v>
      </c>
    </row>
    <row r="746" spans="11:18" x14ac:dyDescent="0.25">
      <c r="K746">
        <v>152000</v>
      </c>
      <c r="L746">
        <v>15</v>
      </c>
      <c r="M746">
        <v>2000</v>
      </c>
      <c r="N746">
        <v>580</v>
      </c>
      <c r="O746">
        <v>8734.5</v>
      </c>
      <c r="P746">
        <v>2954</v>
      </c>
      <c r="Q746">
        <v>1192</v>
      </c>
      <c r="R746">
        <v>0</v>
      </c>
    </row>
    <row r="747" spans="11:18" x14ac:dyDescent="0.25">
      <c r="K747">
        <v>152001</v>
      </c>
      <c r="L747">
        <v>15</v>
      </c>
      <c r="M747">
        <v>2001</v>
      </c>
      <c r="N747">
        <v>531</v>
      </c>
      <c r="O747">
        <v>8705.5</v>
      </c>
      <c r="P747">
        <v>3050</v>
      </c>
      <c r="Q747">
        <v>1239.5</v>
      </c>
      <c r="R747">
        <v>0</v>
      </c>
    </row>
    <row r="748" spans="11:18" x14ac:dyDescent="0.25">
      <c r="K748">
        <v>152002</v>
      </c>
      <c r="L748">
        <v>15</v>
      </c>
      <c r="M748">
        <v>2002</v>
      </c>
      <c r="N748">
        <v>488</v>
      </c>
      <c r="O748">
        <v>8659</v>
      </c>
      <c r="P748">
        <v>3111.5</v>
      </c>
      <c r="Q748">
        <v>1284.5</v>
      </c>
      <c r="R748">
        <v>0</v>
      </c>
    </row>
    <row r="749" spans="11:18" x14ac:dyDescent="0.25">
      <c r="K749">
        <v>152003</v>
      </c>
      <c r="L749">
        <v>15</v>
      </c>
      <c r="M749">
        <v>2003</v>
      </c>
      <c r="N749">
        <v>436</v>
      </c>
      <c r="O749">
        <v>8621.5</v>
      </c>
      <c r="P749">
        <v>3145</v>
      </c>
      <c r="Q749">
        <v>1328.5</v>
      </c>
      <c r="R749">
        <v>0</v>
      </c>
    </row>
    <row r="750" spans="11:18" x14ac:dyDescent="0.25">
      <c r="K750">
        <v>152004</v>
      </c>
      <c r="L750">
        <v>15</v>
      </c>
      <c r="M750">
        <v>2004</v>
      </c>
      <c r="N750">
        <v>386.5</v>
      </c>
      <c r="O750">
        <v>8576.5</v>
      </c>
      <c r="P750">
        <v>3152</v>
      </c>
      <c r="Q750">
        <v>1364</v>
      </c>
      <c r="R750">
        <v>0</v>
      </c>
    </row>
    <row r="751" spans="11:18" x14ac:dyDescent="0.25">
      <c r="K751">
        <v>152005</v>
      </c>
      <c r="L751">
        <v>15</v>
      </c>
      <c r="M751">
        <v>2005</v>
      </c>
      <c r="N751">
        <v>345</v>
      </c>
      <c r="O751">
        <v>8451.5</v>
      </c>
      <c r="P751">
        <v>3266</v>
      </c>
      <c r="Q751">
        <v>1397.5</v>
      </c>
      <c r="R751">
        <v>0</v>
      </c>
    </row>
    <row r="752" spans="11:18" x14ac:dyDescent="0.25">
      <c r="K752">
        <v>152006</v>
      </c>
      <c r="L752">
        <v>15</v>
      </c>
      <c r="M752">
        <v>2006</v>
      </c>
      <c r="N752">
        <v>307</v>
      </c>
      <c r="O752">
        <v>8148.5</v>
      </c>
      <c r="P752">
        <v>3298</v>
      </c>
      <c r="Q752">
        <v>1425</v>
      </c>
      <c r="R752">
        <v>213</v>
      </c>
    </row>
    <row r="753" spans="11:18" x14ac:dyDescent="0.25">
      <c r="K753">
        <v>152007</v>
      </c>
      <c r="L753">
        <v>15</v>
      </c>
      <c r="M753">
        <v>2007</v>
      </c>
      <c r="N753">
        <v>276.5</v>
      </c>
      <c r="O753">
        <v>7803</v>
      </c>
      <c r="P753">
        <v>3280</v>
      </c>
      <c r="Q753">
        <v>1444.5</v>
      </c>
      <c r="R753">
        <v>492</v>
      </c>
    </row>
    <row r="754" spans="11:18" x14ac:dyDescent="0.25">
      <c r="K754">
        <v>152008</v>
      </c>
      <c r="L754">
        <v>15</v>
      </c>
      <c r="M754">
        <v>2008</v>
      </c>
      <c r="N754">
        <v>253</v>
      </c>
      <c r="O754">
        <v>7440.5</v>
      </c>
      <c r="P754">
        <v>3216.5</v>
      </c>
      <c r="Q754">
        <v>1454</v>
      </c>
      <c r="R754">
        <v>799</v>
      </c>
    </row>
    <row r="755" spans="11:18" x14ac:dyDescent="0.25">
      <c r="K755">
        <v>152009</v>
      </c>
      <c r="L755">
        <v>15</v>
      </c>
      <c r="M755">
        <v>2009</v>
      </c>
      <c r="N755">
        <v>240.5</v>
      </c>
      <c r="O755">
        <v>7120.5</v>
      </c>
      <c r="P755">
        <v>3123.5</v>
      </c>
      <c r="Q755">
        <v>1452.5</v>
      </c>
      <c r="R755">
        <v>1081</v>
      </c>
    </row>
    <row r="756" spans="11:18" x14ac:dyDescent="0.25">
      <c r="K756">
        <v>152010</v>
      </c>
      <c r="L756">
        <v>15</v>
      </c>
      <c r="M756">
        <v>2010</v>
      </c>
      <c r="N756">
        <v>233</v>
      </c>
      <c r="O756">
        <v>6602.5</v>
      </c>
      <c r="P756">
        <v>3143</v>
      </c>
      <c r="Q756">
        <v>1447.5</v>
      </c>
      <c r="R756">
        <v>1344</v>
      </c>
    </row>
    <row r="757" spans="11:18" x14ac:dyDescent="0.25">
      <c r="K757">
        <v>152011</v>
      </c>
      <c r="L757">
        <v>15</v>
      </c>
      <c r="M757">
        <v>2011</v>
      </c>
      <c r="N757">
        <v>228</v>
      </c>
      <c r="O757">
        <v>6169</v>
      </c>
      <c r="P757">
        <v>3113</v>
      </c>
      <c r="Q757">
        <v>1447</v>
      </c>
      <c r="R757">
        <v>1589.5</v>
      </c>
    </row>
    <row r="758" spans="11:18" x14ac:dyDescent="0.25">
      <c r="K758">
        <v>152012</v>
      </c>
      <c r="L758">
        <v>15</v>
      </c>
      <c r="M758">
        <v>2012</v>
      </c>
      <c r="N758">
        <v>224</v>
      </c>
      <c r="O758">
        <v>5723.5</v>
      </c>
      <c r="P758">
        <v>3052</v>
      </c>
      <c r="Q758">
        <v>1444</v>
      </c>
      <c r="R758">
        <v>1865.5</v>
      </c>
    </row>
    <row r="759" spans="11:18" x14ac:dyDescent="0.25">
      <c r="K759">
        <v>152013</v>
      </c>
      <c r="L759">
        <v>15</v>
      </c>
      <c r="M759">
        <v>2013</v>
      </c>
      <c r="N759">
        <v>224</v>
      </c>
      <c r="O759">
        <v>5346</v>
      </c>
      <c r="P759">
        <v>2965</v>
      </c>
      <c r="Q759">
        <v>1433</v>
      </c>
      <c r="R759">
        <v>2105</v>
      </c>
    </row>
    <row r="760" spans="11:18" x14ac:dyDescent="0.25">
      <c r="K760">
        <v>152014</v>
      </c>
      <c r="L760">
        <v>15</v>
      </c>
      <c r="M760">
        <v>2014</v>
      </c>
      <c r="N760">
        <v>224</v>
      </c>
      <c r="O760">
        <v>5004</v>
      </c>
      <c r="P760">
        <v>2781</v>
      </c>
      <c r="Q760">
        <v>1385</v>
      </c>
      <c r="R760">
        <v>2351</v>
      </c>
    </row>
    <row r="761" spans="11:18" x14ac:dyDescent="0.25">
      <c r="K761">
        <v>152015</v>
      </c>
      <c r="L761">
        <v>15</v>
      </c>
      <c r="M761">
        <v>2015</v>
      </c>
      <c r="N761">
        <v>224</v>
      </c>
      <c r="O761">
        <v>4506</v>
      </c>
      <c r="P761">
        <v>2610.5</v>
      </c>
      <c r="Q761">
        <v>1274</v>
      </c>
      <c r="R761">
        <v>2765.5</v>
      </c>
    </row>
    <row r="762" spans="11:18" x14ac:dyDescent="0.25">
      <c r="K762">
        <v>152016</v>
      </c>
      <c r="L762">
        <v>15</v>
      </c>
      <c r="M762">
        <v>2016</v>
      </c>
      <c r="N762">
        <v>224</v>
      </c>
      <c r="O762">
        <v>3838.5</v>
      </c>
      <c r="P762">
        <v>2372.5</v>
      </c>
      <c r="Q762">
        <v>1170</v>
      </c>
      <c r="R762">
        <v>3483</v>
      </c>
    </row>
    <row r="763" spans="11:18" x14ac:dyDescent="0.25">
      <c r="K763">
        <v>152017</v>
      </c>
      <c r="L763">
        <v>15</v>
      </c>
      <c r="M763">
        <v>2017</v>
      </c>
      <c r="N763">
        <v>224</v>
      </c>
      <c r="O763">
        <v>3220</v>
      </c>
      <c r="P763">
        <v>2129.5</v>
      </c>
      <c r="Q763">
        <v>1073</v>
      </c>
      <c r="R763">
        <v>4186</v>
      </c>
    </row>
    <row r="764" spans="11:18" x14ac:dyDescent="0.25">
      <c r="K764">
        <v>152018</v>
      </c>
      <c r="L764">
        <v>15</v>
      </c>
      <c r="M764">
        <v>2018</v>
      </c>
      <c r="N764">
        <v>224</v>
      </c>
      <c r="O764">
        <v>2569</v>
      </c>
      <c r="P764">
        <v>1869.5</v>
      </c>
      <c r="Q764">
        <v>972.5</v>
      </c>
      <c r="R764">
        <v>4989</v>
      </c>
    </row>
    <row r="765" spans="11:18" x14ac:dyDescent="0.25">
      <c r="K765">
        <v>152019</v>
      </c>
      <c r="L765">
        <v>15</v>
      </c>
      <c r="M765">
        <v>2019</v>
      </c>
      <c r="N765">
        <v>224</v>
      </c>
      <c r="O765">
        <v>2144.5</v>
      </c>
      <c r="P765">
        <v>1648.5</v>
      </c>
      <c r="Q765">
        <v>883</v>
      </c>
      <c r="R765">
        <v>5548</v>
      </c>
    </row>
    <row r="766" spans="11:18" x14ac:dyDescent="0.25">
      <c r="K766">
        <v>152020</v>
      </c>
      <c r="L766">
        <v>15</v>
      </c>
      <c r="M766">
        <v>2020</v>
      </c>
      <c r="N766">
        <v>224</v>
      </c>
      <c r="O766">
        <v>1812.5</v>
      </c>
      <c r="P766">
        <v>1493</v>
      </c>
      <c r="Q766">
        <v>800</v>
      </c>
      <c r="R766">
        <v>5936</v>
      </c>
    </row>
    <row r="767" spans="11:18" x14ac:dyDescent="0.25">
      <c r="K767">
        <v>161970</v>
      </c>
      <c r="L767">
        <v>16</v>
      </c>
      <c r="M767">
        <v>1970</v>
      </c>
      <c r="N767">
        <v>163</v>
      </c>
      <c r="O767">
        <v>907</v>
      </c>
      <c r="P767">
        <v>132</v>
      </c>
      <c r="Q767">
        <v>33</v>
      </c>
      <c r="R767">
        <v>0</v>
      </c>
    </row>
    <row r="768" spans="11:18" x14ac:dyDescent="0.25">
      <c r="K768">
        <v>161971</v>
      </c>
      <c r="L768">
        <v>16</v>
      </c>
      <c r="M768">
        <v>1971</v>
      </c>
      <c r="N768">
        <v>178.8</v>
      </c>
      <c r="O768">
        <v>984.4</v>
      </c>
      <c r="P768">
        <v>148</v>
      </c>
      <c r="Q768">
        <v>38.4</v>
      </c>
      <c r="R768">
        <v>0</v>
      </c>
    </row>
    <row r="769" spans="11:18" x14ac:dyDescent="0.25">
      <c r="K769">
        <v>161972</v>
      </c>
      <c r="L769">
        <v>16</v>
      </c>
      <c r="M769">
        <v>1972</v>
      </c>
      <c r="N769">
        <v>194.6</v>
      </c>
      <c r="O769">
        <v>1061.8</v>
      </c>
      <c r="P769">
        <v>164</v>
      </c>
      <c r="Q769">
        <v>43.8</v>
      </c>
      <c r="R769">
        <v>0</v>
      </c>
    </row>
    <row r="770" spans="11:18" x14ac:dyDescent="0.25">
      <c r="K770">
        <v>161973</v>
      </c>
      <c r="L770">
        <v>16</v>
      </c>
      <c r="M770">
        <v>1973</v>
      </c>
      <c r="N770">
        <v>210.4</v>
      </c>
      <c r="O770">
        <v>1139.2</v>
      </c>
      <c r="P770">
        <v>180</v>
      </c>
      <c r="Q770">
        <v>49.2</v>
      </c>
      <c r="R770">
        <v>0</v>
      </c>
    </row>
    <row r="771" spans="11:18" x14ac:dyDescent="0.25">
      <c r="K771">
        <v>161974</v>
      </c>
      <c r="L771">
        <v>16</v>
      </c>
      <c r="M771">
        <v>1974</v>
      </c>
      <c r="N771">
        <v>226.2</v>
      </c>
      <c r="O771">
        <v>1216.5999999999999</v>
      </c>
      <c r="P771">
        <v>196</v>
      </c>
      <c r="Q771">
        <v>54.6</v>
      </c>
      <c r="R771">
        <v>0</v>
      </c>
    </row>
    <row r="772" spans="11:18" x14ac:dyDescent="0.25">
      <c r="K772">
        <v>161975</v>
      </c>
      <c r="L772">
        <v>16</v>
      </c>
      <c r="M772">
        <v>1975</v>
      </c>
      <c r="N772">
        <v>242</v>
      </c>
      <c r="O772">
        <v>1294</v>
      </c>
      <c r="P772">
        <v>212</v>
      </c>
      <c r="Q772">
        <v>60</v>
      </c>
      <c r="R772">
        <v>0</v>
      </c>
    </row>
    <row r="773" spans="11:18" x14ac:dyDescent="0.25">
      <c r="K773">
        <v>161976</v>
      </c>
      <c r="L773">
        <v>16</v>
      </c>
      <c r="M773">
        <v>1976</v>
      </c>
      <c r="N773">
        <v>254.8</v>
      </c>
      <c r="O773">
        <v>1395.8</v>
      </c>
      <c r="P773">
        <v>234</v>
      </c>
      <c r="Q773">
        <v>68</v>
      </c>
      <c r="R773">
        <v>0</v>
      </c>
    </row>
    <row r="774" spans="11:18" x14ac:dyDescent="0.25">
      <c r="K774">
        <v>161977</v>
      </c>
      <c r="L774">
        <v>16</v>
      </c>
      <c r="M774">
        <v>1977</v>
      </c>
      <c r="N774">
        <v>267.60000000000002</v>
      </c>
      <c r="O774">
        <v>1497.6</v>
      </c>
      <c r="P774">
        <v>256</v>
      </c>
      <c r="Q774">
        <v>76</v>
      </c>
      <c r="R774">
        <v>0</v>
      </c>
    </row>
    <row r="775" spans="11:18" x14ac:dyDescent="0.25">
      <c r="K775">
        <v>161978</v>
      </c>
      <c r="L775">
        <v>16</v>
      </c>
      <c r="M775">
        <v>1978</v>
      </c>
      <c r="N775">
        <v>280.39999999999998</v>
      </c>
      <c r="O775">
        <v>1599.4</v>
      </c>
      <c r="P775">
        <v>278</v>
      </c>
      <c r="Q775">
        <v>84</v>
      </c>
      <c r="R775">
        <v>0</v>
      </c>
    </row>
    <row r="776" spans="11:18" x14ac:dyDescent="0.25">
      <c r="K776">
        <v>161979</v>
      </c>
      <c r="L776">
        <v>16</v>
      </c>
      <c r="M776">
        <v>1979</v>
      </c>
      <c r="N776">
        <v>293.2</v>
      </c>
      <c r="O776">
        <v>1701.2</v>
      </c>
      <c r="P776">
        <v>300</v>
      </c>
      <c r="Q776">
        <v>92</v>
      </c>
      <c r="R776">
        <v>0</v>
      </c>
    </row>
    <row r="777" spans="11:18" x14ac:dyDescent="0.25">
      <c r="K777">
        <v>161980</v>
      </c>
      <c r="L777">
        <v>16</v>
      </c>
      <c r="M777">
        <v>1980</v>
      </c>
      <c r="N777">
        <v>306</v>
      </c>
      <c r="O777">
        <v>1803</v>
      </c>
      <c r="P777">
        <v>322</v>
      </c>
      <c r="Q777">
        <v>100</v>
      </c>
      <c r="R777">
        <v>0</v>
      </c>
    </row>
    <row r="778" spans="11:18" x14ac:dyDescent="0.25">
      <c r="K778">
        <v>161981</v>
      </c>
      <c r="L778">
        <v>16</v>
      </c>
      <c r="M778">
        <v>1981</v>
      </c>
      <c r="N778">
        <v>306.8</v>
      </c>
      <c r="O778">
        <v>1891.8</v>
      </c>
      <c r="P778">
        <v>349.4</v>
      </c>
      <c r="Q778">
        <v>110.4</v>
      </c>
      <c r="R778">
        <v>0</v>
      </c>
    </row>
    <row r="779" spans="11:18" x14ac:dyDescent="0.25">
      <c r="K779">
        <v>161982</v>
      </c>
      <c r="L779">
        <v>16</v>
      </c>
      <c r="M779">
        <v>1982</v>
      </c>
      <c r="N779">
        <v>307.60000000000002</v>
      </c>
      <c r="O779">
        <v>1980.6</v>
      </c>
      <c r="P779">
        <v>376.8</v>
      </c>
      <c r="Q779">
        <v>120.8</v>
      </c>
      <c r="R779">
        <v>0</v>
      </c>
    </row>
    <row r="780" spans="11:18" x14ac:dyDescent="0.25">
      <c r="K780">
        <v>161983</v>
      </c>
      <c r="L780">
        <v>16</v>
      </c>
      <c r="M780">
        <v>1983</v>
      </c>
      <c r="N780">
        <v>308.39999999999998</v>
      </c>
      <c r="O780">
        <v>2069.4</v>
      </c>
      <c r="P780">
        <v>404.2</v>
      </c>
      <c r="Q780">
        <v>131.19999999999999</v>
      </c>
      <c r="R780">
        <v>0</v>
      </c>
    </row>
    <row r="781" spans="11:18" x14ac:dyDescent="0.25">
      <c r="K781">
        <v>161984</v>
      </c>
      <c r="L781">
        <v>16</v>
      </c>
      <c r="M781">
        <v>1984</v>
      </c>
      <c r="N781">
        <v>309.2</v>
      </c>
      <c r="O781">
        <v>2158.1999999999998</v>
      </c>
      <c r="P781">
        <v>431.6</v>
      </c>
      <c r="Q781">
        <v>141.6</v>
      </c>
      <c r="R781">
        <v>0</v>
      </c>
    </row>
    <row r="782" spans="11:18" x14ac:dyDescent="0.25">
      <c r="K782">
        <v>161985</v>
      </c>
      <c r="L782">
        <v>16</v>
      </c>
      <c r="M782">
        <v>1985</v>
      </c>
      <c r="N782">
        <v>310</v>
      </c>
      <c r="O782">
        <v>2247</v>
      </c>
      <c r="P782">
        <v>459</v>
      </c>
      <c r="Q782">
        <v>152</v>
      </c>
      <c r="R782">
        <v>0</v>
      </c>
    </row>
    <row r="783" spans="11:18" x14ac:dyDescent="0.25">
      <c r="K783">
        <v>161986</v>
      </c>
      <c r="L783">
        <v>16</v>
      </c>
      <c r="M783">
        <v>1986</v>
      </c>
      <c r="N783">
        <v>309.2</v>
      </c>
      <c r="O783">
        <v>2307.1</v>
      </c>
      <c r="P783">
        <v>490.4</v>
      </c>
      <c r="Q783">
        <v>164.6</v>
      </c>
      <c r="R783">
        <v>0</v>
      </c>
    </row>
    <row r="784" spans="11:18" x14ac:dyDescent="0.25">
      <c r="K784">
        <v>161987</v>
      </c>
      <c r="L784">
        <v>16</v>
      </c>
      <c r="M784">
        <v>1987</v>
      </c>
      <c r="N784">
        <v>308.39999999999998</v>
      </c>
      <c r="O784">
        <v>2367.1999999999998</v>
      </c>
      <c r="P784">
        <v>521.79999999999995</v>
      </c>
      <c r="Q784">
        <v>177.2</v>
      </c>
      <c r="R784">
        <v>0</v>
      </c>
    </row>
    <row r="785" spans="11:18" x14ac:dyDescent="0.25">
      <c r="K785">
        <v>161988</v>
      </c>
      <c r="L785">
        <v>16</v>
      </c>
      <c r="M785">
        <v>1988</v>
      </c>
      <c r="N785">
        <v>307.60000000000002</v>
      </c>
      <c r="O785">
        <v>2427.3000000000002</v>
      </c>
      <c r="P785">
        <v>553.20000000000005</v>
      </c>
      <c r="Q785">
        <v>189.8</v>
      </c>
      <c r="R785">
        <v>0</v>
      </c>
    </row>
    <row r="786" spans="11:18" x14ac:dyDescent="0.25">
      <c r="K786">
        <v>161989</v>
      </c>
      <c r="L786">
        <v>16</v>
      </c>
      <c r="M786">
        <v>1989</v>
      </c>
      <c r="N786">
        <v>306.8</v>
      </c>
      <c r="O786">
        <v>2487.4</v>
      </c>
      <c r="P786">
        <v>584.6</v>
      </c>
      <c r="Q786">
        <v>202.4</v>
      </c>
      <c r="R786">
        <v>0</v>
      </c>
    </row>
    <row r="787" spans="11:18" x14ac:dyDescent="0.25">
      <c r="K787">
        <v>161990</v>
      </c>
      <c r="L787">
        <v>16</v>
      </c>
      <c r="M787">
        <v>1990</v>
      </c>
      <c r="N787">
        <v>306</v>
      </c>
      <c r="O787">
        <v>2547.5</v>
      </c>
      <c r="P787">
        <v>616</v>
      </c>
      <c r="Q787">
        <v>215</v>
      </c>
      <c r="R787">
        <v>0</v>
      </c>
    </row>
    <row r="788" spans="11:18" x14ac:dyDescent="0.25">
      <c r="K788">
        <v>161991</v>
      </c>
      <c r="L788">
        <v>16</v>
      </c>
      <c r="M788">
        <v>1991</v>
      </c>
      <c r="N788">
        <v>304.39999999999998</v>
      </c>
      <c r="O788">
        <v>2549</v>
      </c>
      <c r="P788">
        <v>646.1</v>
      </c>
      <c r="Q788">
        <v>229.8</v>
      </c>
      <c r="R788">
        <v>0</v>
      </c>
    </row>
    <row r="789" spans="11:18" x14ac:dyDescent="0.25">
      <c r="K789">
        <v>161992</v>
      </c>
      <c r="L789">
        <v>16</v>
      </c>
      <c r="M789">
        <v>1992</v>
      </c>
      <c r="N789">
        <v>302.8</v>
      </c>
      <c r="O789">
        <v>2550.5</v>
      </c>
      <c r="P789">
        <v>676.2</v>
      </c>
      <c r="Q789">
        <v>244.6</v>
      </c>
      <c r="R789">
        <v>0</v>
      </c>
    </row>
    <row r="790" spans="11:18" x14ac:dyDescent="0.25">
      <c r="K790">
        <v>161993</v>
      </c>
      <c r="L790">
        <v>16</v>
      </c>
      <c r="M790">
        <v>1993</v>
      </c>
      <c r="N790">
        <v>301.2</v>
      </c>
      <c r="O790">
        <v>2552</v>
      </c>
      <c r="P790">
        <v>706.3</v>
      </c>
      <c r="Q790">
        <v>259.39999999999998</v>
      </c>
      <c r="R790">
        <v>0</v>
      </c>
    </row>
    <row r="791" spans="11:18" x14ac:dyDescent="0.25">
      <c r="K791">
        <v>161994</v>
      </c>
      <c r="L791">
        <v>16</v>
      </c>
      <c r="M791">
        <v>1994</v>
      </c>
      <c r="N791">
        <v>299.60000000000002</v>
      </c>
      <c r="O791">
        <v>2553.5</v>
      </c>
      <c r="P791">
        <v>736.4</v>
      </c>
      <c r="Q791">
        <v>274.2</v>
      </c>
      <c r="R791">
        <v>0</v>
      </c>
    </row>
    <row r="792" spans="11:18" x14ac:dyDescent="0.25">
      <c r="K792">
        <v>161995</v>
      </c>
      <c r="L792">
        <v>16</v>
      </c>
      <c r="M792">
        <v>1995</v>
      </c>
      <c r="N792">
        <v>298</v>
      </c>
      <c r="O792">
        <v>2555</v>
      </c>
      <c r="P792">
        <v>766.5</v>
      </c>
      <c r="Q792">
        <v>289</v>
      </c>
      <c r="R792">
        <v>0</v>
      </c>
    </row>
    <row r="793" spans="11:18" x14ac:dyDescent="0.25">
      <c r="K793">
        <v>161996</v>
      </c>
      <c r="L793">
        <v>16</v>
      </c>
      <c r="M793">
        <v>1996</v>
      </c>
      <c r="N793">
        <v>295.5</v>
      </c>
      <c r="O793">
        <v>2541.5</v>
      </c>
      <c r="P793">
        <v>799.5</v>
      </c>
      <c r="Q793">
        <v>305.5</v>
      </c>
      <c r="R793">
        <v>0</v>
      </c>
    </row>
    <row r="794" spans="11:18" x14ac:dyDescent="0.25">
      <c r="K794">
        <v>161997</v>
      </c>
      <c r="L794">
        <v>16</v>
      </c>
      <c r="M794">
        <v>1997</v>
      </c>
      <c r="N794">
        <v>296</v>
      </c>
      <c r="O794">
        <v>2527.5</v>
      </c>
      <c r="P794">
        <v>823.5</v>
      </c>
      <c r="Q794">
        <v>322</v>
      </c>
      <c r="R794">
        <v>0</v>
      </c>
    </row>
    <row r="795" spans="11:18" x14ac:dyDescent="0.25">
      <c r="K795">
        <v>161998</v>
      </c>
      <c r="L795">
        <v>16</v>
      </c>
      <c r="M795">
        <v>1998</v>
      </c>
      <c r="N795">
        <v>298</v>
      </c>
      <c r="O795">
        <v>2525</v>
      </c>
      <c r="P795">
        <v>841</v>
      </c>
      <c r="Q795">
        <v>336</v>
      </c>
      <c r="R795">
        <v>0</v>
      </c>
    </row>
    <row r="796" spans="11:18" x14ac:dyDescent="0.25">
      <c r="K796">
        <v>161999</v>
      </c>
      <c r="L796">
        <v>16</v>
      </c>
      <c r="M796">
        <v>1999</v>
      </c>
      <c r="N796">
        <v>294.5</v>
      </c>
      <c r="O796">
        <v>2518</v>
      </c>
      <c r="P796">
        <v>851.5</v>
      </c>
      <c r="Q796">
        <v>350</v>
      </c>
      <c r="R796">
        <v>0</v>
      </c>
    </row>
    <row r="797" spans="11:18" x14ac:dyDescent="0.25">
      <c r="K797">
        <v>162000</v>
      </c>
      <c r="L797">
        <v>16</v>
      </c>
      <c r="M797">
        <v>2000</v>
      </c>
      <c r="N797">
        <v>289.5</v>
      </c>
      <c r="O797">
        <v>2474.5</v>
      </c>
      <c r="P797">
        <v>888</v>
      </c>
      <c r="Q797">
        <v>364</v>
      </c>
      <c r="R797">
        <v>0</v>
      </c>
    </row>
    <row r="798" spans="11:18" x14ac:dyDescent="0.25">
      <c r="K798">
        <v>162001</v>
      </c>
      <c r="L798">
        <v>16</v>
      </c>
      <c r="M798">
        <v>2001</v>
      </c>
      <c r="N798">
        <v>289</v>
      </c>
      <c r="O798">
        <v>2439.5</v>
      </c>
      <c r="P798">
        <v>911</v>
      </c>
      <c r="Q798">
        <v>377.5</v>
      </c>
      <c r="R798">
        <v>0</v>
      </c>
    </row>
    <row r="799" spans="11:18" x14ac:dyDescent="0.25">
      <c r="K799">
        <v>162002</v>
      </c>
      <c r="L799">
        <v>16</v>
      </c>
      <c r="M799">
        <v>2002</v>
      </c>
      <c r="N799">
        <v>286</v>
      </c>
      <c r="O799">
        <v>2410</v>
      </c>
      <c r="P799">
        <v>925.5</v>
      </c>
      <c r="Q799">
        <v>390</v>
      </c>
      <c r="R799">
        <v>0</v>
      </c>
    </row>
    <row r="800" spans="11:18" x14ac:dyDescent="0.25">
      <c r="K800">
        <v>162003</v>
      </c>
      <c r="L800">
        <v>16</v>
      </c>
      <c r="M800">
        <v>2003</v>
      </c>
      <c r="N800">
        <v>281</v>
      </c>
      <c r="O800">
        <v>2383.5</v>
      </c>
      <c r="P800">
        <v>934</v>
      </c>
      <c r="Q800">
        <v>403</v>
      </c>
      <c r="R800">
        <v>0</v>
      </c>
    </row>
    <row r="801" spans="11:18" x14ac:dyDescent="0.25">
      <c r="K801">
        <v>162004</v>
      </c>
      <c r="L801">
        <v>16</v>
      </c>
      <c r="M801">
        <v>2004</v>
      </c>
      <c r="N801">
        <v>269</v>
      </c>
      <c r="O801">
        <v>2361.5</v>
      </c>
      <c r="P801">
        <v>933.5</v>
      </c>
      <c r="Q801">
        <v>413</v>
      </c>
      <c r="R801">
        <v>0</v>
      </c>
    </row>
    <row r="802" spans="11:18" x14ac:dyDescent="0.25">
      <c r="K802">
        <v>162005</v>
      </c>
      <c r="L802">
        <v>16</v>
      </c>
      <c r="M802">
        <v>2005</v>
      </c>
      <c r="N802">
        <v>257.5</v>
      </c>
      <c r="O802">
        <v>2416</v>
      </c>
      <c r="P802">
        <v>956.5</v>
      </c>
      <c r="Q802">
        <v>422</v>
      </c>
      <c r="R802">
        <v>0</v>
      </c>
    </row>
    <row r="803" spans="11:18" x14ac:dyDescent="0.25">
      <c r="K803">
        <v>162006</v>
      </c>
      <c r="L803">
        <v>16</v>
      </c>
      <c r="M803">
        <v>2006</v>
      </c>
      <c r="N803">
        <v>250</v>
      </c>
      <c r="O803">
        <v>2429</v>
      </c>
      <c r="P803">
        <v>969</v>
      </c>
      <c r="Q803">
        <v>431</v>
      </c>
      <c r="R803">
        <v>33</v>
      </c>
    </row>
    <row r="804" spans="11:18" x14ac:dyDescent="0.25">
      <c r="K804">
        <v>162007</v>
      </c>
      <c r="L804">
        <v>16</v>
      </c>
      <c r="M804">
        <v>2007</v>
      </c>
      <c r="N804">
        <v>239</v>
      </c>
      <c r="O804">
        <v>2447.5</v>
      </c>
      <c r="P804">
        <v>974</v>
      </c>
      <c r="Q804">
        <v>440</v>
      </c>
      <c r="R804">
        <v>67</v>
      </c>
    </row>
    <row r="805" spans="11:18" x14ac:dyDescent="0.25">
      <c r="K805">
        <v>162008</v>
      </c>
      <c r="L805">
        <v>16</v>
      </c>
      <c r="M805">
        <v>2008</v>
      </c>
      <c r="N805">
        <v>237</v>
      </c>
      <c r="O805">
        <v>2454.5</v>
      </c>
      <c r="P805">
        <v>968.5</v>
      </c>
      <c r="Q805">
        <v>446</v>
      </c>
      <c r="R805">
        <v>104</v>
      </c>
    </row>
    <row r="806" spans="11:18" x14ac:dyDescent="0.25">
      <c r="K806">
        <v>162009</v>
      </c>
      <c r="L806">
        <v>16</v>
      </c>
      <c r="M806">
        <v>2009</v>
      </c>
      <c r="N806">
        <v>241</v>
      </c>
      <c r="O806">
        <v>2470</v>
      </c>
      <c r="P806">
        <v>952.5</v>
      </c>
      <c r="Q806">
        <v>445</v>
      </c>
      <c r="R806">
        <v>147</v>
      </c>
    </row>
    <row r="807" spans="11:18" x14ac:dyDescent="0.25">
      <c r="K807">
        <v>162010</v>
      </c>
      <c r="L807">
        <v>16</v>
      </c>
      <c r="M807">
        <v>2010</v>
      </c>
      <c r="N807">
        <v>232</v>
      </c>
      <c r="O807">
        <v>2342</v>
      </c>
      <c r="P807">
        <v>956</v>
      </c>
      <c r="Q807">
        <v>439</v>
      </c>
      <c r="R807">
        <v>190</v>
      </c>
    </row>
    <row r="808" spans="11:18" x14ac:dyDescent="0.25">
      <c r="K808">
        <v>162011</v>
      </c>
      <c r="L808">
        <v>16</v>
      </c>
      <c r="M808">
        <v>2011</v>
      </c>
      <c r="N808">
        <v>233</v>
      </c>
      <c r="O808">
        <v>2228</v>
      </c>
      <c r="P808">
        <v>948</v>
      </c>
      <c r="Q808">
        <v>436</v>
      </c>
      <c r="R808">
        <v>230</v>
      </c>
    </row>
    <row r="809" spans="11:18" x14ac:dyDescent="0.25">
      <c r="K809">
        <v>162012</v>
      </c>
      <c r="L809">
        <v>16</v>
      </c>
      <c r="M809">
        <v>2012</v>
      </c>
      <c r="N809">
        <v>235</v>
      </c>
      <c r="O809">
        <v>2127.5</v>
      </c>
      <c r="P809">
        <v>922</v>
      </c>
      <c r="Q809">
        <v>430</v>
      </c>
      <c r="R809">
        <v>270</v>
      </c>
    </row>
    <row r="810" spans="11:18" x14ac:dyDescent="0.25">
      <c r="K810">
        <v>162013</v>
      </c>
      <c r="L810">
        <v>16</v>
      </c>
      <c r="M810">
        <v>2013</v>
      </c>
      <c r="N810">
        <v>235</v>
      </c>
      <c r="O810">
        <v>2041</v>
      </c>
      <c r="P810">
        <v>861.5</v>
      </c>
      <c r="Q810">
        <v>408</v>
      </c>
      <c r="R810">
        <v>305</v>
      </c>
    </row>
    <row r="811" spans="11:18" x14ac:dyDescent="0.25">
      <c r="K811">
        <v>162014</v>
      </c>
      <c r="L811">
        <v>16</v>
      </c>
      <c r="M811">
        <v>2014</v>
      </c>
      <c r="N811">
        <v>235</v>
      </c>
      <c r="O811">
        <v>1960</v>
      </c>
      <c r="P811">
        <v>834</v>
      </c>
      <c r="Q811">
        <v>400</v>
      </c>
      <c r="R811">
        <v>339</v>
      </c>
    </row>
    <row r="812" spans="11:18" x14ac:dyDescent="0.25">
      <c r="K812">
        <v>162015</v>
      </c>
      <c r="L812">
        <v>16</v>
      </c>
      <c r="M812">
        <v>2015</v>
      </c>
      <c r="N812">
        <v>235</v>
      </c>
      <c r="O812">
        <v>1855.5</v>
      </c>
      <c r="P812">
        <v>809.5</v>
      </c>
      <c r="Q812">
        <v>379</v>
      </c>
      <c r="R812">
        <v>381</v>
      </c>
    </row>
    <row r="813" spans="11:18" x14ac:dyDescent="0.25">
      <c r="K813">
        <v>162016</v>
      </c>
      <c r="L813">
        <v>16</v>
      </c>
      <c r="M813">
        <v>2016</v>
      </c>
      <c r="N813">
        <v>235</v>
      </c>
      <c r="O813">
        <v>1704.5</v>
      </c>
      <c r="P813">
        <v>756</v>
      </c>
      <c r="Q813">
        <v>357</v>
      </c>
      <c r="R813">
        <v>512</v>
      </c>
    </row>
    <row r="814" spans="11:18" x14ac:dyDescent="0.25">
      <c r="K814">
        <v>162017</v>
      </c>
      <c r="L814">
        <v>16</v>
      </c>
      <c r="M814">
        <v>2017</v>
      </c>
      <c r="N814">
        <v>235</v>
      </c>
      <c r="O814">
        <v>1563.5</v>
      </c>
      <c r="P814">
        <v>698.5</v>
      </c>
      <c r="Q814">
        <v>333.5</v>
      </c>
      <c r="R814">
        <v>642</v>
      </c>
    </row>
    <row r="815" spans="11:18" x14ac:dyDescent="0.25">
      <c r="K815">
        <v>162018</v>
      </c>
      <c r="L815">
        <v>16</v>
      </c>
      <c r="M815">
        <v>2018</v>
      </c>
      <c r="N815">
        <v>235</v>
      </c>
      <c r="O815">
        <v>1420</v>
      </c>
      <c r="P815">
        <v>635</v>
      </c>
      <c r="Q815">
        <v>307.5</v>
      </c>
      <c r="R815">
        <v>797</v>
      </c>
    </row>
    <row r="816" spans="11:18" x14ac:dyDescent="0.25">
      <c r="K816">
        <v>162019</v>
      </c>
      <c r="L816">
        <v>16</v>
      </c>
      <c r="M816">
        <v>2019</v>
      </c>
      <c r="N816">
        <v>235</v>
      </c>
      <c r="O816">
        <v>1266</v>
      </c>
      <c r="P816">
        <v>568</v>
      </c>
      <c r="Q816">
        <v>280.5</v>
      </c>
      <c r="R816">
        <v>977</v>
      </c>
    </row>
    <row r="817" spans="11:18" x14ac:dyDescent="0.25">
      <c r="K817">
        <v>162020</v>
      </c>
      <c r="L817">
        <v>16</v>
      </c>
      <c r="M817">
        <v>2020</v>
      </c>
      <c r="N817">
        <v>235</v>
      </c>
      <c r="O817">
        <v>1087</v>
      </c>
      <c r="P817">
        <v>513</v>
      </c>
      <c r="Q817">
        <v>250</v>
      </c>
      <c r="R817">
        <v>1177</v>
      </c>
    </row>
    <row r="818" spans="11:18" x14ac:dyDescent="0.25">
      <c r="K818">
        <v>171970</v>
      </c>
      <c r="L818">
        <v>17</v>
      </c>
      <c r="M818">
        <v>1970</v>
      </c>
      <c r="N818">
        <v>282</v>
      </c>
      <c r="O818">
        <v>877</v>
      </c>
      <c r="P818">
        <v>123</v>
      </c>
      <c r="Q818">
        <v>31</v>
      </c>
      <c r="R818">
        <v>0</v>
      </c>
    </row>
    <row r="819" spans="11:18" x14ac:dyDescent="0.25">
      <c r="K819">
        <v>171971</v>
      </c>
      <c r="L819">
        <v>17</v>
      </c>
      <c r="M819">
        <v>1971</v>
      </c>
      <c r="N819">
        <v>326.2</v>
      </c>
      <c r="O819">
        <v>970.6</v>
      </c>
      <c r="P819">
        <v>139.19999999999999</v>
      </c>
      <c r="Q819">
        <v>36.1</v>
      </c>
      <c r="R819">
        <v>0</v>
      </c>
    </row>
    <row r="820" spans="11:18" x14ac:dyDescent="0.25">
      <c r="K820">
        <v>171972</v>
      </c>
      <c r="L820">
        <v>17</v>
      </c>
      <c r="M820">
        <v>1972</v>
      </c>
      <c r="N820">
        <v>370.4</v>
      </c>
      <c r="O820">
        <v>1064.2</v>
      </c>
      <c r="P820">
        <v>155.4</v>
      </c>
      <c r="Q820">
        <v>41.2</v>
      </c>
      <c r="R820">
        <v>0</v>
      </c>
    </row>
    <row r="821" spans="11:18" x14ac:dyDescent="0.25">
      <c r="K821">
        <v>171973</v>
      </c>
      <c r="L821">
        <v>17</v>
      </c>
      <c r="M821">
        <v>1973</v>
      </c>
      <c r="N821">
        <v>414.6</v>
      </c>
      <c r="O821">
        <v>1157.8</v>
      </c>
      <c r="P821">
        <v>171.6</v>
      </c>
      <c r="Q821">
        <v>46.3</v>
      </c>
      <c r="R821">
        <v>0</v>
      </c>
    </row>
    <row r="822" spans="11:18" x14ac:dyDescent="0.25">
      <c r="K822">
        <v>171974</v>
      </c>
      <c r="L822">
        <v>17</v>
      </c>
      <c r="M822">
        <v>1974</v>
      </c>
      <c r="N822">
        <v>458.8</v>
      </c>
      <c r="O822">
        <v>1251.4000000000001</v>
      </c>
      <c r="P822">
        <v>187.8</v>
      </c>
      <c r="Q822">
        <v>51.4</v>
      </c>
      <c r="R822">
        <v>0</v>
      </c>
    </row>
    <row r="823" spans="11:18" x14ac:dyDescent="0.25">
      <c r="K823">
        <v>171975</v>
      </c>
      <c r="L823">
        <v>17</v>
      </c>
      <c r="M823">
        <v>1975</v>
      </c>
      <c r="N823">
        <v>503</v>
      </c>
      <c r="O823">
        <v>1345</v>
      </c>
      <c r="P823">
        <v>204</v>
      </c>
      <c r="Q823">
        <v>56.5</v>
      </c>
      <c r="R823">
        <v>0</v>
      </c>
    </row>
    <row r="824" spans="11:18" x14ac:dyDescent="0.25">
      <c r="K824">
        <v>171976</v>
      </c>
      <c r="L824">
        <v>17</v>
      </c>
      <c r="M824">
        <v>1976</v>
      </c>
      <c r="N824">
        <v>556.29999999999995</v>
      </c>
      <c r="O824">
        <v>1513.8</v>
      </c>
      <c r="P824">
        <v>228.4</v>
      </c>
      <c r="Q824">
        <v>64.599999999999994</v>
      </c>
      <c r="R824">
        <v>0</v>
      </c>
    </row>
    <row r="825" spans="11:18" x14ac:dyDescent="0.25">
      <c r="K825">
        <v>171977</v>
      </c>
      <c r="L825">
        <v>17</v>
      </c>
      <c r="M825">
        <v>1977</v>
      </c>
      <c r="N825">
        <v>609.6</v>
      </c>
      <c r="O825">
        <v>1682.6</v>
      </c>
      <c r="P825">
        <v>252.8</v>
      </c>
      <c r="Q825">
        <v>72.7</v>
      </c>
      <c r="R825">
        <v>0</v>
      </c>
    </row>
    <row r="826" spans="11:18" x14ac:dyDescent="0.25">
      <c r="K826">
        <v>171978</v>
      </c>
      <c r="L826">
        <v>17</v>
      </c>
      <c r="M826">
        <v>1978</v>
      </c>
      <c r="N826">
        <v>662.9</v>
      </c>
      <c r="O826">
        <v>1851.4</v>
      </c>
      <c r="P826">
        <v>277.2</v>
      </c>
      <c r="Q826">
        <v>80.8</v>
      </c>
      <c r="R826">
        <v>0</v>
      </c>
    </row>
    <row r="827" spans="11:18" x14ac:dyDescent="0.25">
      <c r="K827">
        <v>171979</v>
      </c>
      <c r="L827">
        <v>17</v>
      </c>
      <c r="M827">
        <v>1979</v>
      </c>
      <c r="N827">
        <v>716.2</v>
      </c>
      <c r="O827">
        <v>2020.2</v>
      </c>
      <c r="P827">
        <v>301.60000000000002</v>
      </c>
      <c r="Q827">
        <v>88.9</v>
      </c>
      <c r="R827">
        <v>0</v>
      </c>
    </row>
    <row r="828" spans="11:18" x14ac:dyDescent="0.25">
      <c r="K828">
        <v>171980</v>
      </c>
      <c r="L828">
        <v>17</v>
      </c>
      <c r="M828">
        <v>1980</v>
      </c>
      <c r="N828">
        <v>769.5</v>
      </c>
      <c r="O828">
        <v>2189</v>
      </c>
      <c r="P828">
        <v>326</v>
      </c>
      <c r="Q828">
        <v>97</v>
      </c>
      <c r="R828">
        <v>0</v>
      </c>
    </row>
    <row r="829" spans="11:18" x14ac:dyDescent="0.25">
      <c r="K829">
        <v>171981</v>
      </c>
      <c r="L829">
        <v>17</v>
      </c>
      <c r="M829">
        <v>1981</v>
      </c>
      <c r="N829">
        <v>770.2</v>
      </c>
      <c r="O829">
        <v>2395.6</v>
      </c>
      <c r="P829">
        <v>364.4</v>
      </c>
      <c r="Q829">
        <v>108.4</v>
      </c>
      <c r="R829">
        <v>0</v>
      </c>
    </row>
    <row r="830" spans="11:18" x14ac:dyDescent="0.25">
      <c r="K830">
        <v>171982</v>
      </c>
      <c r="L830">
        <v>17</v>
      </c>
      <c r="M830">
        <v>1982</v>
      </c>
      <c r="N830">
        <v>770.9</v>
      </c>
      <c r="O830">
        <v>2602.1999999999998</v>
      </c>
      <c r="P830">
        <v>402.8</v>
      </c>
      <c r="Q830">
        <v>119.8</v>
      </c>
      <c r="R830">
        <v>0</v>
      </c>
    </row>
    <row r="831" spans="11:18" x14ac:dyDescent="0.25">
      <c r="K831">
        <v>171983</v>
      </c>
      <c r="L831">
        <v>17</v>
      </c>
      <c r="M831">
        <v>1983</v>
      </c>
      <c r="N831">
        <v>771.6</v>
      </c>
      <c r="O831">
        <v>2808.8</v>
      </c>
      <c r="P831">
        <v>441.2</v>
      </c>
      <c r="Q831">
        <v>131.19999999999999</v>
      </c>
      <c r="R831">
        <v>0</v>
      </c>
    </row>
    <row r="832" spans="11:18" x14ac:dyDescent="0.25">
      <c r="K832">
        <v>171984</v>
      </c>
      <c r="L832">
        <v>17</v>
      </c>
      <c r="M832">
        <v>1984</v>
      </c>
      <c r="N832">
        <v>772.3</v>
      </c>
      <c r="O832">
        <v>3015.4</v>
      </c>
      <c r="P832">
        <v>479.6</v>
      </c>
      <c r="Q832">
        <v>142.6</v>
      </c>
      <c r="R832">
        <v>0</v>
      </c>
    </row>
    <row r="833" spans="11:18" x14ac:dyDescent="0.25">
      <c r="K833">
        <v>171985</v>
      </c>
      <c r="L833">
        <v>17</v>
      </c>
      <c r="M833">
        <v>1985</v>
      </c>
      <c r="N833">
        <v>773</v>
      </c>
      <c r="O833">
        <v>3222</v>
      </c>
      <c r="P833">
        <v>518</v>
      </c>
      <c r="Q833">
        <v>154</v>
      </c>
      <c r="R833">
        <v>0</v>
      </c>
    </row>
    <row r="834" spans="11:18" x14ac:dyDescent="0.25">
      <c r="K834">
        <v>171986</v>
      </c>
      <c r="L834">
        <v>17</v>
      </c>
      <c r="M834">
        <v>1986</v>
      </c>
      <c r="N834">
        <v>736.4</v>
      </c>
      <c r="O834">
        <v>3256.7</v>
      </c>
      <c r="P834">
        <v>563</v>
      </c>
      <c r="Q834">
        <v>170.4</v>
      </c>
      <c r="R834">
        <v>0</v>
      </c>
    </row>
    <row r="835" spans="11:18" x14ac:dyDescent="0.25">
      <c r="K835">
        <v>171987</v>
      </c>
      <c r="L835">
        <v>17</v>
      </c>
      <c r="M835">
        <v>1987</v>
      </c>
      <c r="N835">
        <v>699.8</v>
      </c>
      <c r="O835">
        <v>3291.4</v>
      </c>
      <c r="P835">
        <v>608</v>
      </c>
      <c r="Q835">
        <v>186.8</v>
      </c>
      <c r="R835">
        <v>0</v>
      </c>
    </row>
    <row r="836" spans="11:18" x14ac:dyDescent="0.25">
      <c r="K836">
        <v>171988</v>
      </c>
      <c r="L836">
        <v>17</v>
      </c>
      <c r="M836">
        <v>1988</v>
      </c>
      <c r="N836">
        <v>663.2</v>
      </c>
      <c r="O836">
        <v>3326.1</v>
      </c>
      <c r="P836">
        <v>653</v>
      </c>
      <c r="Q836">
        <v>203.2</v>
      </c>
      <c r="R836">
        <v>0</v>
      </c>
    </row>
    <row r="837" spans="11:18" x14ac:dyDescent="0.25">
      <c r="K837">
        <v>171989</v>
      </c>
      <c r="L837">
        <v>17</v>
      </c>
      <c r="M837">
        <v>1989</v>
      </c>
      <c r="N837">
        <v>626.6</v>
      </c>
      <c r="O837">
        <v>3360.8</v>
      </c>
      <c r="P837">
        <v>698</v>
      </c>
      <c r="Q837">
        <v>219.6</v>
      </c>
      <c r="R837">
        <v>0</v>
      </c>
    </row>
    <row r="838" spans="11:18" x14ac:dyDescent="0.25">
      <c r="K838">
        <v>171990</v>
      </c>
      <c r="L838">
        <v>17</v>
      </c>
      <c r="M838">
        <v>1990</v>
      </c>
      <c r="N838">
        <v>590</v>
      </c>
      <c r="O838">
        <v>3395.5</v>
      </c>
      <c r="P838">
        <v>743</v>
      </c>
      <c r="Q838">
        <v>236</v>
      </c>
      <c r="R838">
        <v>0</v>
      </c>
    </row>
    <row r="839" spans="11:18" x14ac:dyDescent="0.25">
      <c r="K839">
        <v>171991</v>
      </c>
      <c r="L839">
        <v>17</v>
      </c>
      <c r="M839">
        <v>1991</v>
      </c>
      <c r="N839">
        <v>549</v>
      </c>
      <c r="O839">
        <v>3405.4</v>
      </c>
      <c r="P839">
        <v>785.2</v>
      </c>
      <c r="Q839">
        <v>256.39999999999998</v>
      </c>
      <c r="R839">
        <v>0</v>
      </c>
    </row>
    <row r="840" spans="11:18" x14ac:dyDescent="0.25">
      <c r="K840">
        <v>171992</v>
      </c>
      <c r="L840">
        <v>17</v>
      </c>
      <c r="M840">
        <v>1992</v>
      </c>
      <c r="N840">
        <v>508</v>
      </c>
      <c r="O840">
        <v>3415.3</v>
      </c>
      <c r="P840">
        <v>827.4</v>
      </c>
      <c r="Q840">
        <v>276.8</v>
      </c>
      <c r="R840">
        <v>0</v>
      </c>
    </row>
    <row r="841" spans="11:18" x14ac:dyDescent="0.25">
      <c r="K841">
        <v>171993</v>
      </c>
      <c r="L841">
        <v>17</v>
      </c>
      <c r="M841">
        <v>1993</v>
      </c>
      <c r="N841">
        <v>467</v>
      </c>
      <c r="O841">
        <v>3425.2</v>
      </c>
      <c r="P841">
        <v>869.6</v>
      </c>
      <c r="Q841">
        <v>297.2</v>
      </c>
      <c r="R841">
        <v>0</v>
      </c>
    </row>
    <row r="842" spans="11:18" x14ac:dyDescent="0.25">
      <c r="K842">
        <v>171994</v>
      </c>
      <c r="L842">
        <v>17</v>
      </c>
      <c r="M842">
        <v>1994</v>
      </c>
      <c r="N842">
        <v>426</v>
      </c>
      <c r="O842">
        <v>3435.1</v>
      </c>
      <c r="P842">
        <v>911.8</v>
      </c>
      <c r="Q842">
        <v>317.60000000000002</v>
      </c>
      <c r="R842">
        <v>0</v>
      </c>
    </row>
    <row r="843" spans="11:18" x14ac:dyDescent="0.25">
      <c r="K843">
        <v>171995</v>
      </c>
      <c r="L843">
        <v>17</v>
      </c>
      <c r="M843">
        <v>1995</v>
      </c>
      <c r="N843">
        <v>385</v>
      </c>
      <c r="O843">
        <v>3445</v>
      </c>
      <c r="P843">
        <v>954</v>
      </c>
      <c r="Q843">
        <v>338</v>
      </c>
      <c r="R843">
        <v>0</v>
      </c>
    </row>
    <row r="844" spans="11:18" x14ac:dyDescent="0.25">
      <c r="K844">
        <v>171996</v>
      </c>
      <c r="L844">
        <v>17</v>
      </c>
      <c r="M844">
        <v>1996</v>
      </c>
      <c r="N844">
        <v>359.5</v>
      </c>
      <c r="O844">
        <v>3483.5</v>
      </c>
      <c r="P844">
        <v>999.5</v>
      </c>
      <c r="Q844">
        <v>360.5</v>
      </c>
      <c r="R844">
        <v>0</v>
      </c>
    </row>
    <row r="845" spans="11:18" x14ac:dyDescent="0.25">
      <c r="K845">
        <v>171997</v>
      </c>
      <c r="L845">
        <v>17</v>
      </c>
      <c r="M845">
        <v>1997</v>
      </c>
      <c r="N845">
        <v>343</v>
      </c>
      <c r="O845">
        <v>3532</v>
      </c>
      <c r="P845">
        <v>1025</v>
      </c>
      <c r="Q845">
        <v>379</v>
      </c>
      <c r="R845">
        <v>0</v>
      </c>
    </row>
    <row r="846" spans="11:18" x14ac:dyDescent="0.25">
      <c r="K846">
        <v>171998</v>
      </c>
      <c r="L846">
        <v>17</v>
      </c>
      <c r="M846">
        <v>1998</v>
      </c>
      <c r="N846">
        <v>333</v>
      </c>
      <c r="O846">
        <v>3565.5</v>
      </c>
      <c r="P846">
        <v>1039</v>
      </c>
      <c r="Q846">
        <v>394</v>
      </c>
      <c r="R846">
        <v>0</v>
      </c>
    </row>
    <row r="847" spans="11:18" x14ac:dyDescent="0.25">
      <c r="K847">
        <v>171999</v>
      </c>
      <c r="L847">
        <v>17</v>
      </c>
      <c r="M847">
        <v>1999</v>
      </c>
      <c r="N847">
        <v>316</v>
      </c>
      <c r="O847">
        <v>3602</v>
      </c>
      <c r="P847">
        <v>1040.5</v>
      </c>
      <c r="Q847">
        <v>406</v>
      </c>
      <c r="R847">
        <v>0</v>
      </c>
    </row>
    <row r="848" spans="11:18" x14ac:dyDescent="0.25">
      <c r="K848">
        <v>172000</v>
      </c>
      <c r="L848">
        <v>17</v>
      </c>
      <c r="M848">
        <v>2000</v>
      </c>
      <c r="N848">
        <v>304</v>
      </c>
      <c r="O848">
        <v>3551</v>
      </c>
      <c r="P848">
        <v>1077</v>
      </c>
      <c r="Q848">
        <v>417</v>
      </c>
      <c r="R848">
        <v>0</v>
      </c>
    </row>
    <row r="849" spans="11:18" x14ac:dyDescent="0.25">
      <c r="K849">
        <v>172001</v>
      </c>
      <c r="L849">
        <v>17</v>
      </c>
      <c r="M849">
        <v>2001</v>
      </c>
      <c r="N849">
        <v>299</v>
      </c>
      <c r="O849">
        <v>3507.5</v>
      </c>
      <c r="P849">
        <v>1097</v>
      </c>
      <c r="Q849">
        <v>430</v>
      </c>
      <c r="R849">
        <v>0</v>
      </c>
    </row>
    <row r="850" spans="11:18" x14ac:dyDescent="0.25">
      <c r="K850">
        <v>172002</v>
      </c>
      <c r="L850">
        <v>17</v>
      </c>
      <c r="M850">
        <v>2002</v>
      </c>
      <c r="N850">
        <v>300</v>
      </c>
      <c r="O850">
        <v>3464</v>
      </c>
      <c r="P850">
        <v>1109</v>
      </c>
      <c r="Q850">
        <v>442</v>
      </c>
      <c r="R850">
        <v>0</v>
      </c>
    </row>
    <row r="851" spans="11:18" x14ac:dyDescent="0.25">
      <c r="K851">
        <v>172003</v>
      </c>
      <c r="L851">
        <v>17</v>
      </c>
      <c r="M851">
        <v>2003</v>
      </c>
      <c r="N851">
        <v>305</v>
      </c>
      <c r="O851">
        <v>3431</v>
      </c>
      <c r="P851">
        <v>1109</v>
      </c>
      <c r="Q851">
        <v>453</v>
      </c>
      <c r="R851">
        <v>0</v>
      </c>
    </row>
    <row r="852" spans="11:18" x14ac:dyDescent="0.25">
      <c r="K852">
        <v>172004</v>
      </c>
      <c r="L852">
        <v>17</v>
      </c>
      <c r="M852">
        <v>2004</v>
      </c>
      <c r="N852">
        <v>305</v>
      </c>
      <c r="O852">
        <v>3403</v>
      </c>
      <c r="P852">
        <v>1108</v>
      </c>
      <c r="Q852">
        <v>463</v>
      </c>
      <c r="R852">
        <v>0</v>
      </c>
    </row>
    <row r="853" spans="11:18" x14ac:dyDescent="0.25">
      <c r="K853">
        <v>172005</v>
      </c>
      <c r="L853">
        <v>17</v>
      </c>
      <c r="M853">
        <v>2005</v>
      </c>
      <c r="N853">
        <v>301.5</v>
      </c>
      <c r="O853">
        <v>3519</v>
      </c>
      <c r="P853">
        <v>1151</v>
      </c>
      <c r="Q853">
        <v>473</v>
      </c>
      <c r="R853">
        <v>0</v>
      </c>
    </row>
    <row r="854" spans="11:18" x14ac:dyDescent="0.25">
      <c r="K854">
        <v>172006</v>
      </c>
      <c r="L854">
        <v>17</v>
      </c>
      <c r="M854">
        <v>2006</v>
      </c>
      <c r="N854">
        <v>291</v>
      </c>
      <c r="O854">
        <v>3587</v>
      </c>
      <c r="P854">
        <v>1174</v>
      </c>
      <c r="Q854">
        <v>487</v>
      </c>
      <c r="R854">
        <v>31</v>
      </c>
    </row>
    <row r="855" spans="11:18" x14ac:dyDescent="0.25">
      <c r="K855">
        <v>172007</v>
      </c>
      <c r="L855">
        <v>17</v>
      </c>
      <c r="M855">
        <v>2007</v>
      </c>
      <c r="N855">
        <v>292</v>
      </c>
      <c r="O855">
        <v>3640.5</v>
      </c>
      <c r="P855">
        <v>1185</v>
      </c>
      <c r="Q855">
        <v>500</v>
      </c>
      <c r="R855">
        <v>65</v>
      </c>
    </row>
    <row r="856" spans="11:18" x14ac:dyDescent="0.25">
      <c r="K856">
        <v>172008</v>
      </c>
      <c r="L856">
        <v>17</v>
      </c>
      <c r="M856">
        <v>2008</v>
      </c>
      <c r="N856">
        <v>293</v>
      </c>
      <c r="O856">
        <v>3685.5</v>
      </c>
      <c r="P856">
        <v>1164.5</v>
      </c>
      <c r="Q856">
        <v>501</v>
      </c>
      <c r="R856">
        <v>97</v>
      </c>
    </row>
    <row r="857" spans="11:18" x14ac:dyDescent="0.25">
      <c r="K857">
        <v>172009</v>
      </c>
      <c r="L857">
        <v>17</v>
      </c>
      <c r="M857">
        <v>2009</v>
      </c>
      <c r="N857">
        <v>299</v>
      </c>
      <c r="O857">
        <v>3716</v>
      </c>
      <c r="P857">
        <v>1125.5</v>
      </c>
      <c r="Q857">
        <v>489</v>
      </c>
      <c r="R857">
        <v>143</v>
      </c>
    </row>
    <row r="858" spans="11:18" x14ac:dyDescent="0.25">
      <c r="K858">
        <v>172010</v>
      </c>
      <c r="L858">
        <v>17</v>
      </c>
      <c r="M858">
        <v>2010</v>
      </c>
      <c r="N858">
        <v>299</v>
      </c>
      <c r="O858">
        <v>3577</v>
      </c>
      <c r="P858">
        <v>1129</v>
      </c>
      <c r="Q858">
        <v>474</v>
      </c>
      <c r="R858">
        <v>184</v>
      </c>
    </row>
    <row r="859" spans="11:18" x14ac:dyDescent="0.25">
      <c r="K859">
        <v>172011</v>
      </c>
      <c r="L859">
        <v>17</v>
      </c>
      <c r="M859">
        <v>2011</v>
      </c>
      <c r="N859">
        <v>304</v>
      </c>
      <c r="O859">
        <v>3464.5</v>
      </c>
      <c r="P859">
        <v>1117.5</v>
      </c>
      <c r="Q859">
        <v>469</v>
      </c>
      <c r="R859">
        <v>220</v>
      </c>
    </row>
    <row r="860" spans="11:18" x14ac:dyDescent="0.25">
      <c r="K860">
        <v>172012</v>
      </c>
      <c r="L860">
        <v>17</v>
      </c>
      <c r="M860">
        <v>2012</v>
      </c>
      <c r="N860">
        <v>304</v>
      </c>
      <c r="O860">
        <v>3352.5</v>
      </c>
      <c r="P860">
        <v>1083</v>
      </c>
      <c r="Q860">
        <v>459</v>
      </c>
      <c r="R860">
        <v>263</v>
      </c>
    </row>
    <row r="861" spans="11:18" x14ac:dyDescent="0.25">
      <c r="K861">
        <v>172013</v>
      </c>
      <c r="L861">
        <v>17</v>
      </c>
      <c r="M861">
        <v>2013</v>
      </c>
      <c r="N861">
        <v>304</v>
      </c>
      <c r="O861">
        <v>3255.5</v>
      </c>
      <c r="P861">
        <v>1035</v>
      </c>
      <c r="Q861">
        <v>447</v>
      </c>
      <c r="R861">
        <v>306</v>
      </c>
    </row>
    <row r="862" spans="11:18" x14ac:dyDescent="0.25">
      <c r="K862">
        <v>172014</v>
      </c>
      <c r="L862">
        <v>17</v>
      </c>
      <c r="M862">
        <v>2014</v>
      </c>
      <c r="N862">
        <v>304</v>
      </c>
      <c r="O862">
        <v>3171.5</v>
      </c>
      <c r="P862">
        <v>971</v>
      </c>
      <c r="Q862">
        <v>425</v>
      </c>
      <c r="R862">
        <v>350</v>
      </c>
    </row>
    <row r="863" spans="11:18" x14ac:dyDescent="0.25">
      <c r="K863">
        <v>172015</v>
      </c>
      <c r="L863">
        <v>17</v>
      </c>
      <c r="M863">
        <v>2015</v>
      </c>
      <c r="N863">
        <v>304</v>
      </c>
      <c r="O863">
        <v>3025.5</v>
      </c>
      <c r="P863">
        <v>942.5</v>
      </c>
      <c r="Q863">
        <v>392</v>
      </c>
      <c r="R863">
        <v>417</v>
      </c>
    </row>
    <row r="864" spans="11:18" x14ac:dyDescent="0.25">
      <c r="K864">
        <v>172016</v>
      </c>
      <c r="L864">
        <v>17</v>
      </c>
      <c r="M864">
        <v>2016</v>
      </c>
      <c r="N864">
        <v>304</v>
      </c>
      <c r="O864">
        <v>2809</v>
      </c>
      <c r="P864">
        <v>862</v>
      </c>
      <c r="Q864">
        <v>359</v>
      </c>
      <c r="R864">
        <v>621</v>
      </c>
    </row>
    <row r="865" spans="11:18" x14ac:dyDescent="0.25">
      <c r="K865">
        <v>172017</v>
      </c>
      <c r="L865">
        <v>17</v>
      </c>
      <c r="M865">
        <v>2017</v>
      </c>
      <c r="N865">
        <v>304</v>
      </c>
      <c r="O865">
        <v>2618</v>
      </c>
      <c r="P865">
        <v>781</v>
      </c>
      <c r="Q865">
        <v>327</v>
      </c>
      <c r="R865">
        <v>821</v>
      </c>
    </row>
    <row r="866" spans="11:18" x14ac:dyDescent="0.25">
      <c r="K866">
        <v>172018</v>
      </c>
      <c r="L866">
        <v>17</v>
      </c>
      <c r="M866">
        <v>2018</v>
      </c>
      <c r="N866">
        <v>304</v>
      </c>
      <c r="O866">
        <v>2413</v>
      </c>
      <c r="P866">
        <v>693</v>
      </c>
      <c r="Q866">
        <v>293</v>
      </c>
      <c r="R866">
        <v>1058</v>
      </c>
    </row>
    <row r="867" spans="11:18" x14ac:dyDescent="0.25">
      <c r="K867">
        <v>172019</v>
      </c>
      <c r="L867">
        <v>17</v>
      </c>
      <c r="M867">
        <v>2019</v>
      </c>
      <c r="N867">
        <v>304</v>
      </c>
      <c r="O867">
        <v>2198</v>
      </c>
      <c r="P867">
        <v>604</v>
      </c>
      <c r="Q867">
        <v>260</v>
      </c>
      <c r="R867">
        <v>1331</v>
      </c>
    </row>
    <row r="868" spans="11:18" x14ac:dyDescent="0.25">
      <c r="K868">
        <v>172020</v>
      </c>
      <c r="L868">
        <v>17</v>
      </c>
      <c r="M868">
        <v>2020</v>
      </c>
      <c r="N868">
        <v>304</v>
      </c>
      <c r="O868">
        <v>1948.5</v>
      </c>
      <c r="P868">
        <v>542.5</v>
      </c>
      <c r="Q868">
        <v>223.5</v>
      </c>
      <c r="R868">
        <v>1638</v>
      </c>
    </row>
    <row r="869" spans="11:18" x14ac:dyDescent="0.25">
      <c r="K869">
        <v>181970</v>
      </c>
      <c r="L869">
        <v>18</v>
      </c>
      <c r="M869">
        <v>1970</v>
      </c>
      <c r="N869">
        <v>156</v>
      </c>
      <c r="O869">
        <v>769</v>
      </c>
      <c r="P869">
        <v>125</v>
      </c>
      <c r="Q869">
        <v>33</v>
      </c>
      <c r="R869">
        <v>0</v>
      </c>
    </row>
    <row r="870" spans="11:18" x14ac:dyDescent="0.25">
      <c r="K870">
        <v>181971</v>
      </c>
      <c r="L870">
        <v>18</v>
      </c>
      <c r="M870">
        <v>1971</v>
      </c>
      <c r="N870">
        <v>172.2</v>
      </c>
      <c r="O870">
        <v>819.6</v>
      </c>
      <c r="P870">
        <v>139.6</v>
      </c>
      <c r="Q870">
        <v>38.200000000000003</v>
      </c>
      <c r="R870">
        <v>0</v>
      </c>
    </row>
    <row r="871" spans="11:18" x14ac:dyDescent="0.25">
      <c r="K871">
        <v>181972</v>
      </c>
      <c r="L871">
        <v>18</v>
      </c>
      <c r="M871">
        <v>1972</v>
      </c>
      <c r="N871">
        <v>188.4</v>
      </c>
      <c r="O871">
        <v>870.2</v>
      </c>
      <c r="P871">
        <v>154.19999999999999</v>
      </c>
      <c r="Q871">
        <v>43.4</v>
      </c>
      <c r="R871">
        <v>0</v>
      </c>
    </row>
    <row r="872" spans="11:18" x14ac:dyDescent="0.25">
      <c r="K872">
        <v>181973</v>
      </c>
      <c r="L872">
        <v>18</v>
      </c>
      <c r="M872">
        <v>1973</v>
      </c>
      <c r="N872">
        <v>204.6</v>
      </c>
      <c r="O872">
        <v>920.8</v>
      </c>
      <c r="P872">
        <v>168.8</v>
      </c>
      <c r="Q872">
        <v>48.6</v>
      </c>
      <c r="R872">
        <v>0</v>
      </c>
    </row>
    <row r="873" spans="11:18" x14ac:dyDescent="0.25">
      <c r="K873">
        <v>181974</v>
      </c>
      <c r="L873">
        <v>18</v>
      </c>
      <c r="M873">
        <v>1974</v>
      </c>
      <c r="N873">
        <v>220.8</v>
      </c>
      <c r="O873">
        <v>971.4</v>
      </c>
      <c r="P873">
        <v>183.4</v>
      </c>
      <c r="Q873">
        <v>53.8</v>
      </c>
      <c r="R873">
        <v>0</v>
      </c>
    </row>
    <row r="874" spans="11:18" x14ac:dyDescent="0.25">
      <c r="K874">
        <v>181975</v>
      </c>
      <c r="L874">
        <v>18</v>
      </c>
      <c r="M874">
        <v>1975</v>
      </c>
      <c r="N874">
        <v>237</v>
      </c>
      <c r="O874">
        <v>1022</v>
      </c>
      <c r="P874">
        <v>198</v>
      </c>
      <c r="Q874">
        <v>59</v>
      </c>
      <c r="R874">
        <v>0</v>
      </c>
    </row>
    <row r="875" spans="11:18" x14ac:dyDescent="0.25">
      <c r="K875">
        <v>181976</v>
      </c>
      <c r="L875">
        <v>18</v>
      </c>
      <c r="M875">
        <v>1976</v>
      </c>
      <c r="N875">
        <v>262.39999999999998</v>
      </c>
      <c r="O875">
        <v>1099.9000000000001</v>
      </c>
      <c r="P875">
        <v>216.8</v>
      </c>
      <c r="Q875">
        <v>66.599999999999994</v>
      </c>
      <c r="R875">
        <v>0</v>
      </c>
    </row>
    <row r="876" spans="11:18" x14ac:dyDescent="0.25">
      <c r="K876">
        <v>181977</v>
      </c>
      <c r="L876">
        <v>18</v>
      </c>
      <c r="M876">
        <v>1977</v>
      </c>
      <c r="N876">
        <v>287.8</v>
      </c>
      <c r="O876">
        <v>1177.8</v>
      </c>
      <c r="P876">
        <v>235.6</v>
      </c>
      <c r="Q876">
        <v>74.2</v>
      </c>
      <c r="R876">
        <v>0</v>
      </c>
    </row>
    <row r="877" spans="11:18" x14ac:dyDescent="0.25">
      <c r="K877">
        <v>181978</v>
      </c>
      <c r="L877">
        <v>18</v>
      </c>
      <c r="M877">
        <v>1978</v>
      </c>
      <c r="N877">
        <v>313.2</v>
      </c>
      <c r="O877">
        <v>1255.7</v>
      </c>
      <c r="P877">
        <v>254.4</v>
      </c>
      <c r="Q877">
        <v>81.8</v>
      </c>
      <c r="R877">
        <v>0</v>
      </c>
    </row>
    <row r="878" spans="11:18" x14ac:dyDescent="0.25">
      <c r="K878">
        <v>181979</v>
      </c>
      <c r="L878">
        <v>18</v>
      </c>
      <c r="M878">
        <v>1979</v>
      </c>
      <c r="N878">
        <v>338.6</v>
      </c>
      <c r="O878">
        <v>1333.6</v>
      </c>
      <c r="P878">
        <v>273.2</v>
      </c>
      <c r="Q878">
        <v>89.4</v>
      </c>
      <c r="R878">
        <v>0</v>
      </c>
    </row>
    <row r="879" spans="11:18" x14ac:dyDescent="0.25">
      <c r="K879">
        <v>181980</v>
      </c>
      <c r="L879">
        <v>18</v>
      </c>
      <c r="M879">
        <v>1980</v>
      </c>
      <c r="N879">
        <v>364</v>
      </c>
      <c r="O879">
        <v>1411.5</v>
      </c>
      <c r="P879">
        <v>292</v>
      </c>
      <c r="Q879">
        <v>97</v>
      </c>
      <c r="R879">
        <v>0</v>
      </c>
    </row>
    <row r="880" spans="11:18" x14ac:dyDescent="0.25">
      <c r="K880">
        <v>181981</v>
      </c>
      <c r="L880">
        <v>18</v>
      </c>
      <c r="M880">
        <v>1981</v>
      </c>
      <c r="N880">
        <v>373.8</v>
      </c>
      <c r="O880">
        <v>1525.9</v>
      </c>
      <c r="P880">
        <v>317.2</v>
      </c>
      <c r="Q880">
        <v>106.2</v>
      </c>
      <c r="R880">
        <v>0</v>
      </c>
    </row>
    <row r="881" spans="11:18" x14ac:dyDescent="0.25">
      <c r="K881">
        <v>181982</v>
      </c>
      <c r="L881">
        <v>18</v>
      </c>
      <c r="M881">
        <v>1982</v>
      </c>
      <c r="N881">
        <v>383.6</v>
      </c>
      <c r="O881">
        <v>1640.3</v>
      </c>
      <c r="P881">
        <v>342.4</v>
      </c>
      <c r="Q881">
        <v>115.4</v>
      </c>
      <c r="R881">
        <v>0</v>
      </c>
    </row>
    <row r="882" spans="11:18" x14ac:dyDescent="0.25">
      <c r="K882">
        <v>181983</v>
      </c>
      <c r="L882">
        <v>18</v>
      </c>
      <c r="M882">
        <v>1983</v>
      </c>
      <c r="N882">
        <v>393.4</v>
      </c>
      <c r="O882">
        <v>1754.7</v>
      </c>
      <c r="P882">
        <v>367.6</v>
      </c>
      <c r="Q882">
        <v>124.6</v>
      </c>
      <c r="R882">
        <v>0</v>
      </c>
    </row>
    <row r="883" spans="11:18" x14ac:dyDescent="0.25">
      <c r="K883">
        <v>181984</v>
      </c>
      <c r="L883">
        <v>18</v>
      </c>
      <c r="M883">
        <v>1984</v>
      </c>
      <c r="N883">
        <v>403.2</v>
      </c>
      <c r="O883">
        <v>1869.1</v>
      </c>
      <c r="P883">
        <v>392.8</v>
      </c>
      <c r="Q883">
        <v>133.80000000000001</v>
      </c>
      <c r="R883">
        <v>0</v>
      </c>
    </row>
    <row r="884" spans="11:18" x14ac:dyDescent="0.25">
      <c r="K884">
        <v>181985</v>
      </c>
      <c r="L884">
        <v>18</v>
      </c>
      <c r="M884">
        <v>1985</v>
      </c>
      <c r="N884">
        <v>413</v>
      </c>
      <c r="O884">
        <v>1983.5</v>
      </c>
      <c r="P884">
        <v>418</v>
      </c>
      <c r="Q884">
        <v>143</v>
      </c>
      <c r="R884">
        <v>0</v>
      </c>
    </row>
    <row r="885" spans="11:18" x14ac:dyDescent="0.25">
      <c r="K885">
        <v>181986</v>
      </c>
      <c r="L885">
        <v>18</v>
      </c>
      <c r="M885">
        <v>1986</v>
      </c>
      <c r="N885">
        <v>415.8</v>
      </c>
      <c r="O885">
        <v>2068.6</v>
      </c>
      <c r="P885">
        <v>448.8</v>
      </c>
      <c r="Q885">
        <v>154.6</v>
      </c>
      <c r="R885">
        <v>0</v>
      </c>
    </row>
    <row r="886" spans="11:18" x14ac:dyDescent="0.25">
      <c r="K886">
        <v>181987</v>
      </c>
      <c r="L886">
        <v>18</v>
      </c>
      <c r="M886">
        <v>1987</v>
      </c>
      <c r="N886">
        <v>418.6</v>
      </c>
      <c r="O886">
        <v>2153.6999999999998</v>
      </c>
      <c r="P886">
        <v>479.6</v>
      </c>
      <c r="Q886">
        <v>166.2</v>
      </c>
      <c r="R886">
        <v>0</v>
      </c>
    </row>
    <row r="887" spans="11:18" x14ac:dyDescent="0.25">
      <c r="K887">
        <v>181988</v>
      </c>
      <c r="L887">
        <v>18</v>
      </c>
      <c r="M887">
        <v>1988</v>
      </c>
      <c r="N887">
        <v>421.4</v>
      </c>
      <c r="O887">
        <v>2238.8000000000002</v>
      </c>
      <c r="P887">
        <v>510.4</v>
      </c>
      <c r="Q887">
        <v>177.8</v>
      </c>
      <c r="R887">
        <v>0</v>
      </c>
    </row>
    <row r="888" spans="11:18" x14ac:dyDescent="0.25">
      <c r="K888">
        <v>181989</v>
      </c>
      <c r="L888">
        <v>18</v>
      </c>
      <c r="M888">
        <v>1989</v>
      </c>
      <c r="N888">
        <v>424.2</v>
      </c>
      <c r="O888">
        <v>2323.9</v>
      </c>
      <c r="P888">
        <v>541.20000000000005</v>
      </c>
      <c r="Q888">
        <v>189.4</v>
      </c>
      <c r="R888">
        <v>0</v>
      </c>
    </row>
    <row r="889" spans="11:18" x14ac:dyDescent="0.25">
      <c r="K889">
        <v>181990</v>
      </c>
      <c r="L889">
        <v>18</v>
      </c>
      <c r="M889">
        <v>1990</v>
      </c>
      <c r="N889">
        <v>427</v>
      </c>
      <c r="O889">
        <v>2409</v>
      </c>
      <c r="P889">
        <v>572</v>
      </c>
      <c r="Q889">
        <v>201</v>
      </c>
      <c r="R889">
        <v>0</v>
      </c>
    </row>
    <row r="890" spans="11:18" x14ac:dyDescent="0.25">
      <c r="K890">
        <v>181991</v>
      </c>
      <c r="L890">
        <v>18</v>
      </c>
      <c r="M890">
        <v>1991</v>
      </c>
      <c r="N890">
        <v>429.8</v>
      </c>
      <c r="O890">
        <v>2435.6999999999998</v>
      </c>
      <c r="P890">
        <v>603.20000000000005</v>
      </c>
      <c r="Q890">
        <v>214.8</v>
      </c>
      <c r="R890">
        <v>0</v>
      </c>
    </row>
    <row r="891" spans="11:18" x14ac:dyDescent="0.25">
      <c r="K891">
        <v>181992</v>
      </c>
      <c r="L891">
        <v>18</v>
      </c>
      <c r="M891">
        <v>1992</v>
      </c>
      <c r="N891">
        <v>432.6</v>
      </c>
      <c r="O891">
        <v>2462.4</v>
      </c>
      <c r="P891">
        <v>634.4</v>
      </c>
      <c r="Q891">
        <v>228.6</v>
      </c>
      <c r="R891">
        <v>0</v>
      </c>
    </row>
    <row r="892" spans="11:18" x14ac:dyDescent="0.25">
      <c r="K892">
        <v>181993</v>
      </c>
      <c r="L892">
        <v>18</v>
      </c>
      <c r="M892">
        <v>1993</v>
      </c>
      <c r="N892">
        <v>435.4</v>
      </c>
      <c r="O892">
        <v>2489.1</v>
      </c>
      <c r="P892">
        <v>665.6</v>
      </c>
      <c r="Q892">
        <v>242.4</v>
      </c>
      <c r="R892">
        <v>0</v>
      </c>
    </row>
    <row r="893" spans="11:18" x14ac:dyDescent="0.25">
      <c r="K893">
        <v>181994</v>
      </c>
      <c r="L893">
        <v>18</v>
      </c>
      <c r="M893">
        <v>1994</v>
      </c>
      <c r="N893">
        <v>438.2</v>
      </c>
      <c r="O893">
        <v>2515.8000000000002</v>
      </c>
      <c r="P893">
        <v>696.8</v>
      </c>
      <c r="Q893">
        <v>256.2</v>
      </c>
      <c r="R893">
        <v>0</v>
      </c>
    </row>
    <row r="894" spans="11:18" x14ac:dyDescent="0.25">
      <c r="K894">
        <v>181995</v>
      </c>
      <c r="L894">
        <v>18</v>
      </c>
      <c r="M894">
        <v>1995</v>
      </c>
      <c r="N894">
        <v>441</v>
      </c>
      <c r="O894">
        <v>2542.5</v>
      </c>
      <c r="P894">
        <v>728</v>
      </c>
      <c r="Q894">
        <v>270</v>
      </c>
      <c r="R894">
        <v>0</v>
      </c>
    </row>
    <row r="895" spans="11:18" x14ac:dyDescent="0.25">
      <c r="K895">
        <v>181996</v>
      </c>
      <c r="L895">
        <v>18</v>
      </c>
      <c r="M895">
        <v>1996</v>
      </c>
      <c r="N895">
        <v>432</v>
      </c>
      <c r="O895">
        <v>2503.5</v>
      </c>
      <c r="P895">
        <v>763</v>
      </c>
      <c r="Q895">
        <v>286</v>
      </c>
      <c r="R895">
        <v>0</v>
      </c>
    </row>
    <row r="896" spans="11:18" x14ac:dyDescent="0.25">
      <c r="K896">
        <v>181997</v>
      </c>
      <c r="L896">
        <v>18</v>
      </c>
      <c r="M896">
        <v>1997</v>
      </c>
      <c r="N896">
        <v>423.5</v>
      </c>
      <c r="O896">
        <v>2473</v>
      </c>
      <c r="P896">
        <v>780</v>
      </c>
      <c r="Q896">
        <v>298</v>
      </c>
      <c r="R896">
        <v>0</v>
      </c>
    </row>
    <row r="897" spans="11:18" x14ac:dyDescent="0.25">
      <c r="K897">
        <v>181998</v>
      </c>
      <c r="L897">
        <v>18</v>
      </c>
      <c r="M897">
        <v>1998</v>
      </c>
      <c r="N897">
        <v>411</v>
      </c>
      <c r="O897">
        <v>2449</v>
      </c>
      <c r="P897">
        <v>791</v>
      </c>
      <c r="Q897">
        <v>309.5</v>
      </c>
      <c r="R897">
        <v>0</v>
      </c>
    </row>
    <row r="898" spans="11:18" x14ac:dyDescent="0.25">
      <c r="K898">
        <v>181999</v>
      </c>
      <c r="L898">
        <v>18</v>
      </c>
      <c r="M898">
        <v>1999</v>
      </c>
      <c r="N898">
        <v>397</v>
      </c>
      <c r="O898">
        <v>2430</v>
      </c>
      <c r="P898">
        <v>789</v>
      </c>
      <c r="Q898">
        <v>317</v>
      </c>
      <c r="R898">
        <v>0</v>
      </c>
    </row>
    <row r="899" spans="11:18" x14ac:dyDescent="0.25">
      <c r="K899">
        <v>182000</v>
      </c>
      <c r="L899">
        <v>18</v>
      </c>
      <c r="M899">
        <v>2000</v>
      </c>
      <c r="N899">
        <v>372</v>
      </c>
      <c r="O899">
        <v>2406</v>
      </c>
      <c r="P899">
        <v>813</v>
      </c>
      <c r="Q899">
        <v>325</v>
      </c>
      <c r="R899">
        <v>0</v>
      </c>
    </row>
    <row r="900" spans="11:18" x14ac:dyDescent="0.25">
      <c r="K900">
        <v>182001</v>
      </c>
      <c r="L900">
        <v>18</v>
      </c>
      <c r="M900">
        <v>2001</v>
      </c>
      <c r="N900">
        <v>347</v>
      </c>
      <c r="O900">
        <v>2396</v>
      </c>
      <c r="P900">
        <v>832</v>
      </c>
      <c r="Q900">
        <v>336</v>
      </c>
      <c r="R900">
        <v>0</v>
      </c>
    </row>
    <row r="901" spans="11:18" x14ac:dyDescent="0.25">
      <c r="K901">
        <v>182002</v>
      </c>
      <c r="L901">
        <v>18</v>
      </c>
      <c r="M901">
        <v>2002</v>
      </c>
      <c r="N901">
        <v>316</v>
      </c>
      <c r="O901">
        <v>2389.5</v>
      </c>
      <c r="P901">
        <v>841.5</v>
      </c>
      <c r="Q901">
        <v>347.5</v>
      </c>
      <c r="R901">
        <v>0</v>
      </c>
    </row>
    <row r="902" spans="11:18" x14ac:dyDescent="0.25">
      <c r="K902">
        <v>182003</v>
      </c>
      <c r="L902">
        <v>18</v>
      </c>
      <c r="M902">
        <v>2003</v>
      </c>
      <c r="N902">
        <v>282</v>
      </c>
      <c r="O902">
        <v>2393</v>
      </c>
      <c r="P902">
        <v>844</v>
      </c>
      <c r="Q902">
        <v>356</v>
      </c>
      <c r="R902">
        <v>0</v>
      </c>
    </row>
    <row r="903" spans="11:18" x14ac:dyDescent="0.25">
      <c r="K903">
        <v>182004</v>
      </c>
      <c r="L903">
        <v>18</v>
      </c>
      <c r="M903">
        <v>2004</v>
      </c>
      <c r="N903">
        <v>254</v>
      </c>
      <c r="O903">
        <v>2394.5</v>
      </c>
      <c r="P903">
        <v>844</v>
      </c>
      <c r="Q903">
        <v>365</v>
      </c>
      <c r="R903">
        <v>0</v>
      </c>
    </row>
    <row r="904" spans="11:18" x14ac:dyDescent="0.25">
      <c r="K904">
        <v>182005</v>
      </c>
      <c r="L904">
        <v>18</v>
      </c>
      <c r="M904">
        <v>2005</v>
      </c>
      <c r="N904">
        <v>223</v>
      </c>
      <c r="O904">
        <v>2428.5</v>
      </c>
      <c r="P904">
        <v>874</v>
      </c>
      <c r="Q904">
        <v>373</v>
      </c>
      <c r="R904">
        <v>0</v>
      </c>
    </row>
    <row r="905" spans="11:18" x14ac:dyDescent="0.25">
      <c r="K905">
        <v>182006</v>
      </c>
      <c r="L905">
        <v>18</v>
      </c>
      <c r="M905">
        <v>2006</v>
      </c>
      <c r="N905">
        <v>198</v>
      </c>
      <c r="O905">
        <v>2439.5</v>
      </c>
      <c r="P905">
        <v>890</v>
      </c>
      <c r="Q905">
        <v>384</v>
      </c>
      <c r="R905">
        <v>27</v>
      </c>
    </row>
    <row r="906" spans="11:18" x14ac:dyDescent="0.25">
      <c r="K906">
        <v>182007</v>
      </c>
      <c r="L906">
        <v>18</v>
      </c>
      <c r="M906">
        <v>2007</v>
      </c>
      <c r="N906">
        <v>176</v>
      </c>
      <c r="O906">
        <v>2449.5</v>
      </c>
      <c r="P906">
        <v>900</v>
      </c>
      <c r="Q906">
        <v>393</v>
      </c>
      <c r="R906">
        <v>54</v>
      </c>
    </row>
    <row r="907" spans="11:18" x14ac:dyDescent="0.25">
      <c r="K907">
        <v>182008</v>
      </c>
      <c r="L907">
        <v>18</v>
      </c>
      <c r="M907">
        <v>2008</v>
      </c>
      <c r="N907">
        <v>164</v>
      </c>
      <c r="O907">
        <v>2443.5</v>
      </c>
      <c r="P907">
        <v>888</v>
      </c>
      <c r="Q907">
        <v>395</v>
      </c>
      <c r="R907">
        <v>99</v>
      </c>
    </row>
    <row r="908" spans="11:18" x14ac:dyDescent="0.25">
      <c r="K908">
        <v>182009</v>
      </c>
      <c r="L908">
        <v>18</v>
      </c>
      <c r="M908">
        <v>2009</v>
      </c>
      <c r="N908">
        <v>154</v>
      </c>
      <c r="O908">
        <v>2438</v>
      </c>
      <c r="P908">
        <v>859</v>
      </c>
      <c r="Q908">
        <v>389</v>
      </c>
      <c r="R908">
        <v>140</v>
      </c>
    </row>
    <row r="909" spans="11:18" x14ac:dyDescent="0.25">
      <c r="K909">
        <v>182010</v>
      </c>
      <c r="L909">
        <v>18</v>
      </c>
      <c r="M909">
        <v>2010</v>
      </c>
      <c r="N909">
        <v>146.5</v>
      </c>
      <c r="O909">
        <v>2341</v>
      </c>
      <c r="P909">
        <v>858.5</v>
      </c>
      <c r="Q909">
        <v>379</v>
      </c>
      <c r="R909">
        <v>190.5</v>
      </c>
    </row>
    <row r="910" spans="11:18" x14ac:dyDescent="0.25">
      <c r="K910">
        <v>182011</v>
      </c>
      <c r="L910">
        <v>18</v>
      </c>
      <c r="M910">
        <v>2011</v>
      </c>
      <c r="N910">
        <v>141</v>
      </c>
      <c r="O910">
        <v>2262</v>
      </c>
      <c r="P910">
        <v>842</v>
      </c>
      <c r="Q910">
        <v>373</v>
      </c>
      <c r="R910">
        <v>233</v>
      </c>
    </row>
    <row r="911" spans="11:18" x14ac:dyDescent="0.25">
      <c r="K911">
        <v>182012</v>
      </c>
      <c r="L911">
        <v>18</v>
      </c>
      <c r="M911">
        <v>2012</v>
      </c>
      <c r="N911">
        <v>141.5</v>
      </c>
      <c r="O911">
        <v>2177</v>
      </c>
      <c r="P911">
        <v>823</v>
      </c>
      <c r="Q911">
        <v>369</v>
      </c>
      <c r="R911">
        <v>294</v>
      </c>
    </row>
    <row r="912" spans="11:18" x14ac:dyDescent="0.25">
      <c r="K912">
        <v>182013</v>
      </c>
      <c r="L912">
        <v>18</v>
      </c>
      <c r="M912">
        <v>2013</v>
      </c>
      <c r="N912">
        <v>141.5</v>
      </c>
      <c r="O912">
        <v>2108</v>
      </c>
      <c r="P912">
        <v>791.5</v>
      </c>
      <c r="Q912">
        <v>361</v>
      </c>
      <c r="R912">
        <v>343</v>
      </c>
    </row>
    <row r="913" spans="11:18" x14ac:dyDescent="0.25">
      <c r="K913">
        <v>182014</v>
      </c>
      <c r="L913">
        <v>18</v>
      </c>
      <c r="M913">
        <v>2014</v>
      </c>
      <c r="N913">
        <v>141.5</v>
      </c>
      <c r="O913">
        <v>2048.5</v>
      </c>
      <c r="P913">
        <v>758.5</v>
      </c>
      <c r="Q913">
        <v>352</v>
      </c>
      <c r="R913">
        <v>391</v>
      </c>
    </row>
    <row r="914" spans="11:18" x14ac:dyDescent="0.25">
      <c r="K914">
        <v>182015</v>
      </c>
      <c r="L914">
        <v>18</v>
      </c>
      <c r="M914">
        <v>2015</v>
      </c>
      <c r="N914">
        <v>141.5</v>
      </c>
      <c r="O914">
        <v>1959.5</v>
      </c>
      <c r="P914">
        <v>739</v>
      </c>
      <c r="Q914">
        <v>331</v>
      </c>
      <c r="R914">
        <v>442</v>
      </c>
    </row>
    <row r="915" spans="11:18" x14ac:dyDescent="0.25">
      <c r="K915">
        <v>182016</v>
      </c>
      <c r="L915">
        <v>18</v>
      </c>
      <c r="M915">
        <v>2016</v>
      </c>
      <c r="N915">
        <v>141.5</v>
      </c>
      <c r="O915">
        <v>1712.5</v>
      </c>
      <c r="P915">
        <v>661</v>
      </c>
      <c r="Q915">
        <v>298.5</v>
      </c>
      <c r="R915">
        <v>743</v>
      </c>
    </row>
    <row r="916" spans="11:18" x14ac:dyDescent="0.25">
      <c r="K916">
        <v>182017</v>
      </c>
      <c r="L916">
        <v>18</v>
      </c>
      <c r="M916">
        <v>2017</v>
      </c>
      <c r="N916">
        <v>141.5</v>
      </c>
      <c r="O916">
        <v>1479.5</v>
      </c>
      <c r="P916">
        <v>583</v>
      </c>
      <c r="Q916">
        <v>267</v>
      </c>
      <c r="R916">
        <v>1038</v>
      </c>
    </row>
    <row r="917" spans="11:18" x14ac:dyDescent="0.25">
      <c r="K917">
        <v>182018</v>
      </c>
      <c r="L917">
        <v>18</v>
      </c>
      <c r="M917">
        <v>2018</v>
      </c>
      <c r="N917">
        <v>141.5</v>
      </c>
      <c r="O917">
        <v>1221.5</v>
      </c>
      <c r="P917">
        <v>492</v>
      </c>
      <c r="Q917">
        <v>232</v>
      </c>
      <c r="R917">
        <v>1389</v>
      </c>
    </row>
    <row r="918" spans="11:18" x14ac:dyDescent="0.25">
      <c r="K918">
        <v>182019</v>
      </c>
      <c r="L918">
        <v>18</v>
      </c>
      <c r="M918">
        <v>2019</v>
      </c>
      <c r="N918">
        <v>141.5</v>
      </c>
      <c r="O918">
        <v>938.5</v>
      </c>
      <c r="P918">
        <v>397</v>
      </c>
      <c r="Q918">
        <v>193</v>
      </c>
      <c r="R918">
        <v>1795</v>
      </c>
    </row>
    <row r="919" spans="11:18" x14ac:dyDescent="0.25">
      <c r="K919">
        <v>182020</v>
      </c>
      <c r="L919">
        <v>18</v>
      </c>
      <c r="M919">
        <v>2020</v>
      </c>
      <c r="N919">
        <v>141.5</v>
      </c>
      <c r="O919">
        <v>666</v>
      </c>
      <c r="P919">
        <v>319</v>
      </c>
      <c r="Q919">
        <v>155</v>
      </c>
      <c r="R919">
        <v>2176</v>
      </c>
    </row>
    <row r="920" spans="11:18" x14ac:dyDescent="0.25">
      <c r="K920">
        <v>191970</v>
      </c>
      <c r="L920">
        <v>19</v>
      </c>
      <c r="M920">
        <v>1970</v>
      </c>
      <c r="N920">
        <v>348</v>
      </c>
      <c r="O920">
        <v>1050</v>
      </c>
      <c r="P920">
        <v>163</v>
      </c>
      <c r="Q920">
        <v>42</v>
      </c>
      <c r="R920">
        <v>0</v>
      </c>
    </row>
    <row r="921" spans="11:18" x14ac:dyDescent="0.25">
      <c r="K921">
        <v>191971</v>
      </c>
      <c r="L921">
        <v>19</v>
      </c>
      <c r="M921">
        <v>1971</v>
      </c>
      <c r="N921">
        <v>394.8</v>
      </c>
      <c r="O921">
        <v>1138.3</v>
      </c>
      <c r="P921">
        <v>182.2</v>
      </c>
      <c r="Q921">
        <v>48.8</v>
      </c>
      <c r="R921">
        <v>0</v>
      </c>
    </row>
    <row r="922" spans="11:18" x14ac:dyDescent="0.25">
      <c r="K922">
        <v>191972</v>
      </c>
      <c r="L922">
        <v>19</v>
      </c>
      <c r="M922">
        <v>1972</v>
      </c>
      <c r="N922">
        <v>441.6</v>
      </c>
      <c r="O922">
        <v>1226.5999999999999</v>
      </c>
      <c r="P922">
        <v>201.4</v>
      </c>
      <c r="Q922">
        <v>55.6</v>
      </c>
      <c r="R922">
        <v>0</v>
      </c>
    </row>
    <row r="923" spans="11:18" x14ac:dyDescent="0.25">
      <c r="K923">
        <v>191973</v>
      </c>
      <c r="L923">
        <v>19</v>
      </c>
      <c r="M923">
        <v>1973</v>
      </c>
      <c r="N923">
        <v>488.4</v>
      </c>
      <c r="O923">
        <v>1314.9</v>
      </c>
      <c r="P923">
        <v>220.6</v>
      </c>
      <c r="Q923">
        <v>62.4</v>
      </c>
      <c r="R923">
        <v>0</v>
      </c>
    </row>
    <row r="924" spans="11:18" x14ac:dyDescent="0.25">
      <c r="K924">
        <v>191974</v>
      </c>
      <c r="L924">
        <v>19</v>
      </c>
      <c r="M924">
        <v>1974</v>
      </c>
      <c r="N924">
        <v>535.20000000000005</v>
      </c>
      <c r="O924">
        <v>1403.2</v>
      </c>
      <c r="P924">
        <v>239.8</v>
      </c>
      <c r="Q924">
        <v>69.2</v>
      </c>
      <c r="R924">
        <v>0</v>
      </c>
    </row>
    <row r="925" spans="11:18" x14ac:dyDescent="0.25">
      <c r="K925">
        <v>191975</v>
      </c>
      <c r="L925">
        <v>19</v>
      </c>
      <c r="M925">
        <v>1975</v>
      </c>
      <c r="N925">
        <v>582</v>
      </c>
      <c r="O925">
        <v>1491.5</v>
      </c>
      <c r="P925">
        <v>259</v>
      </c>
      <c r="Q925">
        <v>76</v>
      </c>
      <c r="R925">
        <v>0</v>
      </c>
    </row>
    <row r="926" spans="11:18" x14ac:dyDescent="0.25">
      <c r="K926">
        <v>191976</v>
      </c>
      <c r="L926">
        <v>19</v>
      </c>
      <c r="M926">
        <v>1976</v>
      </c>
      <c r="N926">
        <v>630.1</v>
      </c>
      <c r="O926">
        <v>1671.9</v>
      </c>
      <c r="P926">
        <v>286</v>
      </c>
      <c r="Q926">
        <v>85.8</v>
      </c>
      <c r="R926">
        <v>0</v>
      </c>
    </row>
    <row r="927" spans="11:18" x14ac:dyDescent="0.25">
      <c r="K927">
        <v>191977</v>
      </c>
      <c r="L927">
        <v>19</v>
      </c>
      <c r="M927">
        <v>1977</v>
      </c>
      <c r="N927">
        <v>678.2</v>
      </c>
      <c r="O927">
        <v>1852.3</v>
      </c>
      <c r="P927">
        <v>313</v>
      </c>
      <c r="Q927">
        <v>95.6</v>
      </c>
      <c r="R927">
        <v>0</v>
      </c>
    </row>
    <row r="928" spans="11:18" x14ac:dyDescent="0.25">
      <c r="K928">
        <v>191978</v>
      </c>
      <c r="L928">
        <v>19</v>
      </c>
      <c r="M928">
        <v>1978</v>
      </c>
      <c r="N928">
        <v>726.3</v>
      </c>
      <c r="O928">
        <v>2032.7</v>
      </c>
      <c r="P928">
        <v>340</v>
      </c>
      <c r="Q928">
        <v>105.4</v>
      </c>
      <c r="R928">
        <v>0</v>
      </c>
    </row>
    <row r="929" spans="11:18" x14ac:dyDescent="0.25">
      <c r="K929">
        <v>191979</v>
      </c>
      <c r="L929">
        <v>19</v>
      </c>
      <c r="M929">
        <v>1979</v>
      </c>
      <c r="N929">
        <v>774.4</v>
      </c>
      <c r="O929">
        <v>2213.1</v>
      </c>
      <c r="P929">
        <v>367</v>
      </c>
      <c r="Q929">
        <v>115.2</v>
      </c>
      <c r="R929">
        <v>0</v>
      </c>
    </row>
    <row r="930" spans="11:18" x14ac:dyDescent="0.25">
      <c r="K930">
        <v>191980</v>
      </c>
      <c r="L930">
        <v>19</v>
      </c>
      <c r="M930">
        <v>1980</v>
      </c>
      <c r="N930">
        <v>822.5</v>
      </c>
      <c r="O930">
        <v>2393.5</v>
      </c>
      <c r="P930">
        <v>394</v>
      </c>
      <c r="Q930">
        <v>125</v>
      </c>
      <c r="R930">
        <v>0</v>
      </c>
    </row>
    <row r="931" spans="11:18" x14ac:dyDescent="0.25">
      <c r="K931">
        <v>191981</v>
      </c>
      <c r="L931">
        <v>19</v>
      </c>
      <c r="M931">
        <v>1981</v>
      </c>
      <c r="N931">
        <v>838.8</v>
      </c>
      <c r="O931">
        <v>2690.9</v>
      </c>
      <c r="P931">
        <v>440.4</v>
      </c>
      <c r="Q931">
        <v>138.6</v>
      </c>
      <c r="R931">
        <v>0</v>
      </c>
    </row>
    <row r="932" spans="11:18" x14ac:dyDescent="0.25">
      <c r="K932">
        <v>191982</v>
      </c>
      <c r="L932">
        <v>19</v>
      </c>
      <c r="M932">
        <v>1982</v>
      </c>
      <c r="N932">
        <v>855.1</v>
      </c>
      <c r="O932">
        <v>2988.3</v>
      </c>
      <c r="P932">
        <v>486.8</v>
      </c>
      <c r="Q932">
        <v>152.19999999999999</v>
      </c>
      <c r="R932">
        <v>0</v>
      </c>
    </row>
    <row r="933" spans="11:18" x14ac:dyDescent="0.25">
      <c r="K933">
        <v>191983</v>
      </c>
      <c r="L933">
        <v>19</v>
      </c>
      <c r="M933">
        <v>1983</v>
      </c>
      <c r="N933">
        <v>871.4</v>
      </c>
      <c r="O933">
        <v>3285.7</v>
      </c>
      <c r="P933">
        <v>533.20000000000005</v>
      </c>
      <c r="Q933">
        <v>165.8</v>
      </c>
      <c r="R933">
        <v>0</v>
      </c>
    </row>
    <row r="934" spans="11:18" x14ac:dyDescent="0.25">
      <c r="K934">
        <v>191984</v>
      </c>
      <c r="L934">
        <v>19</v>
      </c>
      <c r="M934">
        <v>1984</v>
      </c>
      <c r="N934">
        <v>887.7</v>
      </c>
      <c r="O934">
        <v>3583.1</v>
      </c>
      <c r="P934">
        <v>579.6</v>
      </c>
      <c r="Q934">
        <v>179.4</v>
      </c>
      <c r="R934">
        <v>0</v>
      </c>
    </row>
    <row r="935" spans="11:18" x14ac:dyDescent="0.25">
      <c r="K935">
        <v>191985</v>
      </c>
      <c r="L935">
        <v>19</v>
      </c>
      <c r="M935">
        <v>1985</v>
      </c>
      <c r="N935">
        <v>904</v>
      </c>
      <c r="O935">
        <v>3880.5</v>
      </c>
      <c r="P935">
        <v>626</v>
      </c>
      <c r="Q935">
        <v>193</v>
      </c>
      <c r="R935">
        <v>0</v>
      </c>
    </row>
    <row r="936" spans="11:18" x14ac:dyDescent="0.25">
      <c r="K936">
        <v>191986</v>
      </c>
      <c r="L936">
        <v>19</v>
      </c>
      <c r="M936">
        <v>1986</v>
      </c>
      <c r="N936">
        <v>905.3</v>
      </c>
      <c r="O936">
        <v>3923.6</v>
      </c>
      <c r="P936">
        <v>680</v>
      </c>
      <c r="Q936">
        <v>212.4</v>
      </c>
      <c r="R936">
        <v>0</v>
      </c>
    </row>
    <row r="937" spans="11:18" x14ac:dyDescent="0.25">
      <c r="K937">
        <v>191987</v>
      </c>
      <c r="L937">
        <v>19</v>
      </c>
      <c r="M937">
        <v>1987</v>
      </c>
      <c r="N937">
        <v>906.6</v>
      </c>
      <c r="O937">
        <v>3966.7</v>
      </c>
      <c r="P937">
        <v>734</v>
      </c>
      <c r="Q937">
        <v>231.8</v>
      </c>
      <c r="R937">
        <v>0</v>
      </c>
    </row>
    <row r="938" spans="11:18" x14ac:dyDescent="0.25">
      <c r="K938">
        <v>191988</v>
      </c>
      <c r="L938">
        <v>19</v>
      </c>
      <c r="M938">
        <v>1988</v>
      </c>
      <c r="N938">
        <v>907.9</v>
      </c>
      <c r="O938">
        <v>4009.8</v>
      </c>
      <c r="P938">
        <v>788</v>
      </c>
      <c r="Q938">
        <v>251.2</v>
      </c>
      <c r="R938">
        <v>0</v>
      </c>
    </row>
    <row r="939" spans="11:18" x14ac:dyDescent="0.25">
      <c r="K939">
        <v>191989</v>
      </c>
      <c r="L939">
        <v>19</v>
      </c>
      <c r="M939">
        <v>1989</v>
      </c>
      <c r="N939">
        <v>909.2</v>
      </c>
      <c r="O939">
        <v>4052.9</v>
      </c>
      <c r="P939">
        <v>842</v>
      </c>
      <c r="Q939">
        <v>270.60000000000002</v>
      </c>
      <c r="R939">
        <v>0</v>
      </c>
    </row>
    <row r="940" spans="11:18" x14ac:dyDescent="0.25">
      <c r="K940">
        <v>191990</v>
      </c>
      <c r="L940">
        <v>19</v>
      </c>
      <c r="M940">
        <v>1990</v>
      </c>
      <c r="N940">
        <v>910.5</v>
      </c>
      <c r="O940">
        <v>4096</v>
      </c>
      <c r="P940">
        <v>896</v>
      </c>
      <c r="Q940">
        <v>290</v>
      </c>
      <c r="R940">
        <v>0</v>
      </c>
    </row>
    <row r="941" spans="11:18" x14ac:dyDescent="0.25">
      <c r="K941">
        <v>191991</v>
      </c>
      <c r="L941">
        <v>19</v>
      </c>
      <c r="M941">
        <v>1991</v>
      </c>
      <c r="N941">
        <v>895</v>
      </c>
      <c r="O941">
        <v>4154.7</v>
      </c>
      <c r="P941">
        <v>949</v>
      </c>
      <c r="Q941">
        <v>314.2</v>
      </c>
      <c r="R941">
        <v>0</v>
      </c>
    </row>
    <row r="942" spans="11:18" x14ac:dyDescent="0.25">
      <c r="K942">
        <v>191992</v>
      </c>
      <c r="L942">
        <v>19</v>
      </c>
      <c r="M942">
        <v>1992</v>
      </c>
      <c r="N942">
        <v>879.5</v>
      </c>
      <c r="O942">
        <v>4213.3999999999996</v>
      </c>
      <c r="P942">
        <v>1002</v>
      </c>
      <c r="Q942">
        <v>338.4</v>
      </c>
      <c r="R942">
        <v>0</v>
      </c>
    </row>
    <row r="943" spans="11:18" x14ac:dyDescent="0.25">
      <c r="K943">
        <v>191993</v>
      </c>
      <c r="L943">
        <v>19</v>
      </c>
      <c r="M943">
        <v>1993</v>
      </c>
      <c r="N943">
        <v>864</v>
      </c>
      <c r="O943">
        <v>4272.1000000000004</v>
      </c>
      <c r="P943">
        <v>1055</v>
      </c>
      <c r="Q943">
        <v>362.6</v>
      </c>
      <c r="R943">
        <v>0</v>
      </c>
    </row>
    <row r="944" spans="11:18" x14ac:dyDescent="0.25">
      <c r="K944">
        <v>191994</v>
      </c>
      <c r="L944">
        <v>19</v>
      </c>
      <c r="M944">
        <v>1994</v>
      </c>
      <c r="N944">
        <v>848.5</v>
      </c>
      <c r="O944">
        <v>4330.8</v>
      </c>
      <c r="P944">
        <v>1108</v>
      </c>
      <c r="Q944">
        <v>386.8</v>
      </c>
      <c r="R944">
        <v>0</v>
      </c>
    </row>
    <row r="945" spans="11:18" x14ac:dyDescent="0.25">
      <c r="K945">
        <v>191995</v>
      </c>
      <c r="L945">
        <v>19</v>
      </c>
      <c r="M945">
        <v>1995</v>
      </c>
      <c r="N945">
        <v>833</v>
      </c>
      <c r="O945">
        <v>4389.5</v>
      </c>
      <c r="P945">
        <v>1161</v>
      </c>
      <c r="Q945">
        <v>411</v>
      </c>
      <c r="R945">
        <v>0</v>
      </c>
    </row>
    <row r="946" spans="11:18" x14ac:dyDescent="0.25">
      <c r="K946">
        <v>191996</v>
      </c>
      <c r="L946">
        <v>19</v>
      </c>
      <c r="M946">
        <v>1996</v>
      </c>
      <c r="N946">
        <v>824</v>
      </c>
      <c r="O946">
        <v>4360.5</v>
      </c>
      <c r="P946">
        <v>1219.5</v>
      </c>
      <c r="Q946">
        <v>438.5</v>
      </c>
      <c r="R946">
        <v>0</v>
      </c>
    </row>
    <row r="947" spans="11:18" x14ac:dyDescent="0.25">
      <c r="K947">
        <v>191997</v>
      </c>
      <c r="L947">
        <v>19</v>
      </c>
      <c r="M947">
        <v>1997</v>
      </c>
      <c r="N947">
        <v>832</v>
      </c>
      <c r="O947">
        <v>4333</v>
      </c>
      <c r="P947">
        <v>1255</v>
      </c>
      <c r="Q947">
        <v>462</v>
      </c>
      <c r="R947">
        <v>0</v>
      </c>
    </row>
    <row r="948" spans="11:18" x14ac:dyDescent="0.25">
      <c r="K948">
        <v>191998</v>
      </c>
      <c r="L948">
        <v>19</v>
      </c>
      <c r="M948">
        <v>1998</v>
      </c>
      <c r="N948">
        <v>846</v>
      </c>
      <c r="O948">
        <v>4322</v>
      </c>
      <c r="P948">
        <v>1271</v>
      </c>
      <c r="Q948">
        <v>481</v>
      </c>
      <c r="R948">
        <v>0</v>
      </c>
    </row>
    <row r="949" spans="11:18" x14ac:dyDescent="0.25">
      <c r="K949">
        <v>191999</v>
      </c>
      <c r="L949">
        <v>19</v>
      </c>
      <c r="M949">
        <v>1999</v>
      </c>
      <c r="N949">
        <v>863</v>
      </c>
      <c r="O949">
        <v>4311.5</v>
      </c>
      <c r="P949">
        <v>1270.5</v>
      </c>
      <c r="Q949">
        <v>495</v>
      </c>
      <c r="R949">
        <v>0</v>
      </c>
    </row>
    <row r="950" spans="11:18" x14ac:dyDescent="0.25">
      <c r="K950">
        <v>192000</v>
      </c>
      <c r="L950">
        <v>19</v>
      </c>
      <c r="M950">
        <v>2000</v>
      </c>
      <c r="N950">
        <v>838</v>
      </c>
      <c r="O950">
        <v>4458</v>
      </c>
      <c r="P950">
        <v>1309</v>
      </c>
      <c r="Q950">
        <v>508</v>
      </c>
      <c r="R950">
        <v>0</v>
      </c>
    </row>
    <row r="951" spans="11:18" x14ac:dyDescent="0.25">
      <c r="K951">
        <v>192001</v>
      </c>
      <c r="L951">
        <v>19</v>
      </c>
      <c r="M951">
        <v>2001</v>
      </c>
      <c r="N951">
        <v>844</v>
      </c>
      <c r="O951">
        <v>4612</v>
      </c>
      <c r="P951">
        <v>1334</v>
      </c>
      <c r="Q951">
        <v>524</v>
      </c>
      <c r="R951">
        <v>0</v>
      </c>
    </row>
    <row r="952" spans="11:18" x14ac:dyDescent="0.25">
      <c r="K952">
        <v>192002</v>
      </c>
      <c r="L952">
        <v>19</v>
      </c>
      <c r="M952">
        <v>2002</v>
      </c>
      <c r="N952">
        <v>831</v>
      </c>
      <c r="O952">
        <v>4768.5</v>
      </c>
      <c r="P952">
        <v>1352</v>
      </c>
      <c r="Q952">
        <v>539</v>
      </c>
      <c r="R952">
        <v>0</v>
      </c>
    </row>
    <row r="953" spans="11:18" x14ac:dyDescent="0.25">
      <c r="K953">
        <v>192003</v>
      </c>
      <c r="L953">
        <v>19</v>
      </c>
      <c r="M953">
        <v>2003</v>
      </c>
      <c r="N953">
        <v>791</v>
      </c>
      <c r="O953">
        <v>4927.5</v>
      </c>
      <c r="P953">
        <v>1363.5</v>
      </c>
      <c r="Q953">
        <v>552.5</v>
      </c>
      <c r="R953">
        <v>0</v>
      </c>
    </row>
    <row r="954" spans="11:18" x14ac:dyDescent="0.25">
      <c r="K954">
        <v>192004</v>
      </c>
      <c r="L954">
        <v>19</v>
      </c>
      <c r="M954">
        <v>2004</v>
      </c>
      <c r="N954">
        <v>764</v>
      </c>
      <c r="O954">
        <v>5085</v>
      </c>
      <c r="P954">
        <v>1364</v>
      </c>
      <c r="Q954">
        <v>563</v>
      </c>
      <c r="R954">
        <v>0</v>
      </c>
    </row>
    <row r="955" spans="11:18" x14ac:dyDescent="0.25">
      <c r="K955">
        <v>192005</v>
      </c>
      <c r="L955">
        <v>19</v>
      </c>
      <c r="M955">
        <v>2005</v>
      </c>
      <c r="N955">
        <v>740.5</v>
      </c>
      <c r="O955">
        <v>5173</v>
      </c>
      <c r="P955">
        <v>1418</v>
      </c>
      <c r="Q955">
        <v>572</v>
      </c>
      <c r="R955">
        <v>0</v>
      </c>
    </row>
    <row r="956" spans="11:18" x14ac:dyDescent="0.25">
      <c r="K956">
        <v>192006</v>
      </c>
      <c r="L956">
        <v>19</v>
      </c>
      <c r="M956">
        <v>2006</v>
      </c>
      <c r="N956">
        <v>705.5</v>
      </c>
      <c r="O956">
        <v>5198</v>
      </c>
      <c r="P956">
        <v>1440.5</v>
      </c>
      <c r="Q956">
        <v>585</v>
      </c>
      <c r="R956">
        <v>72</v>
      </c>
    </row>
    <row r="957" spans="11:18" x14ac:dyDescent="0.25">
      <c r="K957">
        <v>192007</v>
      </c>
      <c r="L957">
        <v>19</v>
      </c>
      <c r="M957">
        <v>2007</v>
      </c>
      <c r="N957">
        <v>692.5</v>
      </c>
      <c r="O957">
        <v>5214</v>
      </c>
      <c r="P957">
        <v>1450</v>
      </c>
      <c r="Q957">
        <v>596</v>
      </c>
      <c r="R957">
        <v>151</v>
      </c>
    </row>
    <row r="958" spans="11:18" x14ac:dyDescent="0.25">
      <c r="K958">
        <v>192008</v>
      </c>
      <c r="L958">
        <v>19</v>
      </c>
      <c r="M958">
        <v>2008</v>
      </c>
      <c r="N958">
        <v>681</v>
      </c>
      <c r="O958">
        <v>5234.5</v>
      </c>
      <c r="P958">
        <v>1448.5</v>
      </c>
      <c r="Q958">
        <v>605</v>
      </c>
      <c r="R958">
        <v>228</v>
      </c>
    </row>
    <row r="959" spans="11:18" x14ac:dyDescent="0.25">
      <c r="K959">
        <v>192009</v>
      </c>
      <c r="L959">
        <v>19</v>
      </c>
      <c r="M959">
        <v>2009</v>
      </c>
      <c r="N959">
        <v>685</v>
      </c>
      <c r="O959">
        <v>5271</v>
      </c>
      <c r="P959">
        <v>1432.5</v>
      </c>
      <c r="Q959">
        <v>608</v>
      </c>
      <c r="R959">
        <v>289</v>
      </c>
    </row>
    <row r="960" spans="11:18" x14ac:dyDescent="0.25">
      <c r="K960">
        <v>192010</v>
      </c>
      <c r="L960">
        <v>19</v>
      </c>
      <c r="M960">
        <v>2010</v>
      </c>
      <c r="N960">
        <v>692</v>
      </c>
      <c r="O960">
        <v>5260</v>
      </c>
      <c r="P960">
        <v>1468.5</v>
      </c>
      <c r="Q960">
        <v>603</v>
      </c>
      <c r="R960">
        <v>343</v>
      </c>
    </row>
    <row r="961" spans="11:18" x14ac:dyDescent="0.25">
      <c r="K961">
        <v>192011</v>
      </c>
      <c r="L961">
        <v>19</v>
      </c>
      <c r="M961">
        <v>2011</v>
      </c>
      <c r="N961">
        <v>688.5</v>
      </c>
      <c r="O961">
        <v>5237</v>
      </c>
      <c r="P961">
        <v>1476</v>
      </c>
      <c r="Q961">
        <v>605</v>
      </c>
      <c r="R961">
        <v>420</v>
      </c>
    </row>
    <row r="962" spans="11:18" x14ac:dyDescent="0.25">
      <c r="K962">
        <v>192012</v>
      </c>
      <c r="L962">
        <v>19</v>
      </c>
      <c r="M962">
        <v>2012</v>
      </c>
      <c r="N962">
        <v>686</v>
      </c>
      <c r="O962">
        <v>5198</v>
      </c>
      <c r="P962">
        <v>1454.5</v>
      </c>
      <c r="Q962">
        <v>601</v>
      </c>
      <c r="R962">
        <v>525</v>
      </c>
    </row>
    <row r="963" spans="11:18" x14ac:dyDescent="0.25">
      <c r="K963">
        <v>192013</v>
      </c>
      <c r="L963">
        <v>19</v>
      </c>
      <c r="M963">
        <v>2013</v>
      </c>
      <c r="N963">
        <v>686</v>
      </c>
      <c r="O963">
        <v>5182</v>
      </c>
      <c r="P963">
        <v>1428.5</v>
      </c>
      <c r="Q963">
        <v>599</v>
      </c>
      <c r="R963">
        <v>633</v>
      </c>
    </row>
    <row r="964" spans="11:18" x14ac:dyDescent="0.25">
      <c r="K964">
        <v>192014</v>
      </c>
      <c r="L964">
        <v>19</v>
      </c>
      <c r="M964">
        <v>2014</v>
      </c>
      <c r="N964">
        <v>686</v>
      </c>
      <c r="O964">
        <v>5177</v>
      </c>
      <c r="P964">
        <v>1391</v>
      </c>
      <c r="Q964">
        <v>592</v>
      </c>
      <c r="R964">
        <v>718</v>
      </c>
    </row>
    <row r="965" spans="11:18" x14ac:dyDescent="0.25">
      <c r="K965">
        <v>192015</v>
      </c>
      <c r="L965">
        <v>19</v>
      </c>
      <c r="M965">
        <v>2015</v>
      </c>
      <c r="N965">
        <v>686</v>
      </c>
      <c r="O965">
        <v>5091.5</v>
      </c>
      <c r="P965">
        <v>1398</v>
      </c>
      <c r="Q965">
        <v>570</v>
      </c>
      <c r="R965">
        <v>845</v>
      </c>
    </row>
    <row r="966" spans="11:18" x14ac:dyDescent="0.25">
      <c r="K966">
        <v>192016</v>
      </c>
      <c r="L966">
        <v>19</v>
      </c>
      <c r="M966">
        <v>2016</v>
      </c>
      <c r="N966">
        <v>686</v>
      </c>
      <c r="O966">
        <v>4921</v>
      </c>
      <c r="P966">
        <v>1357</v>
      </c>
      <c r="Q966">
        <v>551</v>
      </c>
      <c r="R966">
        <v>1130</v>
      </c>
    </row>
    <row r="967" spans="11:18" x14ac:dyDescent="0.25">
      <c r="K967">
        <v>192017</v>
      </c>
      <c r="L967">
        <v>19</v>
      </c>
      <c r="M967">
        <v>2017</v>
      </c>
      <c r="N967">
        <v>686</v>
      </c>
      <c r="O967">
        <v>4776.5</v>
      </c>
      <c r="P967">
        <v>1306</v>
      </c>
      <c r="Q967">
        <v>533</v>
      </c>
      <c r="R967">
        <v>1408</v>
      </c>
    </row>
    <row r="968" spans="11:18" x14ac:dyDescent="0.25">
      <c r="K968">
        <v>192018</v>
      </c>
      <c r="L968">
        <v>19</v>
      </c>
      <c r="M968">
        <v>2018</v>
      </c>
      <c r="N968">
        <v>686</v>
      </c>
      <c r="O968">
        <v>4603</v>
      </c>
      <c r="P968">
        <v>1241</v>
      </c>
      <c r="Q968">
        <v>510</v>
      </c>
      <c r="R968">
        <v>1740</v>
      </c>
    </row>
    <row r="969" spans="11:18" x14ac:dyDescent="0.25">
      <c r="K969">
        <v>192019</v>
      </c>
      <c r="L969">
        <v>19</v>
      </c>
      <c r="M969">
        <v>2019</v>
      </c>
      <c r="N969">
        <v>686</v>
      </c>
      <c r="O969">
        <v>4399.5</v>
      </c>
      <c r="P969">
        <v>1167</v>
      </c>
      <c r="Q969">
        <v>483</v>
      </c>
      <c r="R969">
        <v>2124</v>
      </c>
    </row>
    <row r="970" spans="11:18" x14ac:dyDescent="0.25">
      <c r="K970">
        <v>192020</v>
      </c>
      <c r="L970">
        <v>19</v>
      </c>
      <c r="M970">
        <v>2020</v>
      </c>
      <c r="N970">
        <v>686</v>
      </c>
      <c r="O970">
        <v>4133.5</v>
      </c>
      <c r="P970">
        <v>1124</v>
      </c>
      <c r="Q970">
        <v>450</v>
      </c>
      <c r="R970">
        <v>2556</v>
      </c>
    </row>
    <row r="971" spans="11:18" x14ac:dyDescent="0.25">
      <c r="K971">
        <v>201970</v>
      </c>
      <c r="L971">
        <v>20</v>
      </c>
      <c r="M971">
        <v>1970</v>
      </c>
      <c r="N971">
        <v>294</v>
      </c>
      <c r="O971">
        <v>1084</v>
      </c>
      <c r="P971">
        <v>169</v>
      </c>
      <c r="Q971">
        <v>45</v>
      </c>
      <c r="R971">
        <v>0</v>
      </c>
    </row>
    <row r="972" spans="11:18" x14ac:dyDescent="0.25">
      <c r="K972">
        <v>201971</v>
      </c>
      <c r="L972">
        <v>20</v>
      </c>
      <c r="M972">
        <v>1971</v>
      </c>
      <c r="N972">
        <v>341.7</v>
      </c>
      <c r="O972">
        <v>1179.9000000000001</v>
      </c>
      <c r="P972">
        <v>188.2</v>
      </c>
      <c r="Q972">
        <v>51.8</v>
      </c>
      <c r="R972">
        <v>0</v>
      </c>
    </row>
    <row r="973" spans="11:18" x14ac:dyDescent="0.25">
      <c r="K973">
        <v>201972</v>
      </c>
      <c r="L973">
        <v>20</v>
      </c>
      <c r="M973">
        <v>1972</v>
      </c>
      <c r="N973">
        <v>389.4</v>
      </c>
      <c r="O973">
        <v>1275.8</v>
      </c>
      <c r="P973">
        <v>207.4</v>
      </c>
      <c r="Q973">
        <v>58.6</v>
      </c>
      <c r="R973">
        <v>0</v>
      </c>
    </row>
    <row r="974" spans="11:18" x14ac:dyDescent="0.25">
      <c r="K974">
        <v>201973</v>
      </c>
      <c r="L974">
        <v>20</v>
      </c>
      <c r="M974">
        <v>1973</v>
      </c>
      <c r="N974">
        <v>437.1</v>
      </c>
      <c r="O974">
        <v>1371.7</v>
      </c>
      <c r="P974">
        <v>226.6</v>
      </c>
      <c r="Q974">
        <v>65.400000000000006</v>
      </c>
      <c r="R974">
        <v>0</v>
      </c>
    </row>
    <row r="975" spans="11:18" x14ac:dyDescent="0.25">
      <c r="K975">
        <v>201974</v>
      </c>
      <c r="L975">
        <v>20</v>
      </c>
      <c r="M975">
        <v>1974</v>
      </c>
      <c r="N975">
        <v>484.8</v>
      </c>
      <c r="O975">
        <v>1467.6</v>
      </c>
      <c r="P975">
        <v>245.8</v>
      </c>
      <c r="Q975">
        <v>72.2</v>
      </c>
      <c r="R975">
        <v>0</v>
      </c>
    </row>
    <row r="976" spans="11:18" x14ac:dyDescent="0.25">
      <c r="K976">
        <v>201975</v>
      </c>
      <c r="L976">
        <v>20</v>
      </c>
      <c r="M976">
        <v>1975</v>
      </c>
      <c r="N976">
        <v>532.5</v>
      </c>
      <c r="O976">
        <v>1563.5</v>
      </c>
      <c r="P976">
        <v>265</v>
      </c>
      <c r="Q976">
        <v>79</v>
      </c>
      <c r="R976">
        <v>0</v>
      </c>
    </row>
    <row r="977" spans="11:18" x14ac:dyDescent="0.25">
      <c r="K977">
        <v>201976</v>
      </c>
      <c r="L977">
        <v>20</v>
      </c>
      <c r="M977">
        <v>1976</v>
      </c>
      <c r="N977">
        <v>619</v>
      </c>
      <c r="O977">
        <v>1743.3</v>
      </c>
      <c r="P977">
        <v>292.8</v>
      </c>
      <c r="Q977">
        <v>88.9</v>
      </c>
      <c r="R977">
        <v>0</v>
      </c>
    </row>
    <row r="978" spans="11:18" x14ac:dyDescent="0.25">
      <c r="K978">
        <v>201977</v>
      </c>
      <c r="L978">
        <v>20</v>
      </c>
      <c r="M978">
        <v>1977</v>
      </c>
      <c r="N978">
        <v>705.5</v>
      </c>
      <c r="O978">
        <v>1923.1</v>
      </c>
      <c r="P978">
        <v>320.60000000000002</v>
      </c>
      <c r="Q978">
        <v>98.8</v>
      </c>
      <c r="R978">
        <v>0</v>
      </c>
    </row>
    <row r="979" spans="11:18" x14ac:dyDescent="0.25">
      <c r="K979">
        <v>201978</v>
      </c>
      <c r="L979">
        <v>20</v>
      </c>
      <c r="M979">
        <v>1978</v>
      </c>
      <c r="N979">
        <v>792</v>
      </c>
      <c r="O979">
        <v>2102.9</v>
      </c>
      <c r="P979">
        <v>348.4</v>
      </c>
      <c r="Q979">
        <v>108.7</v>
      </c>
      <c r="R979">
        <v>0</v>
      </c>
    </row>
    <row r="980" spans="11:18" x14ac:dyDescent="0.25">
      <c r="K980">
        <v>201979</v>
      </c>
      <c r="L980">
        <v>20</v>
      </c>
      <c r="M980">
        <v>1979</v>
      </c>
      <c r="N980">
        <v>878.5</v>
      </c>
      <c r="O980">
        <v>2282.6999999999998</v>
      </c>
      <c r="P980">
        <v>376.2</v>
      </c>
      <c r="Q980">
        <v>118.6</v>
      </c>
      <c r="R980">
        <v>0</v>
      </c>
    </row>
    <row r="981" spans="11:18" x14ac:dyDescent="0.25">
      <c r="K981">
        <v>201980</v>
      </c>
      <c r="L981">
        <v>20</v>
      </c>
      <c r="M981">
        <v>1980</v>
      </c>
      <c r="N981">
        <v>965</v>
      </c>
      <c r="O981">
        <v>2462.5</v>
      </c>
      <c r="P981">
        <v>404</v>
      </c>
      <c r="Q981">
        <v>128.5</v>
      </c>
      <c r="R981">
        <v>0</v>
      </c>
    </row>
    <row r="982" spans="11:18" x14ac:dyDescent="0.25">
      <c r="K982">
        <v>201981</v>
      </c>
      <c r="L982">
        <v>20</v>
      </c>
      <c r="M982">
        <v>1981</v>
      </c>
      <c r="N982">
        <v>1021.2</v>
      </c>
      <c r="O982">
        <v>2709.2</v>
      </c>
      <c r="P982">
        <v>446.3</v>
      </c>
      <c r="Q982">
        <v>141.80000000000001</v>
      </c>
      <c r="R982">
        <v>0</v>
      </c>
    </row>
    <row r="983" spans="11:18" x14ac:dyDescent="0.25">
      <c r="K983">
        <v>201982</v>
      </c>
      <c r="L983">
        <v>20</v>
      </c>
      <c r="M983">
        <v>1982</v>
      </c>
      <c r="N983">
        <v>1077.4000000000001</v>
      </c>
      <c r="O983">
        <v>2955.9</v>
      </c>
      <c r="P983">
        <v>488.6</v>
      </c>
      <c r="Q983">
        <v>155.1</v>
      </c>
      <c r="R983">
        <v>0</v>
      </c>
    </row>
    <row r="984" spans="11:18" x14ac:dyDescent="0.25">
      <c r="K984">
        <v>201983</v>
      </c>
      <c r="L984">
        <v>20</v>
      </c>
      <c r="M984">
        <v>1983</v>
      </c>
      <c r="N984">
        <v>1133.5999999999999</v>
      </c>
      <c r="O984">
        <v>3202.6</v>
      </c>
      <c r="P984">
        <v>530.9</v>
      </c>
      <c r="Q984">
        <v>168.4</v>
      </c>
      <c r="R984">
        <v>0</v>
      </c>
    </row>
    <row r="985" spans="11:18" x14ac:dyDescent="0.25">
      <c r="K985">
        <v>201984</v>
      </c>
      <c r="L985">
        <v>20</v>
      </c>
      <c r="M985">
        <v>1984</v>
      </c>
      <c r="N985">
        <v>1189.8</v>
      </c>
      <c r="O985">
        <v>3449.3</v>
      </c>
      <c r="P985">
        <v>573.20000000000005</v>
      </c>
      <c r="Q985">
        <v>181.7</v>
      </c>
      <c r="R985">
        <v>0</v>
      </c>
    </row>
    <row r="986" spans="11:18" x14ac:dyDescent="0.25">
      <c r="K986">
        <v>201985</v>
      </c>
      <c r="L986">
        <v>20</v>
      </c>
      <c r="M986">
        <v>1985</v>
      </c>
      <c r="N986">
        <v>1246</v>
      </c>
      <c r="O986">
        <v>3696</v>
      </c>
      <c r="P986">
        <v>615.5</v>
      </c>
      <c r="Q986">
        <v>195</v>
      </c>
      <c r="R986">
        <v>0</v>
      </c>
    </row>
    <row r="987" spans="11:18" x14ac:dyDescent="0.25">
      <c r="K987">
        <v>201986</v>
      </c>
      <c r="L987">
        <v>20</v>
      </c>
      <c r="M987">
        <v>1986</v>
      </c>
      <c r="N987">
        <v>1265.5999999999999</v>
      </c>
      <c r="O987">
        <v>3833.3</v>
      </c>
      <c r="P987">
        <v>668.1</v>
      </c>
      <c r="Q987">
        <v>213</v>
      </c>
      <c r="R987">
        <v>0</v>
      </c>
    </row>
    <row r="988" spans="11:18" x14ac:dyDescent="0.25">
      <c r="K988">
        <v>201987</v>
      </c>
      <c r="L988">
        <v>20</v>
      </c>
      <c r="M988">
        <v>1987</v>
      </c>
      <c r="N988">
        <v>1285.2</v>
      </c>
      <c r="O988">
        <v>3970.6</v>
      </c>
      <c r="P988">
        <v>720.7</v>
      </c>
      <c r="Q988">
        <v>231</v>
      </c>
      <c r="R988">
        <v>0</v>
      </c>
    </row>
    <row r="989" spans="11:18" x14ac:dyDescent="0.25">
      <c r="K989">
        <v>201988</v>
      </c>
      <c r="L989">
        <v>20</v>
      </c>
      <c r="M989">
        <v>1988</v>
      </c>
      <c r="N989">
        <v>1304.8</v>
      </c>
      <c r="O989">
        <v>4107.8999999999996</v>
      </c>
      <c r="P989">
        <v>773.3</v>
      </c>
      <c r="Q989">
        <v>249</v>
      </c>
      <c r="R989">
        <v>0</v>
      </c>
    </row>
    <row r="990" spans="11:18" x14ac:dyDescent="0.25">
      <c r="K990">
        <v>201989</v>
      </c>
      <c r="L990">
        <v>20</v>
      </c>
      <c r="M990">
        <v>1989</v>
      </c>
      <c r="N990">
        <v>1324.4</v>
      </c>
      <c r="O990">
        <v>4245.2</v>
      </c>
      <c r="P990">
        <v>825.9</v>
      </c>
      <c r="Q990">
        <v>267</v>
      </c>
      <c r="R990">
        <v>0</v>
      </c>
    </row>
    <row r="991" spans="11:18" x14ac:dyDescent="0.25">
      <c r="K991">
        <v>201990</v>
      </c>
      <c r="L991">
        <v>20</v>
      </c>
      <c r="M991">
        <v>1990</v>
      </c>
      <c r="N991">
        <v>1344</v>
      </c>
      <c r="O991">
        <v>4382.5</v>
      </c>
      <c r="P991">
        <v>878.5</v>
      </c>
      <c r="Q991">
        <v>285</v>
      </c>
      <c r="R991">
        <v>0</v>
      </c>
    </row>
    <row r="992" spans="11:18" x14ac:dyDescent="0.25">
      <c r="K992">
        <v>201991</v>
      </c>
      <c r="L992">
        <v>20</v>
      </c>
      <c r="M992">
        <v>1991</v>
      </c>
      <c r="N992">
        <v>1292.5999999999999</v>
      </c>
      <c r="O992">
        <v>4446.3999999999996</v>
      </c>
      <c r="P992">
        <v>932.7</v>
      </c>
      <c r="Q992">
        <v>308.39999999999998</v>
      </c>
      <c r="R992">
        <v>0</v>
      </c>
    </row>
    <row r="993" spans="11:18" x14ac:dyDescent="0.25">
      <c r="K993">
        <v>201992</v>
      </c>
      <c r="L993">
        <v>20</v>
      </c>
      <c r="M993">
        <v>1992</v>
      </c>
      <c r="N993">
        <v>1241.2</v>
      </c>
      <c r="O993">
        <v>4510.3</v>
      </c>
      <c r="P993">
        <v>986.9</v>
      </c>
      <c r="Q993">
        <v>331.8</v>
      </c>
      <c r="R993">
        <v>0</v>
      </c>
    </row>
    <row r="994" spans="11:18" x14ac:dyDescent="0.25">
      <c r="K994">
        <v>201993</v>
      </c>
      <c r="L994">
        <v>20</v>
      </c>
      <c r="M994">
        <v>1993</v>
      </c>
      <c r="N994">
        <v>1189.8</v>
      </c>
      <c r="O994">
        <v>4574.2</v>
      </c>
      <c r="P994">
        <v>1041.0999999999999</v>
      </c>
      <c r="Q994">
        <v>355.2</v>
      </c>
      <c r="R994">
        <v>0</v>
      </c>
    </row>
    <row r="995" spans="11:18" x14ac:dyDescent="0.25">
      <c r="K995">
        <v>201994</v>
      </c>
      <c r="L995">
        <v>20</v>
      </c>
      <c r="M995">
        <v>1994</v>
      </c>
      <c r="N995">
        <v>1138.4000000000001</v>
      </c>
      <c r="O995">
        <v>4638.1000000000004</v>
      </c>
      <c r="P995">
        <v>1095.3</v>
      </c>
      <c r="Q995">
        <v>378.6</v>
      </c>
      <c r="R995">
        <v>0</v>
      </c>
    </row>
    <row r="996" spans="11:18" x14ac:dyDescent="0.25">
      <c r="K996">
        <v>201995</v>
      </c>
      <c r="L996">
        <v>20</v>
      </c>
      <c r="M996">
        <v>1995</v>
      </c>
      <c r="N996">
        <v>1087</v>
      </c>
      <c r="O996">
        <v>4702</v>
      </c>
      <c r="P996">
        <v>1149.5</v>
      </c>
      <c r="Q996">
        <v>402</v>
      </c>
      <c r="R996">
        <v>0</v>
      </c>
    </row>
    <row r="997" spans="11:18" x14ac:dyDescent="0.25">
      <c r="K997">
        <v>201996</v>
      </c>
      <c r="L997">
        <v>20</v>
      </c>
      <c r="M997">
        <v>1996</v>
      </c>
      <c r="N997">
        <v>1028</v>
      </c>
      <c r="O997">
        <v>4783.5</v>
      </c>
      <c r="P997">
        <v>1211.5</v>
      </c>
      <c r="Q997">
        <v>429</v>
      </c>
      <c r="R997">
        <v>0</v>
      </c>
    </row>
    <row r="998" spans="11:18" x14ac:dyDescent="0.25">
      <c r="K998">
        <v>201997</v>
      </c>
      <c r="L998">
        <v>20</v>
      </c>
      <c r="M998">
        <v>1997</v>
      </c>
      <c r="N998">
        <v>992</v>
      </c>
      <c r="O998">
        <v>4875</v>
      </c>
      <c r="P998">
        <v>1264</v>
      </c>
      <c r="Q998">
        <v>455</v>
      </c>
      <c r="R998">
        <v>0</v>
      </c>
    </row>
    <row r="999" spans="11:18" x14ac:dyDescent="0.25">
      <c r="K999">
        <v>201998</v>
      </c>
      <c r="L999">
        <v>20</v>
      </c>
      <c r="M999">
        <v>1998</v>
      </c>
      <c r="N999">
        <v>948.5</v>
      </c>
      <c r="O999">
        <v>4968.5</v>
      </c>
      <c r="P999">
        <v>1303.5</v>
      </c>
      <c r="Q999">
        <v>480</v>
      </c>
      <c r="R999">
        <v>0</v>
      </c>
    </row>
    <row r="1000" spans="11:18" x14ac:dyDescent="0.25">
      <c r="K1000">
        <v>201999</v>
      </c>
      <c r="L1000">
        <v>20</v>
      </c>
      <c r="M1000">
        <v>1999</v>
      </c>
      <c r="N1000">
        <v>873</v>
      </c>
      <c r="O1000">
        <v>5070</v>
      </c>
      <c r="P1000">
        <v>1337.5</v>
      </c>
      <c r="Q1000">
        <v>502.5</v>
      </c>
      <c r="R1000">
        <v>0</v>
      </c>
    </row>
    <row r="1001" spans="11:18" x14ac:dyDescent="0.25">
      <c r="K1001">
        <v>202000</v>
      </c>
      <c r="L1001">
        <v>20</v>
      </c>
      <c r="M1001">
        <v>2000</v>
      </c>
      <c r="N1001">
        <v>810</v>
      </c>
      <c r="O1001">
        <v>5253</v>
      </c>
      <c r="P1001">
        <v>1395</v>
      </c>
      <c r="Q1001">
        <v>522</v>
      </c>
      <c r="R1001">
        <v>0</v>
      </c>
    </row>
    <row r="1002" spans="11:18" x14ac:dyDescent="0.25">
      <c r="K1002">
        <v>202001</v>
      </c>
      <c r="L1002">
        <v>20</v>
      </c>
      <c r="M1002">
        <v>2001</v>
      </c>
      <c r="N1002">
        <v>738</v>
      </c>
      <c r="O1002">
        <v>5423.5</v>
      </c>
      <c r="P1002">
        <v>1437</v>
      </c>
      <c r="Q1002">
        <v>540.5</v>
      </c>
      <c r="R1002">
        <v>0</v>
      </c>
    </row>
    <row r="1003" spans="11:18" x14ac:dyDescent="0.25">
      <c r="K1003">
        <v>202002</v>
      </c>
      <c r="L1003">
        <v>20</v>
      </c>
      <c r="M1003">
        <v>2002</v>
      </c>
      <c r="N1003">
        <v>682</v>
      </c>
      <c r="O1003">
        <v>5587</v>
      </c>
      <c r="P1003">
        <v>1471</v>
      </c>
      <c r="Q1003">
        <v>560</v>
      </c>
      <c r="R1003">
        <v>0</v>
      </c>
    </row>
    <row r="1004" spans="11:18" x14ac:dyDescent="0.25">
      <c r="K1004">
        <v>202003</v>
      </c>
      <c r="L1004">
        <v>20</v>
      </c>
      <c r="M1004">
        <v>2003</v>
      </c>
      <c r="N1004">
        <v>632.5</v>
      </c>
      <c r="O1004">
        <v>5736.5</v>
      </c>
      <c r="P1004">
        <v>1492</v>
      </c>
      <c r="Q1004">
        <v>577</v>
      </c>
      <c r="R1004">
        <v>0</v>
      </c>
    </row>
    <row r="1005" spans="11:18" x14ac:dyDescent="0.25">
      <c r="K1005">
        <v>202004</v>
      </c>
      <c r="L1005">
        <v>20</v>
      </c>
      <c r="M1005">
        <v>2004</v>
      </c>
      <c r="N1005">
        <v>567</v>
      </c>
      <c r="O1005">
        <v>5871</v>
      </c>
      <c r="P1005">
        <v>1505.5</v>
      </c>
      <c r="Q1005">
        <v>592</v>
      </c>
      <c r="R1005">
        <v>0</v>
      </c>
    </row>
    <row r="1006" spans="11:18" x14ac:dyDescent="0.25">
      <c r="K1006">
        <v>202005</v>
      </c>
      <c r="L1006">
        <v>20</v>
      </c>
      <c r="M1006">
        <v>2005</v>
      </c>
      <c r="N1006">
        <v>509</v>
      </c>
      <c r="O1006">
        <v>5846.5</v>
      </c>
      <c r="P1006">
        <v>1560</v>
      </c>
      <c r="Q1006">
        <v>602.5</v>
      </c>
      <c r="R1006">
        <v>0</v>
      </c>
    </row>
    <row r="1007" spans="11:18" x14ac:dyDescent="0.25">
      <c r="K1007">
        <v>202006</v>
      </c>
      <c r="L1007">
        <v>20</v>
      </c>
      <c r="M1007">
        <v>2006</v>
      </c>
      <c r="N1007">
        <v>461.5</v>
      </c>
      <c r="O1007">
        <v>5768</v>
      </c>
      <c r="P1007">
        <v>1596.5</v>
      </c>
      <c r="Q1007">
        <v>621</v>
      </c>
      <c r="R1007">
        <v>75</v>
      </c>
    </row>
    <row r="1008" spans="11:18" x14ac:dyDescent="0.25">
      <c r="K1008">
        <v>202007</v>
      </c>
      <c r="L1008">
        <v>20</v>
      </c>
      <c r="M1008">
        <v>2007</v>
      </c>
      <c r="N1008">
        <v>434.5</v>
      </c>
      <c r="O1008">
        <v>5667</v>
      </c>
      <c r="P1008">
        <v>1597</v>
      </c>
      <c r="Q1008">
        <v>631</v>
      </c>
      <c r="R1008">
        <v>169</v>
      </c>
    </row>
    <row r="1009" spans="11:18" x14ac:dyDescent="0.25">
      <c r="K1009">
        <v>202008</v>
      </c>
      <c r="L1009">
        <v>20</v>
      </c>
      <c r="M1009">
        <v>2008</v>
      </c>
      <c r="N1009">
        <v>418</v>
      </c>
      <c r="O1009">
        <v>5567.5</v>
      </c>
      <c r="P1009">
        <v>1551.5</v>
      </c>
      <c r="Q1009">
        <v>625</v>
      </c>
      <c r="R1009">
        <v>264</v>
      </c>
    </row>
    <row r="1010" spans="11:18" x14ac:dyDescent="0.25">
      <c r="K1010">
        <v>202009</v>
      </c>
      <c r="L1010">
        <v>20</v>
      </c>
      <c r="M1010">
        <v>2009</v>
      </c>
      <c r="N1010">
        <v>403</v>
      </c>
      <c r="O1010">
        <v>5494.5</v>
      </c>
      <c r="P1010">
        <v>1498</v>
      </c>
      <c r="Q1010">
        <v>612.5</v>
      </c>
      <c r="R1010">
        <v>336</v>
      </c>
    </row>
    <row r="1011" spans="11:18" x14ac:dyDescent="0.25">
      <c r="K1011">
        <v>202010</v>
      </c>
      <c r="L1011">
        <v>20</v>
      </c>
      <c r="M1011">
        <v>2010</v>
      </c>
      <c r="N1011">
        <v>389</v>
      </c>
      <c r="O1011">
        <v>5419</v>
      </c>
      <c r="P1011">
        <v>1515</v>
      </c>
      <c r="Q1011">
        <v>600</v>
      </c>
      <c r="R1011">
        <v>395</v>
      </c>
    </row>
    <row r="1012" spans="11:18" x14ac:dyDescent="0.25">
      <c r="K1012">
        <v>202011</v>
      </c>
      <c r="L1012">
        <v>20</v>
      </c>
      <c r="M1012">
        <v>2011</v>
      </c>
      <c r="N1012">
        <v>379</v>
      </c>
      <c r="O1012">
        <v>5333</v>
      </c>
      <c r="P1012">
        <v>1529</v>
      </c>
      <c r="Q1012">
        <v>607</v>
      </c>
      <c r="R1012">
        <v>475</v>
      </c>
    </row>
    <row r="1013" spans="11:18" x14ac:dyDescent="0.25">
      <c r="K1013">
        <v>202012</v>
      </c>
      <c r="L1013">
        <v>20</v>
      </c>
      <c r="M1013">
        <v>2012</v>
      </c>
      <c r="N1013">
        <v>377.5</v>
      </c>
      <c r="O1013">
        <v>5266</v>
      </c>
      <c r="P1013">
        <v>1505</v>
      </c>
      <c r="Q1013">
        <v>606</v>
      </c>
      <c r="R1013">
        <v>552</v>
      </c>
    </row>
    <row r="1014" spans="11:18" x14ac:dyDescent="0.25">
      <c r="K1014">
        <v>202013</v>
      </c>
      <c r="L1014">
        <v>20</v>
      </c>
      <c r="M1014">
        <v>2013</v>
      </c>
      <c r="N1014">
        <v>377.5</v>
      </c>
      <c r="O1014">
        <v>5207</v>
      </c>
      <c r="P1014">
        <v>1447.5</v>
      </c>
      <c r="Q1014">
        <v>594</v>
      </c>
      <c r="R1014">
        <v>630</v>
      </c>
    </row>
    <row r="1015" spans="11:18" x14ac:dyDescent="0.25">
      <c r="K1015">
        <v>202014</v>
      </c>
      <c r="L1015">
        <v>20</v>
      </c>
      <c r="M1015">
        <v>2014</v>
      </c>
      <c r="N1015">
        <v>377.5</v>
      </c>
      <c r="O1015">
        <v>5145.5</v>
      </c>
      <c r="P1015">
        <v>1397.5</v>
      </c>
      <c r="Q1015">
        <v>582</v>
      </c>
      <c r="R1015">
        <v>702</v>
      </c>
    </row>
    <row r="1016" spans="11:18" x14ac:dyDescent="0.25">
      <c r="K1016">
        <v>202015</v>
      </c>
      <c r="L1016">
        <v>20</v>
      </c>
      <c r="M1016">
        <v>2015</v>
      </c>
      <c r="N1016">
        <v>377.5</v>
      </c>
      <c r="O1016">
        <v>4978.5</v>
      </c>
      <c r="P1016">
        <v>1414</v>
      </c>
      <c r="Q1016">
        <v>559</v>
      </c>
      <c r="R1016">
        <v>801</v>
      </c>
    </row>
    <row r="1017" spans="11:18" x14ac:dyDescent="0.25">
      <c r="K1017">
        <v>202016</v>
      </c>
      <c r="L1017">
        <v>20</v>
      </c>
      <c r="M1017">
        <v>2016</v>
      </c>
      <c r="N1017">
        <v>377.5</v>
      </c>
      <c r="O1017">
        <v>4702.5</v>
      </c>
      <c r="P1017">
        <v>1346</v>
      </c>
      <c r="Q1017">
        <v>534.5</v>
      </c>
      <c r="R1017">
        <v>1073</v>
      </c>
    </row>
    <row r="1018" spans="11:18" x14ac:dyDescent="0.25">
      <c r="K1018">
        <v>202017</v>
      </c>
      <c r="L1018">
        <v>20</v>
      </c>
      <c r="M1018">
        <v>2017</v>
      </c>
      <c r="N1018">
        <v>377.5</v>
      </c>
      <c r="O1018">
        <v>4472.5</v>
      </c>
      <c r="P1018">
        <v>1267</v>
      </c>
      <c r="Q1018">
        <v>510</v>
      </c>
      <c r="R1018">
        <v>1339</v>
      </c>
    </row>
    <row r="1019" spans="11:18" x14ac:dyDescent="0.25">
      <c r="K1019">
        <v>202018</v>
      </c>
      <c r="L1019">
        <v>20</v>
      </c>
      <c r="M1019">
        <v>2018</v>
      </c>
      <c r="N1019">
        <v>377.5</v>
      </c>
      <c r="O1019">
        <v>4201</v>
      </c>
      <c r="P1019">
        <v>1180</v>
      </c>
      <c r="Q1019">
        <v>480.5</v>
      </c>
      <c r="R1019">
        <v>1656</v>
      </c>
    </row>
    <row r="1020" spans="11:18" x14ac:dyDescent="0.25">
      <c r="K1020">
        <v>202019</v>
      </c>
      <c r="L1020">
        <v>20</v>
      </c>
      <c r="M1020">
        <v>2019</v>
      </c>
      <c r="N1020">
        <v>377.5</v>
      </c>
      <c r="O1020">
        <v>3904</v>
      </c>
      <c r="P1020">
        <v>1082.5</v>
      </c>
      <c r="Q1020">
        <v>447</v>
      </c>
      <c r="R1020">
        <v>2022</v>
      </c>
    </row>
    <row r="1021" spans="11:18" x14ac:dyDescent="0.25">
      <c r="K1021">
        <v>202020</v>
      </c>
      <c r="L1021">
        <v>20</v>
      </c>
      <c r="M1021">
        <v>2020</v>
      </c>
      <c r="N1021">
        <v>377.5</v>
      </c>
      <c r="O1021">
        <v>3527.5</v>
      </c>
      <c r="P1021">
        <v>1027</v>
      </c>
      <c r="Q1021">
        <v>408</v>
      </c>
      <c r="R1021">
        <v>2436</v>
      </c>
    </row>
    <row r="1022" spans="11:18" x14ac:dyDescent="0.25">
      <c r="K1022">
        <v>211970</v>
      </c>
      <c r="L1022">
        <v>21</v>
      </c>
      <c r="M1022">
        <v>1970</v>
      </c>
      <c r="N1022">
        <v>291</v>
      </c>
      <c r="O1022">
        <v>1404.5</v>
      </c>
      <c r="P1022">
        <v>209</v>
      </c>
      <c r="Q1022">
        <v>54</v>
      </c>
      <c r="R1022">
        <v>0</v>
      </c>
    </row>
    <row r="1023" spans="11:18" x14ac:dyDescent="0.25">
      <c r="K1023">
        <v>211971</v>
      </c>
      <c r="L1023">
        <v>21</v>
      </c>
      <c r="M1023">
        <v>1971</v>
      </c>
      <c r="N1023">
        <v>325.8</v>
      </c>
      <c r="O1023">
        <v>1529.4</v>
      </c>
      <c r="P1023">
        <v>232.6</v>
      </c>
      <c r="Q1023">
        <v>62</v>
      </c>
      <c r="R1023">
        <v>0</v>
      </c>
    </row>
    <row r="1024" spans="11:18" x14ac:dyDescent="0.25">
      <c r="K1024">
        <v>211972</v>
      </c>
      <c r="L1024">
        <v>21</v>
      </c>
      <c r="M1024">
        <v>1972</v>
      </c>
      <c r="N1024">
        <v>360.6</v>
      </c>
      <c r="O1024">
        <v>1654.3</v>
      </c>
      <c r="P1024">
        <v>256.2</v>
      </c>
      <c r="Q1024">
        <v>70</v>
      </c>
      <c r="R1024">
        <v>0</v>
      </c>
    </row>
    <row r="1025" spans="11:18" x14ac:dyDescent="0.25">
      <c r="K1025">
        <v>211973</v>
      </c>
      <c r="L1025">
        <v>21</v>
      </c>
      <c r="M1025">
        <v>1973</v>
      </c>
      <c r="N1025">
        <v>395.4</v>
      </c>
      <c r="O1025">
        <v>1779.2</v>
      </c>
      <c r="P1025">
        <v>279.8</v>
      </c>
      <c r="Q1025">
        <v>78</v>
      </c>
      <c r="R1025">
        <v>0</v>
      </c>
    </row>
    <row r="1026" spans="11:18" x14ac:dyDescent="0.25">
      <c r="K1026">
        <v>211974</v>
      </c>
      <c r="L1026">
        <v>21</v>
      </c>
      <c r="M1026">
        <v>1974</v>
      </c>
      <c r="N1026">
        <v>430.2</v>
      </c>
      <c r="O1026">
        <v>1904.1</v>
      </c>
      <c r="P1026">
        <v>303.39999999999998</v>
      </c>
      <c r="Q1026">
        <v>86</v>
      </c>
      <c r="R1026">
        <v>0</v>
      </c>
    </row>
    <row r="1027" spans="11:18" x14ac:dyDescent="0.25">
      <c r="K1027">
        <v>211975</v>
      </c>
      <c r="L1027">
        <v>21</v>
      </c>
      <c r="M1027">
        <v>1975</v>
      </c>
      <c r="N1027">
        <v>465</v>
      </c>
      <c r="O1027">
        <v>2029</v>
      </c>
      <c r="P1027">
        <v>327</v>
      </c>
      <c r="Q1027">
        <v>94</v>
      </c>
      <c r="R1027">
        <v>0</v>
      </c>
    </row>
    <row r="1028" spans="11:18" x14ac:dyDescent="0.25">
      <c r="K1028">
        <v>211976</v>
      </c>
      <c r="L1028">
        <v>21</v>
      </c>
      <c r="M1028">
        <v>1976</v>
      </c>
      <c r="N1028">
        <v>513</v>
      </c>
      <c r="O1028">
        <v>2204.6</v>
      </c>
      <c r="P1028">
        <v>360.6</v>
      </c>
      <c r="Q1028">
        <v>106</v>
      </c>
      <c r="R1028">
        <v>0</v>
      </c>
    </row>
    <row r="1029" spans="11:18" x14ac:dyDescent="0.25">
      <c r="K1029">
        <v>211977</v>
      </c>
      <c r="L1029">
        <v>21</v>
      </c>
      <c r="M1029">
        <v>1977</v>
      </c>
      <c r="N1029">
        <v>561</v>
      </c>
      <c r="O1029">
        <v>2380.1999999999998</v>
      </c>
      <c r="P1029">
        <v>394.2</v>
      </c>
      <c r="Q1029">
        <v>118</v>
      </c>
      <c r="R1029">
        <v>0</v>
      </c>
    </row>
    <row r="1030" spans="11:18" x14ac:dyDescent="0.25">
      <c r="K1030">
        <v>211978</v>
      </c>
      <c r="L1030">
        <v>21</v>
      </c>
      <c r="M1030">
        <v>1978</v>
      </c>
      <c r="N1030">
        <v>609</v>
      </c>
      <c r="O1030">
        <v>2555.8000000000002</v>
      </c>
      <c r="P1030">
        <v>427.8</v>
      </c>
      <c r="Q1030">
        <v>130</v>
      </c>
      <c r="R1030">
        <v>0</v>
      </c>
    </row>
    <row r="1031" spans="11:18" x14ac:dyDescent="0.25">
      <c r="K1031">
        <v>211979</v>
      </c>
      <c r="L1031">
        <v>21</v>
      </c>
      <c r="M1031">
        <v>1979</v>
      </c>
      <c r="N1031">
        <v>657</v>
      </c>
      <c r="O1031">
        <v>2731.4</v>
      </c>
      <c r="P1031">
        <v>461.4</v>
      </c>
      <c r="Q1031">
        <v>142</v>
      </c>
      <c r="R1031">
        <v>0</v>
      </c>
    </row>
    <row r="1032" spans="11:18" x14ac:dyDescent="0.25">
      <c r="K1032">
        <v>211980</v>
      </c>
      <c r="L1032">
        <v>21</v>
      </c>
      <c r="M1032">
        <v>1980</v>
      </c>
      <c r="N1032">
        <v>705</v>
      </c>
      <c r="O1032">
        <v>2907</v>
      </c>
      <c r="P1032">
        <v>495</v>
      </c>
      <c r="Q1032">
        <v>154</v>
      </c>
      <c r="R1032">
        <v>0</v>
      </c>
    </row>
    <row r="1033" spans="11:18" x14ac:dyDescent="0.25">
      <c r="K1033">
        <v>211981</v>
      </c>
      <c r="L1033">
        <v>21</v>
      </c>
      <c r="M1033">
        <v>1981</v>
      </c>
      <c r="N1033">
        <v>736.1</v>
      </c>
      <c r="O1033">
        <v>3048.3</v>
      </c>
      <c r="P1033">
        <v>536.79999999999995</v>
      </c>
      <c r="Q1033">
        <v>169.4</v>
      </c>
      <c r="R1033">
        <v>0</v>
      </c>
    </row>
    <row r="1034" spans="11:18" x14ac:dyDescent="0.25">
      <c r="K1034">
        <v>211982</v>
      </c>
      <c r="L1034">
        <v>21</v>
      </c>
      <c r="M1034">
        <v>1982</v>
      </c>
      <c r="N1034">
        <v>767.2</v>
      </c>
      <c r="O1034">
        <v>3189.6</v>
      </c>
      <c r="P1034">
        <v>578.6</v>
      </c>
      <c r="Q1034">
        <v>184.8</v>
      </c>
      <c r="R1034">
        <v>0</v>
      </c>
    </row>
    <row r="1035" spans="11:18" x14ac:dyDescent="0.25">
      <c r="K1035">
        <v>211983</v>
      </c>
      <c r="L1035">
        <v>21</v>
      </c>
      <c r="M1035">
        <v>1983</v>
      </c>
      <c r="N1035">
        <v>798.3</v>
      </c>
      <c r="O1035">
        <v>3330.9</v>
      </c>
      <c r="P1035">
        <v>620.4</v>
      </c>
      <c r="Q1035">
        <v>200.2</v>
      </c>
      <c r="R1035">
        <v>0</v>
      </c>
    </row>
    <row r="1036" spans="11:18" x14ac:dyDescent="0.25">
      <c r="K1036">
        <v>211984</v>
      </c>
      <c r="L1036">
        <v>21</v>
      </c>
      <c r="M1036">
        <v>1984</v>
      </c>
      <c r="N1036">
        <v>829.4</v>
      </c>
      <c r="O1036">
        <v>3472.2</v>
      </c>
      <c r="P1036">
        <v>662.2</v>
      </c>
      <c r="Q1036">
        <v>215.6</v>
      </c>
      <c r="R1036">
        <v>0</v>
      </c>
    </row>
    <row r="1037" spans="11:18" x14ac:dyDescent="0.25">
      <c r="K1037">
        <v>211985</v>
      </c>
      <c r="L1037">
        <v>21</v>
      </c>
      <c r="M1037">
        <v>1985</v>
      </c>
      <c r="N1037">
        <v>860.5</v>
      </c>
      <c r="O1037">
        <v>3613.5</v>
      </c>
      <c r="P1037">
        <v>704</v>
      </c>
      <c r="Q1037">
        <v>231</v>
      </c>
      <c r="R1037">
        <v>0</v>
      </c>
    </row>
    <row r="1038" spans="11:18" x14ac:dyDescent="0.25">
      <c r="K1038">
        <v>211986</v>
      </c>
      <c r="L1038">
        <v>21</v>
      </c>
      <c r="M1038">
        <v>1986</v>
      </c>
      <c r="N1038">
        <v>884.7</v>
      </c>
      <c r="O1038">
        <v>3747.9</v>
      </c>
      <c r="P1038">
        <v>753.3</v>
      </c>
      <c r="Q1038">
        <v>250</v>
      </c>
      <c r="R1038">
        <v>0</v>
      </c>
    </row>
    <row r="1039" spans="11:18" x14ac:dyDescent="0.25">
      <c r="K1039">
        <v>211987</v>
      </c>
      <c r="L1039">
        <v>21</v>
      </c>
      <c r="M1039">
        <v>1987</v>
      </c>
      <c r="N1039">
        <v>908.9</v>
      </c>
      <c r="O1039">
        <v>3882.3</v>
      </c>
      <c r="P1039">
        <v>802.6</v>
      </c>
      <c r="Q1039">
        <v>269</v>
      </c>
      <c r="R1039">
        <v>0</v>
      </c>
    </row>
    <row r="1040" spans="11:18" x14ac:dyDescent="0.25">
      <c r="K1040">
        <v>211988</v>
      </c>
      <c r="L1040">
        <v>21</v>
      </c>
      <c r="M1040">
        <v>1988</v>
      </c>
      <c r="N1040">
        <v>933.1</v>
      </c>
      <c r="O1040">
        <v>4016.7</v>
      </c>
      <c r="P1040">
        <v>851.9</v>
      </c>
      <c r="Q1040">
        <v>288</v>
      </c>
      <c r="R1040">
        <v>0</v>
      </c>
    </row>
    <row r="1041" spans="11:18" x14ac:dyDescent="0.25">
      <c r="K1041">
        <v>211989</v>
      </c>
      <c r="L1041">
        <v>21</v>
      </c>
      <c r="M1041">
        <v>1989</v>
      </c>
      <c r="N1041">
        <v>957.3</v>
      </c>
      <c r="O1041">
        <v>4151.1000000000004</v>
      </c>
      <c r="P1041">
        <v>901.2</v>
      </c>
      <c r="Q1041">
        <v>307</v>
      </c>
      <c r="R1041">
        <v>0</v>
      </c>
    </row>
    <row r="1042" spans="11:18" x14ac:dyDescent="0.25">
      <c r="K1042">
        <v>211990</v>
      </c>
      <c r="L1042">
        <v>21</v>
      </c>
      <c r="M1042">
        <v>1990</v>
      </c>
      <c r="N1042">
        <v>981.5</v>
      </c>
      <c r="O1042">
        <v>4285.5</v>
      </c>
      <c r="P1042">
        <v>950.5</v>
      </c>
      <c r="Q1042">
        <v>326</v>
      </c>
      <c r="R1042">
        <v>0</v>
      </c>
    </row>
    <row r="1043" spans="11:18" x14ac:dyDescent="0.25">
      <c r="K1043">
        <v>211991</v>
      </c>
      <c r="L1043">
        <v>21</v>
      </c>
      <c r="M1043">
        <v>1991</v>
      </c>
      <c r="N1043">
        <v>959</v>
      </c>
      <c r="O1043">
        <v>4271.1000000000004</v>
      </c>
      <c r="P1043">
        <v>998.6</v>
      </c>
      <c r="Q1043">
        <v>349.2</v>
      </c>
      <c r="R1043">
        <v>0</v>
      </c>
    </row>
    <row r="1044" spans="11:18" x14ac:dyDescent="0.25">
      <c r="K1044">
        <v>211992</v>
      </c>
      <c r="L1044">
        <v>21</v>
      </c>
      <c r="M1044">
        <v>1992</v>
      </c>
      <c r="N1044">
        <v>936.5</v>
      </c>
      <c r="O1044">
        <v>4256.7</v>
      </c>
      <c r="P1044">
        <v>1046.7</v>
      </c>
      <c r="Q1044">
        <v>372.4</v>
      </c>
      <c r="R1044">
        <v>0</v>
      </c>
    </row>
    <row r="1045" spans="11:18" x14ac:dyDescent="0.25">
      <c r="K1045">
        <v>211993</v>
      </c>
      <c r="L1045">
        <v>21</v>
      </c>
      <c r="M1045">
        <v>1993</v>
      </c>
      <c r="N1045">
        <v>914</v>
      </c>
      <c r="O1045">
        <v>4242.3</v>
      </c>
      <c r="P1045">
        <v>1094.8</v>
      </c>
      <c r="Q1045">
        <v>395.6</v>
      </c>
      <c r="R1045">
        <v>0</v>
      </c>
    </row>
    <row r="1046" spans="11:18" x14ac:dyDescent="0.25">
      <c r="K1046">
        <v>211994</v>
      </c>
      <c r="L1046">
        <v>21</v>
      </c>
      <c r="M1046">
        <v>1994</v>
      </c>
      <c r="N1046">
        <v>891.5</v>
      </c>
      <c r="O1046">
        <v>4227.8999999999996</v>
      </c>
      <c r="P1046">
        <v>1142.9000000000001</v>
      </c>
      <c r="Q1046">
        <v>418.8</v>
      </c>
      <c r="R1046">
        <v>0</v>
      </c>
    </row>
    <row r="1047" spans="11:18" x14ac:dyDescent="0.25">
      <c r="K1047">
        <v>211995</v>
      </c>
      <c r="L1047">
        <v>21</v>
      </c>
      <c r="M1047">
        <v>1995</v>
      </c>
      <c r="N1047">
        <v>869</v>
      </c>
      <c r="O1047">
        <v>4213.5</v>
      </c>
      <c r="P1047">
        <v>1191</v>
      </c>
      <c r="Q1047">
        <v>442</v>
      </c>
      <c r="R1047">
        <v>0</v>
      </c>
    </row>
    <row r="1048" spans="11:18" x14ac:dyDescent="0.25">
      <c r="K1048">
        <v>211996</v>
      </c>
      <c r="L1048">
        <v>21</v>
      </c>
      <c r="M1048">
        <v>1996</v>
      </c>
      <c r="N1048">
        <v>847</v>
      </c>
      <c r="O1048">
        <v>4183</v>
      </c>
      <c r="P1048">
        <v>1241.5</v>
      </c>
      <c r="Q1048">
        <v>467</v>
      </c>
      <c r="R1048">
        <v>0</v>
      </c>
    </row>
    <row r="1049" spans="11:18" x14ac:dyDescent="0.25">
      <c r="K1049">
        <v>211997</v>
      </c>
      <c r="L1049">
        <v>21</v>
      </c>
      <c r="M1049">
        <v>1997</v>
      </c>
      <c r="N1049">
        <v>805</v>
      </c>
      <c r="O1049">
        <v>4158.5</v>
      </c>
      <c r="P1049">
        <v>1269.5</v>
      </c>
      <c r="Q1049">
        <v>488</v>
      </c>
      <c r="R1049">
        <v>0</v>
      </c>
    </row>
    <row r="1050" spans="11:18" x14ac:dyDescent="0.25">
      <c r="K1050">
        <v>211998</v>
      </c>
      <c r="L1050">
        <v>21</v>
      </c>
      <c r="M1050">
        <v>1998</v>
      </c>
      <c r="N1050">
        <v>777</v>
      </c>
      <c r="O1050">
        <v>4152</v>
      </c>
      <c r="P1050">
        <v>1283</v>
      </c>
      <c r="Q1050">
        <v>505</v>
      </c>
      <c r="R1050">
        <v>0</v>
      </c>
    </row>
    <row r="1051" spans="11:18" x14ac:dyDescent="0.25">
      <c r="K1051">
        <v>211999</v>
      </c>
      <c r="L1051">
        <v>21</v>
      </c>
      <c r="M1051">
        <v>1999</v>
      </c>
      <c r="N1051">
        <v>731.5</v>
      </c>
      <c r="O1051">
        <v>4135.5</v>
      </c>
      <c r="P1051">
        <v>1284</v>
      </c>
      <c r="Q1051">
        <v>517</v>
      </c>
      <c r="R1051">
        <v>0</v>
      </c>
    </row>
    <row r="1052" spans="11:18" x14ac:dyDescent="0.25">
      <c r="K1052">
        <v>212000</v>
      </c>
      <c r="L1052">
        <v>21</v>
      </c>
      <c r="M1052">
        <v>2000</v>
      </c>
      <c r="N1052">
        <v>697</v>
      </c>
      <c r="O1052">
        <v>4091</v>
      </c>
      <c r="P1052">
        <v>1318</v>
      </c>
      <c r="Q1052">
        <v>531.5</v>
      </c>
      <c r="R1052">
        <v>0</v>
      </c>
    </row>
    <row r="1053" spans="11:18" x14ac:dyDescent="0.25">
      <c r="K1053">
        <v>212001</v>
      </c>
      <c r="L1053">
        <v>21</v>
      </c>
      <c r="M1053">
        <v>2001</v>
      </c>
      <c r="N1053">
        <v>655</v>
      </c>
      <c r="O1053">
        <v>4059.5</v>
      </c>
      <c r="P1053">
        <v>1336</v>
      </c>
      <c r="Q1053">
        <v>545</v>
      </c>
      <c r="R1053">
        <v>0</v>
      </c>
    </row>
    <row r="1054" spans="11:18" x14ac:dyDescent="0.25">
      <c r="K1054">
        <v>212002</v>
      </c>
      <c r="L1054">
        <v>21</v>
      </c>
      <c r="M1054">
        <v>2002</v>
      </c>
      <c r="N1054">
        <v>624</v>
      </c>
      <c r="O1054">
        <v>4032</v>
      </c>
      <c r="P1054">
        <v>1343</v>
      </c>
      <c r="Q1054">
        <v>556</v>
      </c>
      <c r="R1054">
        <v>0</v>
      </c>
    </row>
    <row r="1055" spans="11:18" x14ac:dyDescent="0.25">
      <c r="K1055">
        <v>212003</v>
      </c>
      <c r="L1055">
        <v>21</v>
      </c>
      <c r="M1055">
        <v>2003</v>
      </c>
      <c r="N1055">
        <v>577.5</v>
      </c>
      <c r="O1055">
        <v>4010.5</v>
      </c>
      <c r="P1055">
        <v>1336.5</v>
      </c>
      <c r="Q1055">
        <v>566.5</v>
      </c>
      <c r="R1055">
        <v>0</v>
      </c>
    </row>
    <row r="1056" spans="11:18" x14ac:dyDescent="0.25">
      <c r="K1056">
        <v>212004</v>
      </c>
      <c r="L1056">
        <v>21</v>
      </c>
      <c r="M1056">
        <v>2004</v>
      </c>
      <c r="N1056">
        <v>526</v>
      </c>
      <c r="O1056">
        <v>3985.5</v>
      </c>
      <c r="P1056">
        <v>1322.5</v>
      </c>
      <c r="Q1056">
        <v>574</v>
      </c>
      <c r="R1056">
        <v>0</v>
      </c>
    </row>
    <row r="1057" spans="11:18" x14ac:dyDescent="0.25">
      <c r="K1057">
        <v>212005</v>
      </c>
      <c r="L1057">
        <v>21</v>
      </c>
      <c r="M1057">
        <v>2005</v>
      </c>
      <c r="N1057">
        <v>481</v>
      </c>
      <c r="O1057">
        <v>4038.5</v>
      </c>
      <c r="P1057">
        <v>1345</v>
      </c>
      <c r="Q1057">
        <v>576</v>
      </c>
      <c r="R1057">
        <v>0</v>
      </c>
    </row>
    <row r="1058" spans="11:18" x14ac:dyDescent="0.25">
      <c r="K1058">
        <v>212006</v>
      </c>
      <c r="L1058">
        <v>21</v>
      </c>
      <c r="M1058">
        <v>2006</v>
      </c>
      <c r="N1058">
        <v>442</v>
      </c>
      <c r="O1058">
        <v>4013</v>
      </c>
      <c r="P1058">
        <v>1345.5</v>
      </c>
      <c r="Q1058">
        <v>582</v>
      </c>
      <c r="R1058">
        <v>85</v>
      </c>
    </row>
    <row r="1059" spans="11:18" x14ac:dyDescent="0.25">
      <c r="K1059">
        <v>212007</v>
      </c>
      <c r="L1059">
        <v>21</v>
      </c>
      <c r="M1059">
        <v>2007</v>
      </c>
      <c r="N1059">
        <v>422</v>
      </c>
      <c r="O1059">
        <v>3991</v>
      </c>
      <c r="P1059">
        <v>1333.5</v>
      </c>
      <c r="Q1059">
        <v>588</v>
      </c>
      <c r="R1059">
        <v>168</v>
      </c>
    </row>
    <row r="1060" spans="11:18" x14ac:dyDescent="0.25">
      <c r="K1060">
        <v>212008</v>
      </c>
      <c r="L1060">
        <v>21</v>
      </c>
      <c r="M1060">
        <v>2008</v>
      </c>
      <c r="N1060">
        <v>406</v>
      </c>
      <c r="O1060">
        <v>3975</v>
      </c>
      <c r="P1060">
        <v>1310.5</v>
      </c>
      <c r="Q1060">
        <v>588</v>
      </c>
      <c r="R1060">
        <v>248</v>
      </c>
    </row>
    <row r="1061" spans="11:18" x14ac:dyDescent="0.25">
      <c r="K1061">
        <v>212009</v>
      </c>
      <c r="L1061">
        <v>21</v>
      </c>
      <c r="M1061">
        <v>2009</v>
      </c>
      <c r="N1061">
        <v>401</v>
      </c>
      <c r="O1061">
        <v>3935.5</v>
      </c>
      <c r="P1061">
        <v>1271</v>
      </c>
      <c r="Q1061">
        <v>581</v>
      </c>
      <c r="R1061">
        <v>339</v>
      </c>
    </row>
    <row r="1062" spans="11:18" x14ac:dyDescent="0.25">
      <c r="K1062">
        <v>212010</v>
      </c>
      <c r="L1062">
        <v>21</v>
      </c>
      <c r="M1062">
        <v>2010</v>
      </c>
      <c r="N1062">
        <v>397.5</v>
      </c>
      <c r="O1062">
        <v>3725</v>
      </c>
      <c r="P1062">
        <v>1286</v>
      </c>
      <c r="Q1062">
        <v>573</v>
      </c>
      <c r="R1062">
        <v>432</v>
      </c>
    </row>
    <row r="1063" spans="11:18" x14ac:dyDescent="0.25">
      <c r="K1063">
        <v>212011</v>
      </c>
      <c r="L1063">
        <v>21</v>
      </c>
      <c r="M1063">
        <v>2011</v>
      </c>
      <c r="N1063">
        <v>392</v>
      </c>
      <c r="O1063">
        <v>3541</v>
      </c>
      <c r="P1063">
        <v>1269.5</v>
      </c>
      <c r="Q1063">
        <v>568</v>
      </c>
      <c r="R1063">
        <v>518</v>
      </c>
    </row>
    <row r="1064" spans="11:18" x14ac:dyDescent="0.25">
      <c r="K1064">
        <v>212012</v>
      </c>
      <c r="L1064">
        <v>21</v>
      </c>
      <c r="M1064">
        <v>2012</v>
      </c>
      <c r="N1064">
        <v>392</v>
      </c>
      <c r="O1064">
        <v>3380.5</v>
      </c>
      <c r="P1064">
        <v>1239.5</v>
      </c>
      <c r="Q1064">
        <v>561.5</v>
      </c>
      <c r="R1064">
        <v>595</v>
      </c>
    </row>
    <row r="1065" spans="11:18" x14ac:dyDescent="0.25">
      <c r="K1065">
        <v>212013</v>
      </c>
      <c r="L1065">
        <v>21</v>
      </c>
      <c r="M1065">
        <v>2013</v>
      </c>
      <c r="N1065">
        <v>392</v>
      </c>
      <c r="O1065">
        <v>3233</v>
      </c>
      <c r="P1065">
        <v>1193</v>
      </c>
      <c r="Q1065">
        <v>549</v>
      </c>
      <c r="R1065">
        <v>673.5</v>
      </c>
    </row>
    <row r="1066" spans="11:18" x14ac:dyDescent="0.25">
      <c r="K1066">
        <v>212014</v>
      </c>
      <c r="L1066">
        <v>21</v>
      </c>
      <c r="M1066">
        <v>2014</v>
      </c>
      <c r="N1066">
        <v>392</v>
      </c>
      <c r="O1066">
        <v>3099.5</v>
      </c>
      <c r="P1066">
        <v>1142</v>
      </c>
      <c r="Q1066">
        <v>537</v>
      </c>
      <c r="R1066">
        <v>751</v>
      </c>
    </row>
    <row r="1067" spans="11:18" x14ac:dyDescent="0.25">
      <c r="K1067">
        <v>212015</v>
      </c>
      <c r="L1067">
        <v>21</v>
      </c>
      <c r="M1067">
        <v>2015</v>
      </c>
      <c r="N1067">
        <v>392</v>
      </c>
      <c r="O1067">
        <v>2907</v>
      </c>
      <c r="P1067">
        <v>1110.5</v>
      </c>
      <c r="Q1067">
        <v>509.5</v>
      </c>
      <c r="R1067">
        <v>861</v>
      </c>
    </row>
    <row r="1068" spans="11:18" x14ac:dyDescent="0.25">
      <c r="K1068">
        <v>212016</v>
      </c>
      <c r="L1068">
        <v>21</v>
      </c>
      <c r="M1068">
        <v>2016</v>
      </c>
      <c r="N1068">
        <v>392</v>
      </c>
      <c r="O1068">
        <v>2615</v>
      </c>
      <c r="P1068">
        <v>1039</v>
      </c>
      <c r="Q1068">
        <v>480.5</v>
      </c>
      <c r="R1068">
        <v>1141</v>
      </c>
    </row>
    <row r="1069" spans="11:18" x14ac:dyDescent="0.25">
      <c r="K1069">
        <v>212017</v>
      </c>
      <c r="L1069">
        <v>21</v>
      </c>
      <c r="M1069">
        <v>2017</v>
      </c>
      <c r="N1069">
        <v>392</v>
      </c>
      <c r="O1069">
        <v>2346</v>
      </c>
      <c r="P1069">
        <v>964</v>
      </c>
      <c r="Q1069">
        <v>453</v>
      </c>
      <c r="R1069">
        <v>1416</v>
      </c>
    </row>
    <row r="1070" spans="11:18" x14ac:dyDescent="0.25">
      <c r="K1070">
        <v>212018</v>
      </c>
      <c r="L1070">
        <v>21</v>
      </c>
      <c r="M1070">
        <v>2018</v>
      </c>
      <c r="N1070">
        <v>392</v>
      </c>
      <c r="O1070">
        <v>2046</v>
      </c>
      <c r="P1070">
        <v>874.5</v>
      </c>
      <c r="Q1070">
        <v>420</v>
      </c>
      <c r="R1070">
        <v>1745</v>
      </c>
    </row>
    <row r="1071" spans="11:18" x14ac:dyDescent="0.25">
      <c r="K1071">
        <v>212019</v>
      </c>
      <c r="L1071">
        <v>21</v>
      </c>
      <c r="M1071">
        <v>2019</v>
      </c>
      <c r="N1071">
        <v>392</v>
      </c>
      <c r="O1071">
        <v>1734.5</v>
      </c>
      <c r="P1071">
        <v>777</v>
      </c>
      <c r="Q1071">
        <v>384</v>
      </c>
      <c r="R1071">
        <v>2126</v>
      </c>
    </row>
    <row r="1072" spans="11:18" x14ac:dyDescent="0.25">
      <c r="K1072">
        <v>212020</v>
      </c>
      <c r="L1072">
        <v>21</v>
      </c>
      <c r="M1072">
        <v>2020</v>
      </c>
      <c r="N1072">
        <v>392</v>
      </c>
      <c r="O1072">
        <v>1400</v>
      </c>
      <c r="P1072">
        <v>699</v>
      </c>
      <c r="Q1072">
        <v>346</v>
      </c>
      <c r="R1072">
        <v>2517</v>
      </c>
    </row>
    <row r="1073" spans="11:18" x14ac:dyDescent="0.25">
      <c r="K1073">
        <v>221970</v>
      </c>
      <c r="L1073">
        <v>22</v>
      </c>
      <c r="M1073">
        <v>1970</v>
      </c>
      <c r="N1073">
        <v>175</v>
      </c>
      <c r="O1073">
        <v>935</v>
      </c>
      <c r="P1073">
        <v>140</v>
      </c>
      <c r="Q1073">
        <v>36</v>
      </c>
      <c r="R1073">
        <v>0</v>
      </c>
    </row>
    <row r="1074" spans="11:18" x14ac:dyDescent="0.25">
      <c r="K1074">
        <v>221971</v>
      </c>
      <c r="L1074">
        <v>22</v>
      </c>
      <c r="M1074">
        <v>1971</v>
      </c>
      <c r="N1074">
        <v>196.4</v>
      </c>
      <c r="O1074">
        <v>1014.2</v>
      </c>
      <c r="P1074">
        <v>156</v>
      </c>
      <c r="Q1074">
        <v>41.4</v>
      </c>
      <c r="R1074">
        <v>0</v>
      </c>
    </row>
    <row r="1075" spans="11:18" x14ac:dyDescent="0.25">
      <c r="K1075">
        <v>221972</v>
      </c>
      <c r="L1075">
        <v>22</v>
      </c>
      <c r="M1075">
        <v>1972</v>
      </c>
      <c r="N1075">
        <v>217.8</v>
      </c>
      <c r="O1075">
        <v>1093.4000000000001</v>
      </c>
      <c r="P1075">
        <v>172</v>
      </c>
      <c r="Q1075">
        <v>46.8</v>
      </c>
      <c r="R1075">
        <v>0</v>
      </c>
    </row>
    <row r="1076" spans="11:18" x14ac:dyDescent="0.25">
      <c r="K1076">
        <v>221973</v>
      </c>
      <c r="L1076">
        <v>22</v>
      </c>
      <c r="M1076">
        <v>1973</v>
      </c>
      <c r="N1076">
        <v>239.2</v>
      </c>
      <c r="O1076">
        <v>1172.5999999999999</v>
      </c>
      <c r="P1076">
        <v>188</v>
      </c>
      <c r="Q1076">
        <v>52.2</v>
      </c>
      <c r="R1076">
        <v>0</v>
      </c>
    </row>
    <row r="1077" spans="11:18" x14ac:dyDescent="0.25">
      <c r="K1077">
        <v>221974</v>
      </c>
      <c r="L1077">
        <v>22</v>
      </c>
      <c r="M1077">
        <v>1974</v>
      </c>
      <c r="N1077">
        <v>260.60000000000002</v>
      </c>
      <c r="O1077">
        <v>1251.8</v>
      </c>
      <c r="P1077">
        <v>204</v>
      </c>
      <c r="Q1077">
        <v>57.6</v>
      </c>
      <c r="R1077">
        <v>0</v>
      </c>
    </row>
    <row r="1078" spans="11:18" x14ac:dyDescent="0.25">
      <c r="K1078">
        <v>221975</v>
      </c>
      <c r="L1078">
        <v>22</v>
      </c>
      <c r="M1078">
        <v>1975</v>
      </c>
      <c r="N1078">
        <v>282</v>
      </c>
      <c r="O1078">
        <v>1331</v>
      </c>
      <c r="P1078">
        <v>220</v>
      </c>
      <c r="Q1078">
        <v>63</v>
      </c>
      <c r="R1078">
        <v>0</v>
      </c>
    </row>
    <row r="1079" spans="11:18" x14ac:dyDescent="0.25">
      <c r="K1079">
        <v>221976</v>
      </c>
      <c r="L1079">
        <v>22</v>
      </c>
      <c r="M1079">
        <v>1976</v>
      </c>
      <c r="N1079">
        <v>309.2</v>
      </c>
      <c r="O1079">
        <v>1431.3</v>
      </c>
      <c r="P1079">
        <v>242.8</v>
      </c>
      <c r="Q1079">
        <v>71.2</v>
      </c>
      <c r="R1079">
        <v>0</v>
      </c>
    </row>
    <row r="1080" spans="11:18" x14ac:dyDescent="0.25">
      <c r="K1080">
        <v>221977</v>
      </c>
      <c r="L1080">
        <v>22</v>
      </c>
      <c r="M1080">
        <v>1977</v>
      </c>
      <c r="N1080">
        <v>336.4</v>
      </c>
      <c r="O1080">
        <v>1531.6</v>
      </c>
      <c r="P1080">
        <v>265.60000000000002</v>
      </c>
      <c r="Q1080">
        <v>79.400000000000006</v>
      </c>
      <c r="R1080">
        <v>0</v>
      </c>
    </row>
    <row r="1081" spans="11:18" x14ac:dyDescent="0.25">
      <c r="K1081">
        <v>221978</v>
      </c>
      <c r="L1081">
        <v>22</v>
      </c>
      <c r="M1081">
        <v>1978</v>
      </c>
      <c r="N1081">
        <v>363.6</v>
      </c>
      <c r="O1081">
        <v>1631.9</v>
      </c>
      <c r="P1081">
        <v>288.39999999999998</v>
      </c>
      <c r="Q1081">
        <v>87.6</v>
      </c>
      <c r="R1081">
        <v>0</v>
      </c>
    </row>
    <row r="1082" spans="11:18" x14ac:dyDescent="0.25">
      <c r="K1082">
        <v>221979</v>
      </c>
      <c r="L1082">
        <v>22</v>
      </c>
      <c r="M1082">
        <v>1979</v>
      </c>
      <c r="N1082">
        <v>390.8</v>
      </c>
      <c r="O1082">
        <v>1732.2</v>
      </c>
      <c r="P1082">
        <v>311.2</v>
      </c>
      <c r="Q1082">
        <v>95.8</v>
      </c>
      <c r="R1082">
        <v>0</v>
      </c>
    </row>
    <row r="1083" spans="11:18" x14ac:dyDescent="0.25">
      <c r="K1083">
        <v>221980</v>
      </c>
      <c r="L1083">
        <v>22</v>
      </c>
      <c r="M1083">
        <v>1980</v>
      </c>
      <c r="N1083">
        <v>418</v>
      </c>
      <c r="O1083">
        <v>1832.5</v>
      </c>
      <c r="P1083">
        <v>334</v>
      </c>
      <c r="Q1083">
        <v>104</v>
      </c>
      <c r="R1083">
        <v>0</v>
      </c>
    </row>
    <row r="1084" spans="11:18" x14ac:dyDescent="0.25">
      <c r="K1084">
        <v>221981</v>
      </c>
      <c r="L1084">
        <v>22</v>
      </c>
      <c r="M1084">
        <v>1981</v>
      </c>
      <c r="N1084">
        <v>427.4</v>
      </c>
      <c r="O1084">
        <v>1870.2</v>
      </c>
      <c r="P1084">
        <v>359.4</v>
      </c>
      <c r="Q1084">
        <v>114.4</v>
      </c>
      <c r="R1084">
        <v>0</v>
      </c>
    </row>
    <row r="1085" spans="11:18" x14ac:dyDescent="0.25">
      <c r="K1085">
        <v>221982</v>
      </c>
      <c r="L1085">
        <v>22</v>
      </c>
      <c r="M1085">
        <v>1982</v>
      </c>
      <c r="N1085">
        <v>436.8</v>
      </c>
      <c r="O1085">
        <v>1907.9</v>
      </c>
      <c r="P1085">
        <v>384.8</v>
      </c>
      <c r="Q1085">
        <v>124.8</v>
      </c>
      <c r="R1085">
        <v>0</v>
      </c>
    </row>
    <row r="1086" spans="11:18" x14ac:dyDescent="0.25">
      <c r="K1086">
        <v>221983</v>
      </c>
      <c r="L1086">
        <v>22</v>
      </c>
      <c r="M1086">
        <v>1983</v>
      </c>
      <c r="N1086">
        <v>446.2</v>
      </c>
      <c r="O1086">
        <v>1945.6</v>
      </c>
      <c r="P1086">
        <v>410.2</v>
      </c>
      <c r="Q1086">
        <v>135.19999999999999</v>
      </c>
      <c r="R1086">
        <v>0</v>
      </c>
    </row>
    <row r="1087" spans="11:18" x14ac:dyDescent="0.25">
      <c r="K1087">
        <v>221984</v>
      </c>
      <c r="L1087">
        <v>22</v>
      </c>
      <c r="M1087">
        <v>1984</v>
      </c>
      <c r="N1087">
        <v>455.6</v>
      </c>
      <c r="O1087">
        <v>1983.3</v>
      </c>
      <c r="P1087">
        <v>435.6</v>
      </c>
      <c r="Q1087">
        <v>145.6</v>
      </c>
      <c r="R1087">
        <v>0</v>
      </c>
    </row>
    <row r="1088" spans="11:18" x14ac:dyDescent="0.25">
      <c r="K1088">
        <v>221985</v>
      </c>
      <c r="L1088">
        <v>22</v>
      </c>
      <c r="M1088">
        <v>1985</v>
      </c>
      <c r="N1088">
        <v>465</v>
      </c>
      <c r="O1088">
        <v>2021</v>
      </c>
      <c r="P1088">
        <v>461</v>
      </c>
      <c r="Q1088">
        <v>156</v>
      </c>
      <c r="R1088">
        <v>0</v>
      </c>
    </row>
    <row r="1089" spans="11:18" x14ac:dyDescent="0.25">
      <c r="K1089">
        <v>221986</v>
      </c>
      <c r="L1089">
        <v>22</v>
      </c>
      <c r="M1089">
        <v>1986</v>
      </c>
      <c r="N1089">
        <v>479.8</v>
      </c>
      <c r="O1089">
        <v>2068.6999999999998</v>
      </c>
      <c r="P1089">
        <v>487</v>
      </c>
      <c r="Q1089">
        <v>168</v>
      </c>
      <c r="R1089">
        <v>0</v>
      </c>
    </row>
    <row r="1090" spans="11:18" x14ac:dyDescent="0.25">
      <c r="K1090">
        <v>221987</v>
      </c>
      <c r="L1090">
        <v>22</v>
      </c>
      <c r="M1090">
        <v>1987</v>
      </c>
      <c r="N1090">
        <v>494.6</v>
      </c>
      <c r="O1090">
        <v>2116.4</v>
      </c>
      <c r="P1090">
        <v>513</v>
      </c>
      <c r="Q1090">
        <v>180</v>
      </c>
      <c r="R1090">
        <v>0</v>
      </c>
    </row>
    <row r="1091" spans="11:18" x14ac:dyDescent="0.25">
      <c r="K1091">
        <v>221988</v>
      </c>
      <c r="L1091">
        <v>22</v>
      </c>
      <c r="M1091">
        <v>1988</v>
      </c>
      <c r="N1091">
        <v>509.4</v>
      </c>
      <c r="O1091">
        <v>2164.1</v>
      </c>
      <c r="P1091">
        <v>539</v>
      </c>
      <c r="Q1091">
        <v>192</v>
      </c>
      <c r="R1091">
        <v>0</v>
      </c>
    </row>
    <row r="1092" spans="11:18" x14ac:dyDescent="0.25">
      <c r="K1092">
        <v>221989</v>
      </c>
      <c r="L1092">
        <v>22</v>
      </c>
      <c r="M1092">
        <v>1989</v>
      </c>
      <c r="N1092">
        <v>524.20000000000005</v>
      </c>
      <c r="O1092">
        <v>2211.8000000000002</v>
      </c>
      <c r="P1092">
        <v>565</v>
      </c>
      <c r="Q1092">
        <v>204</v>
      </c>
      <c r="R1092">
        <v>0</v>
      </c>
    </row>
    <row r="1093" spans="11:18" x14ac:dyDescent="0.25">
      <c r="K1093">
        <v>221990</v>
      </c>
      <c r="L1093">
        <v>22</v>
      </c>
      <c r="M1093">
        <v>1990</v>
      </c>
      <c r="N1093">
        <v>539</v>
      </c>
      <c r="O1093">
        <v>2259.5</v>
      </c>
      <c r="P1093">
        <v>591</v>
      </c>
      <c r="Q1093">
        <v>216</v>
      </c>
      <c r="R1093">
        <v>0</v>
      </c>
    </row>
    <row r="1094" spans="11:18" x14ac:dyDescent="0.25">
      <c r="K1094">
        <v>221991</v>
      </c>
      <c r="L1094">
        <v>22</v>
      </c>
      <c r="M1094">
        <v>1991</v>
      </c>
      <c r="N1094">
        <v>545.79999999999995</v>
      </c>
      <c r="O1094">
        <v>2348.8000000000002</v>
      </c>
      <c r="P1094">
        <v>619.20000000000005</v>
      </c>
      <c r="Q1094">
        <v>229.2</v>
      </c>
      <c r="R1094">
        <v>0</v>
      </c>
    </row>
    <row r="1095" spans="11:18" x14ac:dyDescent="0.25">
      <c r="K1095">
        <v>221992</v>
      </c>
      <c r="L1095">
        <v>22</v>
      </c>
      <c r="M1095">
        <v>1992</v>
      </c>
      <c r="N1095">
        <v>552.6</v>
      </c>
      <c r="O1095">
        <v>2438.1</v>
      </c>
      <c r="P1095">
        <v>647.4</v>
      </c>
      <c r="Q1095">
        <v>242.4</v>
      </c>
      <c r="R1095">
        <v>0</v>
      </c>
    </row>
    <row r="1096" spans="11:18" x14ac:dyDescent="0.25">
      <c r="K1096">
        <v>221993</v>
      </c>
      <c r="L1096">
        <v>22</v>
      </c>
      <c r="M1096">
        <v>1993</v>
      </c>
      <c r="N1096">
        <v>559.4</v>
      </c>
      <c r="O1096">
        <v>2527.4</v>
      </c>
      <c r="P1096">
        <v>675.6</v>
      </c>
      <c r="Q1096">
        <v>255.6</v>
      </c>
      <c r="R1096">
        <v>0</v>
      </c>
    </row>
    <row r="1097" spans="11:18" x14ac:dyDescent="0.25">
      <c r="K1097">
        <v>221994</v>
      </c>
      <c r="L1097">
        <v>22</v>
      </c>
      <c r="M1097">
        <v>1994</v>
      </c>
      <c r="N1097">
        <v>566.20000000000005</v>
      </c>
      <c r="O1097">
        <v>2616.6999999999998</v>
      </c>
      <c r="P1097">
        <v>703.8</v>
      </c>
      <c r="Q1097">
        <v>268.8</v>
      </c>
      <c r="R1097">
        <v>0</v>
      </c>
    </row>
    <row r="1098" spans="11:18" x14ac:dyDescent="0.25">
      <c r="K1098">
        <v>221995</v>
      </c>
      <c r="L1098">
        <v>22</v>
      </c>
      <c r="M1098">
        <v>1995</v>
      </c>
      <c r="N1098">
        <v>573</v>
      </c>
      <c r="O1098">
        <v>2706</v>
      </c>
      <c r="P1098">
        <v>732</v>
      </c>
      <c r="Q1098">
        <v>282</v>
      </c>
      <c r="R1098">
        <v>0</v>
      </c>
    </row>
    <row r="1099" spans="11:18" x14ac:dyDescent="0.25">
      <c r="K1099">
        <v>221996</v>
      </c>
      <c r="L1099">
        <v>22</v>
      </c>
      <c r="M1099">
        <v>1996</v>
      </c>
      <c r="N1099">
        <v>564.5</v>
      </c>
      <c r="O1099">
        <v>2689</v>
      </c>
      <c r="P1099">
        <v>766.5</v>
      </c>
      <c r="Q1099">
        <v>296</v>
      </c>
      <c r="R1099">
        <v>0</v>
      </c>
    </row>
    <row r="1100" spans="11:18" x14ac:dyDescent="0.25">
      <c r="K1100">
        <v>221997</v>
      </c>
      <c r="L1100">
        <v>22</v>
      </c>
      <c r="M1100">
        <v>1997</v>
      </c>
      <c r="N1100">
        <v>562</v>
      </c>
      <c r="O1100">
        <v>2680</v>
      </c>
      <c r="P1100">
        <v>785</v>
      </c>
      <c r="Q1100">
        <v>309</v>
      </c>
      <c r="R1100">
        <v>0</v>
      </c>
    </row>
    <row r="1101" spans="11:18" x14ac:dyDescent="0.25">
      <c r="K1101">
        <v>221998</v>
      </c>
      <c r="L1101">
        <v>22</v>
      </c>
      <c r="M1101">
        <v>1998</v>
      </c>
      <c r="N1101">
        <v>551</v>
      </c>
      <c r="O1101">
        <v>2674</v>
      </c>
      <c r="P1101">
        <v>798.5</v>
      </c>
      <c r="Q1101">
        <v>320</v>
      </c>
      <c r="R1101">
        <v>0</v>
      </c>
    </row>
    <row r="1102" spans="11:18" x14ac:dyDescent="0.25">
      <c r="K1102">
        <v>221999</v>
      </c>
      <c r="L1102">
        <v>22</v>
      </c>
      <c r="M1102">
        <v>1999</v>
      </c>
      <c r="N1102">
        <v>536</v>
      </c>
      <c r="O1102">
        <v>2669.5</v>
      </c>
      <c r="P1102">
        <v>802</v>
      </c>
      <c r="Q1102">
        <v>329</v>
      </c>
      <c r="R1102">
        <v>0</v>
      </c>
    </row>
    <row r="1103" spans="11:18" x14ac:dyDescent="0.25">
      <c r="K1103">
        <v>222000</v>
      </c>
      <c r="L1103">
        <v>22</v>
      </c>
      <c r="M1103">
        <v>2000</v>
      </c>
      <c r="N1103">
        <v>519.5</v>
      </c>
      <c r="O1103">
        <v>2743</v>
      </c>
      <c r="P1103">
        <v>828</v>
      </c>
      <c r="Q1103">
        <v>337.5</v>
      </c>
      <c r="R1103">
        <v>0</v>
      </c>
    </row>
    <row r="1104" spans="11:18" x14ac:dyDescent="0.25">
      <c r="K1104">
        <v>222001</v>
      </c>
      <c r="L1104">
        <v>22</v>
      </c>
      <c r="M1104">
        <v>2001</v>
      </c>
      <c r="N1104">
        <v>510</v>
      </c>
      <c r="O1104">
        <v>2822.5</v>
      </c>
      <c r="P1104">
        <v>847.5</v>
      </c>
      <c r="Q1104">
        <v>347</v>
      </c>
      <c r="R1104">
        <v>0</v>
      </c>
    </row>
    <row r="1105" spans="11:18" x14ac:dyDescent="0.25">
      <c r="K1105">
        <v>222002</v>
      </c>
      <c r="L1105">
        <v>22</v>
      </c>
      <c r="M1105">
        <v>2002</v>
      </c>
      <c r="N1105">
        <v>502</v>
      </c>
      <c r="O1105">
        <v>2902</v>
      </c>
      <c r="P1105">
        <v>855</v>
      </c>
      <c r="Q1105">
        <v>353</v>
      </c>
      <c r="R1105">
        <v>0</v>
      </c>
    </row>
    <row r="1106" spans="11:18" x14ac:dyDescent="0.25">
      <c r="K1106">
        <v>222003</v>
      </c>
      <c r="L1106">
        <v>22</v>
      </c>
      <c r="M1106">
        <v>2003</v>
      </c>
      <c r="N1106">
        <v>493.5</v>
      </c>
      <c r="O1106">
        <v>2980</v>
      </c>
      <c r="P1106">
        <v>856</v>
      </c>
      <c r="Q1106">
        <v>359</v>
      </c>
      <c r="R1106">
        <v>0</v>
      </c>
    </row>
    <row r="1107" spans="11:18" x14ac:dyDescent="0.25">
      <c r="K1107">
        <v>222004</v>
      </c>
      <c r="L1107">
        <v>22</v>
      </c>
      <c r="M1107">
        <v>2004</v>
      </c>
      <c r="N1107">
        <v>496.5</v>
      </c>
      <c r="O1107">
        <v>3054</v>
      </c>
      <c r="P1107">
        <v>852</v>
      </c>
      <c r="Q1107">
        <v>362.5</v>
      </c>
      <c r="R1107">
        <v>0</v>
      </c>
    </row>
    <row r="1108" spans="11:18" x14ac:dyDescent="0.25">
      <c r="K1108">
        <v>222005</v>
      </c>
      <c r="L1108">
        <v>22</v>
      </c>
      <c r="M1108">
        <v>2005</v>
      </c>
      <c r="N1108">
        <v>493</v>
      </c>
      <c r="O1108">
        <v>3240.5</v>
      </c>
      <c r="P1108">
        <v>883</v>
      </c>
      <c r="Q1108">
        <v>367</v>
      </c>
      <c r="R1108">
        <v>0</v>
      </c>
    </row>
    <row r="1109" spans="11:18" x14ac:dyDescent="0.25">
      <c r="K1109">
        <v>222006</v>
      </c>
      <c r="L1109">
        <v>22</v>
      </c>
      <c r="M1109">
        <v>2006</v>
      </c>
      <c r="N1109">
        <v>479</v>
      </c>
      <c r="O1109">
        <v>3386</v>
      </c>
      <c r="P1109">
        <v>902</v>
      </c>
      <c r="Q1109">
        <v>375</v>
      </c>
      <c r="R1109">
        <v>43</v>
      </c>
    </row>
    <row r="1110" spans="11:18" x14ac:dyDescent="0.25">
      <c r="K1110">
        <v>222007</v>
      </c>
      <c r="L1110">
        <v>22</v>
      </c>
      <c r="M1110">
        <v>2007</v>
      </c>
      <c r="N1110">
        <v>472.5</v>
      </c>
      <c r="O1110">
        <v>3494.5</v>
      </c>
      <c r="P1110">
        <v>912</v>
      </c>
      <c r="Q1110">
        <v>381</v>
      </c>
      <c r="R1110">
        <v>106</v>
      </c>
    </row>
    <row r="1111" spans="11:18" x14ac:dyDescent="0.25">
      <c r="K1111">
        <v>222008</v>
      </c>
      <c r="L1111">
        <v>22</v>
      </c>
      <c r="M1111">
        <v>2008</v>
      </c>
      <c r="N1111">
        <v>469</v>
      </c>
      <c r="O1111">
        <v>3605.5</v>
      </c>
      <c r="P1111">
        <v>914.5</v>
      </c>
      <c r="Q1111">
        <v>384</v>
      </c>
      <c r="R1111">
        <v>169</v>
      </c>
    </row>
    <row r="1112" spans="11:18" x14ac:dyDescent="0.25">
      <c r="K1112">
        <v>222009</v>
      </c>
      <c r="L1112">
        <v>22</v>
      </c>
      <c r="M1112">
        <v>2009</v>
      </c>
      <c r="N1112">
        <v>462.5</v>
      </c>
      <c r="O1112">
        <v>3695</v>
      </c>
      <c r="P1112">
        <v>909.5</v>
      </c>
      <c r="Q1112">
        <v>385</v>
      </c>
      <c r="R1112">
        <v>251</v>
      </c>
    </row>
    <row r="1113" spans="11:18" x14ac:dyDescent="0.25">
      <c r="K1113">
        <v>222010</v>
      </c>
      <c r="L1113">
        <v>22</v>
      </c>
      <c r="M1113">
        <v>2010</v>
      </c>
      <c r="N1113">
        <v>469</v>
      </c>
      <c r="O1113">
        <v>3700.5</v>
      </c>
      <c r="P1113">
        <v>935.5</v>
      </c>
      <c r="Q1113">
        <v>381.5</v>
      </c>
      <c r="R1113">
        <v>318</v>
      </c>
    </row>
    <row r="1114" spans="11:18" x14ac:dyDescent="0.25">
      <c r="K1114">
        <v>222011</v>
      </c>
      <c r="L1114">
        <v>22</v>
      </c>
      <c r="M1114">
        <v>2011</v>
      </c>
      <c r="N1114">
        <v>477</v>
      </c>
      <c r="O1114">
        <v>3729</v>
      </c>
      <c r="P1114">
        <v>950</v>
      </c>
      <c r="Q1114">
        <v>383.5</v>
      </c>
      <c r="R1114">
        <v>367</v>
      </c>
    </row>
    <row r="1115" spans="11:18" x14ac:dyDescent="0.25">
      <c r="K1115">
        <v>222012</v>
      </c>
      <c r="L1115">
        <v>22</v>
      </c>
      <c r="M1115">
        <v>2012</v>
      </c>
      <c r="N1115">
        <v>481.5</v>
      </c>
      <c r="O1115">
        <v>3753</v>
      </c>
      <c r="P1115">
        <v>955</v>
      </c>
      <c r="Q1115">
        <v>386</v>
      </c>
      <c r="R1115">
        <v>423</v>
      </c>
    </row>
    <row r="1116" spans="11:18" x14ac:dyDescent="0.25">
      <c r="K1116">
        <v>222013</v>
      </c>
      <c r="L1116">
        <v>22</v>
      </c>
      <c r="M1116">
        <v>2013</v>
      </c>
      <c r="N1116">
        <v>481.5</v>
      </c>
      <c r="O1116">
        <v>3775</v>
      </c>
      <c r="P1116">
        <v>950</v>
      </c>
      <c r="Q1116">
        <v>386.5</v>
      </c>
      <c r="R1116">
        <v>478</v>
      </c>
    </row>
    <row r="1117" spans="11:18" x14ac:dyDescent="0.25">
      <c r="K1117">
        <v>222014</v>
      </c>
      <c r="L1117">
        <v>22</v>
      </c>
      <c r="M1117">
        <v>2014</v>
      </c>
      <c r="N1117">
        <v>481.5</v>
      </c>
      <c r="O1117">
        <v>3812.5</v>
      </c>
      <c r="P1117">
        <v>940</v>
      </c>
      <c r="Q1117">
        <v>384</v>
      </c>
      <c r="R1117">
        <v>531</v>
      </c>
    </row>
    <row r="1118" spans="11:18" x14ac:dyDescent="0.25">
      <c r="K1118">
        <v>222015</v>
      </c>
      <c r="L1118">
        <v>22</v>
      </c>
      <c r="M1118">
        <v>2015</v>
      </c>
      <c r="N1118">
        <v>481.5</v>
      </c>
      <c r="O1118">
        <v>3790.5</v>
      </c>
      <c r="P1118">
        <v>954.5</v>
      </c>
      <c r="Q1118">
        <v>374</v>
      </c>
      <c r="R1118">
        <v>609</v>
      </c>
    </row>
    <row r="1119" spans="11:18" x14ac:dyDescent="0.25">
      <c r="K1119">
        <v>222016</v>
      </c>
      <c r="L1119">
        <v>22</v>
      </c>
      <c r="M1119">
        <v>2016</v>
      </c>
      <c r="N1119">
        <v>481.5</v>
      </c>
      <c r="O1119">
        <v>3747</v>
      </c>
      <c r="P1119">
        <v>951.5</v>
      </c>
      <c r="Q1119">
        <v>368</v>
      </c>
      <c r="R1119">
        <v>733</v>
      </c>
    </row>
    <row r="1120" spans="11:18" x14ac:dyDescent="0.25">
      <c r="K1120">
        <v>222017</v>
      </c>
      <c r="L1120">
        <v>22</v>
      </c>
      <c r="M1120">
        <v>2017</v>
      </c>
      <c r="N1120">
        <v>481.5</v>
      </c>
      <c r="O1120">
        <v>3724.5</v>
      </c>
      <c r="P1120">
        <v>940.5</v>
      </c>
      <c r="Q1120">
        <v>363</v>
      </c>
      <c r="R1120">
        <v>853</v>
      </c>
    </row>
    <row r="1121" spans="11:18" x14ac:dyDescent="0.25">
      <c r="K1121">
        <v>222018</v>
      </c>
      <c r="L1121">
        <v>22</v>
      </c>
      <c r="M1121">
        <v>2018</v>
      </c>
      <c r="N1121">
        <v>481.5</v>
      </c>
      <c r="O1121">
        <v>3693</v>
      </c>
      <c r="P1121">
        <v>920</v>
      </c>
      <c r="Q1121">
        <v>356</v>
      </c>
      <c r="R1121">
        <v>997</v>
      </c>
    </row>
    <row r="1122" spans="11:18" x14ac:dyDescent="0.25">
      <c r="K1122">
        <v>222019</v>
      </c>
      <c r="L1122">
        <v>22</v>
      </c>
      <c r="M1122">
        <v>2019</v>
      </c>
      <c r="N1122">
        <v>481.5</v>
      </c>
      <c r="O1122">
        <v>3639.5</v>
      </c>
      <c r="P1122">
        <v>891</v>
      </c>
      <c r="Q1122">
        <v>348</v>
      </c>
      <c r="R1122">
        <v>1166</v>
      </c>
    </row>
    <row r="1123" spans="11:18" x14ac:dyDescent="0.25">
      <c r="K1123">
        <v>222020</v>
      </c>
      <c r="L1123">
        <v>22</v>
      </c>
      <c r="M1123">
        <v>2020</v>
      </c>
      <c r="N1123">
        <v>481.5</v>
      </c>
      <c r="O1123">
        <v>3535</v>
      </c>
      <c r="P1123">
        <v>890.5</v>
      </c>
      <c r="Q1123">
        <v>337.5</v>
      </c>
      <c r="R1123">
        <v>1354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W56" sqref="W56"/>
    </sheetView>
  </sheetViews>
  <sheetFormatPr defaultRowHeight="15" x14ac:dyDescent="0.25"/>
  <cols>
    <col min="1" max="1" width="84.42578125" bestFit="1" customWidth="1"/>
    <col min="2" max="2" width="44.42578125" customWidth="1"/>
  </cols>
  <sheetData>
    <row r="1" spans="1:2" x14ac:dyDescent="0.25">
      <c r="A1" t="s">
        <v>287</v>
      </c>
      <c r="B1" t="s">
        <v>288</v>
      </c>
    </row>
    <row r="2" spans="1:2" x14ac:dyDescent="0.25">
      <c r="A2" t="s">
        <v>284</v>
      </c>
      <c r="B2" t="s">
        <v>285</v>
      </c>
    </row>
    <row r="3" spans="1:2" x14ac:dyDescent="0.25">
      <c r="A3" t="s">
        <v>283</v>
      </c>
      <c r="B3" t="s">
        <v>286</v>
      </c>
    </row>
    <row r="4" spans="1:2" x14ac:dyDescent="0.25">
      <c r="A4" t="s">
        <v>307</v>
      </c>
      <c r="B4" t="s">
        <v>289</v>
      </c>
    </row>
    <row r="5" spans="1:2" x14ac:dyDescent="0.25">
      <c r="A5" t="s">
        <v>307</v>
      </c>
      <c r="B5" t="s">
        <v>290</v>
      </c>
    </row>
    <row r="6" spans="1:2" x14ac:dyDescent="0.25">
      <c r="A6" t="s">
        <v>307</v>
      </c>
      <c r="B6" t="s">
        <v>291</v>
      </c>
    </row>
    <row r="7" spans="1:2" x14ac:dyDescent="0.25">
      <c r="A7" t="s">
        <v>292</v>
      </c>
      <c r="B7" t="s">
        <v>293</v>
      </c>
    </row>
    <row r="8" spans="1:2" x14ac:dyDescent="0.25">
      <c r="A8" t="s">
        <v>307</v>
      </c>
      <c r="B8" t="s">
        <v>294</v>
      </c>
    </row>
    <row r="9" spans="1:2" x14ac:dyDescent="0.25">
      <c r="B9" t="s">
        <v>1014</v>
      </c>
    </row>
    <row r="10" spans="1:2" x14ac:dyDescent="0.25">
      <c r="A10" t="s">
        <v>301</v>
      </c>
      <c r="B10" t="s">
        <v>306</v>
      </c>
    </row>
    <row r="11" spans="1:2" x14ac:dyDescent="0.25">
      <c r="A11" t="s">
        <v>307</v>
      </c>
      <c r="B11" t="s">
        <v>302</v>
      </c>
    </row>
    <row r="12" spans="1:2" x14ac:dyDescent="0.25">
      <c r="A12" t="s">
        <v>307</v>
      </c>
      <c r="B12" t="s">
        <v>303</v>
      </c>
    </row>
    <row r="13" spans="1:2" x14ac:dyDescent="0.25">
      <c r="A13" t="s">
        <v>307</v>
      </c>
      <c r="B13" t="s">
        <v>304</v>
      </c>
    </row>
    <row r="14" spans="1:2" x14ac:dyDescent="0.25">
      <c r="A14" t="s">
        <v>307</v>
      </c>
      <c r="B14" t="s">
        <v>305</v>
      </c>
    </row>
    <row r="15" spans="1:2" x14ac:dyDescent="0.25">
      <c r="A15" t="s">
        <v>992</v>
      </c>
      <c r="B15" t="s">
        <v>993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W56" sqref="W56"/>
    </sheetView>
  </sheetViews>
  <sheetFormatPr defaultRowHeight="15" x14ac:dyDescent="0.25"/>
  <cols>
    <col min="1" max="1" width="29.85546875" bestFit="1" customWidth="1"/>
    <col min="2" max="3" width="10.85546875" customWidth="1"/>
    <col min="4" max="4" width="10.85546875" style="102" customWidth="1"/>
  </cols>
  <sheetData>
    <row r="1" spans="1:4" x14ac:dyDescent="0.25">
      <c r="A1" s="6" t="s">
        <v>179</v>
      </c>
      <c r="B1" s="7" t="s">
        <v>1024</v>
      </c>
      <c r="C1" s="7" t="s">
        <v>1025</v>
      </c>
      <c r="D1" s="103" t="s">
        <v>1026</v>
      </c>
    </row>
    <row r="2" spans="1:4" x14ac:dyDescent="0.25">
      <c r="A2" t="s">
        <v>15</v>
      </c>
      <c r="B2" s="8">
        <v>7871</v>
      </c>
      <c r="C2">
        <v>12960</v>
      </c>
      <c r="D2" s="102">
        <v>1.65</v>
      </c>
    </row>
    <row r="3" spans="1:4" x14ac:dyDescent="0.25">
      <c r="A3" t="s">
        <v>118</v>
      </c>
      <c r="B3" s="8">
        <v>7101</v>
      </c>
      <c r="C3">
        <v>10491</v>
      </c>
      <c r="D3" s="102">
        <v>1.48</v>
      </c>
    </row>
    <row r="4" spans="1:4" x14ac:dyDescent="0.25">
      <c r="A4" t="s">
        <v>16</v>
      </c>
      <c r="B4" s="8">
        <v>3433</v>
      </c>
      <c r="C4">
        <v>5988</v>
      </c>
      <c r="D4" s="102">
        <v>1.74</v>
      </c>
    </row>
    <row r="5" spans="1:4" x14ac:dyDescent="0.25">
      <c r="A5" t="s">
        <v>17</v>
      </c>
      <c r="B5" s="8">
        <v>4202</v>
      </c>
      <c r="C5">
        <v>5915.5</v>
      </c>
      <c r="D5" s="102">
        <v>1.41</v>
      </c>
    </row>
    <row r="6" spans="1:4" x14ac:dyDescent="0.25">
      <c r="A6" t="s">
        <v>119</v>
      </c>
      <c r="B6" s="8">
        <v>4127</v>
      </c>
      <c r="C6">
        <v>6880</v>
      </c>
      <c r="D6" s="102">
        <v>1.67</v>
      </c>
    </row>
    <row r="7" spans="1:4" x14ac:dyDescent="0.25">
      <c r="A7" t="s">
        <v>18</v>
      </c>
      <c r="B7" s="8">
        <v>5251</v>
      </c>
      <c r="C7">
        <v>7364.5</v>
      </c>
      <c r="D7" s="102">
        <v>1.4</v>
      </c>
    </row>
    <row r="8" spans="1:4" x14ac:dyDescent="0.25">
      <c r="A8" t="s">
        <v>120</v>
      </c>
      <c r="B8" s="8">
        <v>3644</v>
      </c>
      <c r="C8">
        <v>8028</v>
      </c>
      <c r="D8" s="102">
        <v>2.2000000000000002</v>
      </c>
    </row>
    <row r="9" spans="1:4" x14ac:dyDescent="0.25">
      <c r="A9" t="s">
        <v>19</v>
      </c>
      <c r="B9" s="8">
        <v>2294</v>
      </c>
      <c r="C9">
        <v>3237.5</v>
      </c>
      <c r="D9" s="102">
        <v>1.41</v>
      </c>
    </row>
    <row r="10" spans="1:4" x14ac:dyDescent="0.25">
      <c r="A10" t="s">
        <v>20</v>
      </c>
      <c r="B10" s="8">
        <v>10026</v>
      </c>
      <c r="C10">
        <v>15304.5</v>
      </c>
      <c r="D10" s="102">
        <v>1.53</v>
      </c>
    </row>
    <row r="11" spans="1:4" x14ac:dyDescent="0.25">
      <c r="A11" t="s">
        <v>21</v>
      </c>
      <c r="B11" s="8">
        <v>5462</v>
      </c>
      <c r="C11">
        <v>9038.5</v>
      </c>
      <c r="D11" s="102">
        <v>1.65</v>
      </c>
    </row>
    <row r="12" spans="1:4" x14ac:dyDescent="0.25">
      <c r="A12" t="s">
        <v>121</v>
      </c>
      <c r="B12" s="8">
        <v>6860</v>
      </c>
      <c r="C12">
        <v>10897</v>
      </c>
      <c r="D12" s="102">
        <v>1.59</v>
      </c>
    </row>
    <row r="13" spans="1:4" x14ac:dyDescent="0.25">
      <c r="A13" t="s">
        <v>22</v>
      </c>
      <c r="B13" s="8">
        <v>1825</v>
      </c>
      <c r="C13">
        <v>3240.5</v>
      </c>
      <c r="D13" s="102">
        <v>1.78</v>
      </c>
    </row>
    <row r="14" spans="1:4" x14ac:dyDescent="0.25">
      <c r="A14" t="s">
        <v>122</v>
      </c>
      <c r="B14" s="8">
        <v>3842</v>
      </c>
      <c r="C14">
        <v>6355.5</v>
      </c>
      <c r="D14" s="102">
        <v>1.65</v>
      </c>
    </row>
    <row r="15" spans="1:4" x14ac:dyDescent="0.25">
      <c r="A15" t="s">
        <v>23</v>
      </c>
      <c r="B15" s="8">
        <v>2190</v>
      </c>
      <c r="C15">
        <v>3013</v>
      </c>
      <c r="D15" s="102">
        <v>1.38</v>
      </c>
    </row>
    <row r="16" spans="1:4" x14ac:dyDescent="0.25">
      <c r="A16" t="s">
        <v>123</v>
      </c>
      <c r="B16" s="8">
        <v>4149</v>
      </c>
      <c r="C16">
        <v>5847</v>
      </c>
      <c r="D16" s="102">
        <v>1.41</v>
      </c>
    </row>
    <row r="17" spans="1:4" x14ac:dyDescent="0.25">
      <c r="A17" t="s">
        <v>124</v>
      </c>
      <c r="B17" s="8">
        <v>1633</v>
      </c>
      <c r="C17">
        <v>2562</v>
      </c>
      <c r="D17" s="102">
        <v>1.57</v>
      </c>
    </row>
    <row r="18" spans="1:4" x14ac:dyDescent="0.25">
      <c r="A18" t="s">
        <v>125</v>
      </c>
      <c r="B18" s="8">
        <v>2280</v>
      </c>
      <c r="C18">
        <v>3810.5</v>
      </c>
      <c r="D18" s="102">
        <v>1.67</v>
      </c>
    </row>
    <row r="19" spans="1:4" x14ac:dyDescent="0.25">
      <c r="A19" t="s">
        <v>126</v>
      </c>
      <c r="B19" s="8">
        <v>2327</v>
      </c>
      <c r="C19">
        <v>2814.5</v>
      </c>
      <c r="D19" s="102">
        <v>1.21</v>
      </c>
    </row>
    <row r="20" spans="1:4" x14ac:dyDescent="0.25">
      <c r="A20" t="s">
        <v>24</v>
      </c>
      <c r="B20" s="8">
        <v>4391</v>
      </c>
      <c r="C20">
        <v>7533.5</v>
      </c>
      <c r="D20" s="102">
        <v>1.72</v>
      </c>
    </row>
    <row r="21" spans="1:4" x14ac:dyDescent="0.25">
      <c r="A21" t="s">
        <v>127</v>
      </c>
      <c r="B21" s="8">
        <v>4342</v>
      </c>
      <c r="C21">
        <v>7375.5</v>
      </c>
      <c r="D21" s="102">
        <v>1.7</v>
      </c>
    </row>
    <row r="22" spans="1:4" x14ac:dyDescent="0.25">
      <c r="A22" t="s">
        <v>128</v>
      </c>
      <c r="B22" s="8">
        <v>4010</v>
      </c>
      <c r="C22">
        <v>6101.5</v>
      </c>
      <c r="D22" s="102">
        <v>1.52</v>
      </c>
    </row>
    <row r="23" spans="1:4" x14ac:dyDescent="0.25">
      <c r="A23" t="s">
        <v>25</v>
      </c>
      <c r="B23" s="8">
        <v>2142</v>
      </c>
      <c r="C23">
        <v>4877.5</v>
      </c>
      <c r="D23" s="102">
        <v>2.2799999999999998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8"/>
  <sheetViews>
    <sheetView zoomScale="85" zoomScaleNormal="85" workbookViewId="0">
      <pane ySplit="1" topLeftCell="A2" activePane="bottomLeft" state="frozen"/>
      <selection pane="bottomLeft" activeCell="B1" sqref="B1:G1"/>
    </sheetView>
  </sheetViews>
  <sheetFormatPr defaultRowHeight="15" x14ac:dyDescent="0.25"/>
  <cols>
    <col min="1" max="1" width="26.42578125" bestFit="1" customWidth="1"/>
    <col min="2" max="5" width="12.140625" customWidth="1"/>
    <col min="6" max="6" width="13.140625" customWidth="1"/>
    <col min="7" max="7" width="3.140625" customWidth="1"/>
    <col min="8" max="12" width="8.140625" customWidth="1"/>
    <col min="13" max="13" width="2.5703125" customWidth="1"/>
    <col min="14" max="18" width="8.140625" customWidth="1"/>
  </cols>
  <sheetData>
    <row r="1" spans="1:21" ht="23.25" x14ac:dyDescent="0.25">
      <c r="A1" s="29" t="s">
        <v>177</v>
      </c>
      <c r="B1" s="163" t="s">
        <v>15</v>
      </c>
      <c r="C1" s="163"/>
      <c r="D1" s="163"/>
      <c r="E1" s="163"/>
      <c r="F1" s="163"/>
      <c r="G1" s="163"/>
      <c r="H1" s="45"/>
      <c r="I1" s="45"/>
      <c r="J1" s="45"/>
      <c r="K1" s="45"/>
      <c r="L1" s="45"/>
      <c r="M1" s="45"/>
      <c r="N1" s="45"/>
      <c r="O1" s="45"/>
      <c r="P1" s="45"/>
      <c r="Q1" s="45"/>
      <c r="R1" s="45"/>
    </row>
    <row r="2" spans="1:21" ht="16.5" customHeight="1" x14ac:dyDescent="0.25">
      <c r="A2" s="29"/>
      <c r="B2" s="104"/>
      <c r="C2" s="104"/>
      <c r="D2" s="104"/>
      <c r="E2" s="104"/>
      <c r="F2" s="104"/>
      <c r="G2" s="104"/>
      <c r="H2" s="45"/>
      <c r="I2" s="45"/>
      <c r="J2" s="45"/>
      <c r="K2" s="45"/>
      <c r="L2" s="45"/>
      <c r="M2" s="45"/>
      <c r="N2" s="45"/>
      <c r="O2" s="45"/>
      <c r="P2" s="45"/>
      <c r="Q2" s="45"/>
      <c r="R2" s="45"/>
    </row>
    <row r="3" spans="1:21" s="18" customFormat="1" ht="15.75" customHeight="1" x14ac:dyDescent="0.25">
      <c r="A3" s="166" t="s">
        <v>1136</v>
      </c>
      <c r="B3" s="166"/>
      <c r="C3" s="166"/>
      <c r="D3" s="166"/>
      <c r="E3" s="166"/>
      <c r="F3" s="166"/>
      <c r="G3" s="52"/>
      <c r="H3" s="127" t="s">
        <v>1190</v>
      </c>
      <c r="I3" s="128"/>
      <c r="J3" s="128"/>
      <c r="K3" s="128"/>
      <c r="L3" s="128"/>
      <c r="M3" s="128"/>
      <c r="N3" s="128"/>
      <c r="O3" s="128"/>
      <c r="P3" s="128"/>
      <c r="Q3" s="128"/>
      <c r="R3" s="129"/>
    </row>
    <row r="4" spans="1:21" ht="15.75" customHeight="1" x14ac:dyDescent="0.25">
      <c r="A4" s="166"/>
      <c r="B4" s="166"/>
      <c r="C4" s="166"/>
      <c r="D4" s="166"/>
      <c r="E4" s="166"/>
      <c r="F4" s="166"/>
      <c r="G4" s="42"/>
      <c r="H4" s="130"/>
      <c r="I4" s="131"/>
      <c r="J4" s="131"/>
      <c r="K4" s="131"/>
      <c r="L4" s="131"/>
      <c r="M4" s="131"/>
      <c r="N4" s="131"/>
      <c r="O4" s="131"/>
      <c r="P4" s="131"/>
      <c r="Q4" s="131"/>
      <c r="R4" s="132"/>
    </row>
    <row r="5" spans="1:21" ht="15.75" customHeight="1" x14ac:dyDescent="0.25">
      <c r="A5" s="166"/>
      <c r="B5" s="166"/>
      <c r="C5" s="166"/>
      <c r="D5" s="166"/>
      <c r="E5" s="166"/>
      <c r="F5" s="166"/>
      <c r="H5" s="130"/>
      <c r="I5" s="131"/>
      <c r="J5" s="131"/>
      <c r="K5" s="131"/>
      <c r="L5" s="131"/>
      <c r="M5" s="131"/>
      <c r="N5" s="131"/>
      <c r="O5" s="131"/>
      <c r="P5" s="131"/>
      <c r="Q5" s="131"/>
      <c r="R5" s="132"/>
    </row>
    <row r="6" spans="1:21" ht="57" customHeight="1" x14ac:dyDescent="0.25">
      <c r="A6" s="166"/>
      <c r="B6" s="166"/>
      <c r="C6" s="166"/>
      <c r="D6" s="166"/>
      <c r="E6" s="166"/>
      <c r="F6" s="166"/>
      <c r="G6" s="43"/>
      <c r="H6" s="130"/>
      <c r="I6" s="131"/>
      <c r="J6" s="131"/>
      <c r="K6" s="131"/>
      <c r="L6" s="131"/>
      <c r="M6" s="131"/>
      <c r="N6" s="131"/>
      <c r="O6" s="131"/>
      <c r="P6" s="131"/>
      <c r="Q6" s="131"/>
      <c r="R6" s="132"/>
      <c r="T6" s="97"/>
    </row>
    <row r="7" spans="1:21" ht="15.75" customHeight="1" x14ac:dyDescent="0.25">
      <c r="A7" s="39" t="str">
        <f>B1</f>
        <v>1. North East &amp; Cumbria</v>
      </c>
      <c r="B7" s="39"/>
      <c r="C7" s="39"/>
      <c r="D7" s="39"/>
      <c r="E7" s="39"/>
      <c r="F7" s="39"/>
      <c r="G7" s="43"/>
      <c r="H7" s="70"/>
      <c r="I7" s="71"/>
      <c r="J7" s="71"/>
      <c r="K7" s="71"/>
      <c r="L7" s="71"/>
      <c r="M7" s="71"/>
      <c r="N7" s="71"/>
      <c r="O7" s="71"/>
      <c r="P7" s="71"/>
      <c r="Q7" s="71"/>
      <c r="R7" s="72"/>
      <c r="S7" s="59"/>
    </row>
    <row r="8" spans="1:21" ht="15.75" customHeight="1" x14ac:dyDescent="0.25">
      <c r="A8" s="140" t="str">
        <f>VLOOKUP($B$1,'L1'!$A$1:$N$23,3,FALSE)</f>
        <v>* Above average population size</v>
      </c>
      <c r="B8" s="140"/>
      <c r="C8" s="140"/>
      <c r="D8" s="140"/>
      <c r="E8" s="140"/>
      <c r="F8" s="140"/>
      <c r="G8" s="43"/>
      <c r="H8" s="70"/>
      <c r="I8" s="71"/>
      <c r="J8" s="71"/>
      <c r="K8" s="71"/>
      <c r="L8" s="71"/>
      <c r="M8" s="71"/>
      <c r="N8" s="71"/>
      <c r="O8" s="71"/>
      <c r="P8" s="71"/>
      <c r="Q8" s="71"/>
      <c r="R8" s="72"/>
      <c r="T8" s="97"/>
    </row>
    <row r="9" spans="1:21" ht="15.75" customHeight="1" x14ac:dyDescent="0.25">
      <c r="A9" s="164" t="str">
        <f>VLOOKUP($B$1,'L1'!$A$1:$N$23,4,FALSE)</f>
        <v>* Average estimated number of chronic HCV infections</v>
      </c>
      <c r="B9" s="164"/>
      <c r="C9" s="164"/>
      <c r="D9" s="164"/>
      <c r="E9" s="164"/>
      <c r="F9" s="164"/>
      <c r="G9" s="98"/>
      <c r="H9" s="70"/>
      <c r="I9" s="71"/>
      <c r="J9" s="71"/>
      <c r="K9" s="71"/>
      <c r="L9" s="71"/>
      <c r="M9" s="71"/>
      <c r="N9" s="71"/>
      <c r="O9" s="71"/>
      <c r="P9" s="71"/>
      <c r="Q9" s="71"/>
      <c r="R9" s="72"/>
    </row>
    <row r="10" spans="1:21" ht="15.75" customHeight="1" x14ac:dyDescent="0.25">
      <c r="A10" s="140" t="str">
        <f>VLOOKUP($B$1,'L1'!$A$1:$N$23,5,FALSE)</f>
        <v>* The majority of infections (91%) are in those that have ever injected drugs</v>
      </c>
      <c r="B10" s="140"/>
      <c r="C10" s="140"/>
      <c r="D10" s="140"/>
      <c r="E10" s="140"/>
      <c r="F10" s="140"/>
      <c r="G10" s="98"/>
      <c r="H10" s="70"/>
      <c r="I10" s="71"/>
      <c r="J10" s="71"/>
      <c r="K10" s="71"/>
      <c r="L10" s="71"/>
      <c r="M10" s="71"/>
      <c r="N10" s="71"/>
      <c r="O10" s="71"/>
      <c r="P10" s="71"/>
      <c r="Q10" s="71"/>
      <c r="R10" s="72"/>
      <c r="U10" s="117"/>
    </row>
    <row r="11" spans="1:21" ht="15.75" customHeight="1" x14ac:dyDescent="0.25">
      <c r="A11" s="140" t="str">
        <f>VLOOKUP($B$1,'L1'!$A$1:$N$23,6,FALSE)</f>
        <v>* A higher proportion than average (43%) are in people who currently inject drugs</v>
      </c>
      <c r="B11" s="140"/>
      <c r="C11" s="140"/>
      <c r="D11" s="140"/>
      <c r="E11" s="140"/>
      <c r="F11" s="140"/>
      <c r="G11" s="43"/>
      <c r="H11" s="70"/>
      <c r="I11" s="71"/>
      <c r="J11" s="71"/>
      <c r="K11" s="71"/>
      <c r="L11" s="71"/>
      <c r="M11" s="71"/>
      <c r="N11" s="71"/>
      <c r="O11" s="71"/>
      <c r="P11" s="71"/>
      <c r="Q11" s="71"/>
      <c r="R11" s="72"/>
    </row>
    <row r="12" spans="1:21" ht="15.75" customHeight="1" x14ac:dyDescent="0.25">
      <c r="A12" s="165" t="str">
        <f>VLOOKUP($B$1,'L1'!$A$1:$N$23,7,FALSE)</f>
        <v>* Unlike the majority of areas, the number of people initiating injecting</v>
      </c>
      <c r="B12" s="165"/>
      <c r="C12" s="165"/>
      <c r="D12" s="165"/>
      <c r="E12" s="165"/>
      <c r="F12" s="165"/>
      <c r="G12" s="98"/>
      <c r="H12" s="70"/>
      <c r="I12" s="71"/>
      <c r="J12" s="71"/>
      <c r="K12" s="71"/>
      <c r="L12" s="71"/>
      <c r="M12" s="71"/>
      <c r="N12" s="85"/>
      <c r="O12" s="71"/>
      <c r="P12" s="71"/>
      <c r="Q12" s="71"/>
      <c r="R12" s="72"/>
    </row>
    <row r="13" spans="1:21" ht="15.75" customHeight="1" x14ac:dyDescent="0.25">
      <c r="A13" s="140" t="str">
        <f>VLOOKUP($B$1,'L1'!$A$1:$N$23,8,FALSE)</f>
        <v>drug use is not estimated to have fallen since the 1990s</v>
      </c>
      <c r="B13" s="140"/>
      <c r="C13" s="140"/>
      <c r="D13" s="140"/>
      <c r="E13" s="140"/>
      <c r="F13" s="140"/>
      <c r="G13" s="43"/>
      <c r="H13" s="70"/>
      <c r="I13" s="71"/>
      <c r="J13" s="71"/>
      <c r="K13" s="71"/>
      <c r="L13" s="71"/>
      <c r="M13" s="71"/>
      <c r="N13" s="85"/>
      <c r="O13" s="71"/>
      <c r="P13" s="71"/>
      <c r="Q13" s="71"/>
      <c r="R13" s="72"/>
    </row>
    <row r="14" spans="1:21" ht="15.75" customHeight="1" x14ac:dyDescent="0.25">
      <c r="A14" s="140" t="str">
        <f>VLOOKUP($B$1,'L1'!$A$1:$N$23,9,FALSE)</f>
        <v>* The proportion of HCV-infected PWID is estimated to be below average (24%)</v>
      </c>
      <c r="B14" s="140"/>
      <c r="C14" s="140"/>
      <c r="D14" s="140"/>
      <c r="E14" s="140"/>
      <c r="F14" s="140"/>
      <c r="G14" s="43"/>
      <c r="H14" s="70"/>
      <c r="I14" s="71"/>
      <c r="J14" s="71"/>
      <c r="K14" s="71"/>
      <c r="L14" s="71"/>
      <c r="M14" s="71"/>
      <c r="N14" s="85"/>
      <c r="O14" s="71"/>
      <c r="P14" s="71"/>
      <c r="Q14" s="71"/>
      <c r="R14" s="72"/>
    </row>
    <row r="15" spans="1:21" ht="15.75" customHeight="1" x14ac:dyDescent="0.25">
      <c r="A15" s="140" t="str">
        <f>VLOOKUP($B$1,'L1'!$A$1:$N$23,10,FALSE)</f>
        <v>* The estimated proportion of those infected living with cirrhosis is below average (8.6%)</v>
      </c>
      <c r="B15" s="140"/>
      <c r="C15" s="140"/>
      <c r="D15" s="140"/>
      <c r="E15" s="140"/>
      <c r="F15" s="140"/>
      <c r="G15" s="43"/>
      <c r="H15" s="70"/>
      <c r="I15" s="71"/>
      <c r="J15" s="71"/>
      <c r="K15" s="71"/>
      <c r="L15" s="71"/>
      <c r="M15" s="71"/>
      <c r="N15" s="85"/>
      <c r="O15" s="71"/>
      <c r="P15" s="71"/>
      <c r="Q15" s="71"/>
      <c r="R15" s="72"/>
    </row>
    <row r="16" spans="1:21" ht="15.75" customHeight="1" x14ac:dyDescent="0.25">
      <c r="A16" s="140" t="str">
        <f>VLOOKUP($B$1,'L1'!$A$1:$N$23,11,FALSE)</f>
        <v>This is due to a relatively late epidemic of injecting drug use and younger infected population</v>
      </c>
      <c r="B16" s="140"/>
      <c r="C16" s="140"/>
      <c r="D16" s="140"/>
      <c r="E16" s="140"/>
      <c r="F16" s="140"/>
      <c r="G16" s="44"/>
      <c r="H16" s="70"/>
      <c r="I16" s="71"/>
      <c r="J16" s="71"/>
      <c r="K16" s="71"/>
      <c r="L16" s="71"/>
      <c r="M16" s="71"/>
      <c r="N16" s="85"/>
      <c r="O16" s="71"/>
      <c r="P16" s="71"/>
      <c r="Q16" s="71"/>
      <c r="R16" s="72"/>
    </row>
    <row r="17" spans="1:31" ht="15.75" customHeight="1" x14ac:dyDescent="0.25">
      <c r="A17" s="140" t="str">
        <f>VLOOKUP($B$1,'L1'!$A$1:$N$23,12,FALSE)</f>
        <v>* Sharp increase in incidence of ESLD/HCC in 2015-2016</v>
      </c>
      <c r="B17" s="140"/>
      <c r="C17" s="140"/>
      <c r="D17" s="140"/>
      <c r="E17" s="140"/>
      <c r="F17" s="140"/>
      <c r="G17" s="44"/>
      <c r="H17" s="70"/>
      <c r="I17" s="71"/>
      <c r="J17" s="71"/>
      <c r="K17" s="71"/>
      <c r="L17" s="71"/>
      <c r="M17" s="71"/>
      <c r="N17" s="85"/>
      <c r="O17" s="71"/>
      <c r="P17" s="71"/>
      <c r="Q17" s="71"/>
      <c r="R17" s="72"/>
    </row>
    <row r="18" spans="1:31" ht="15" customHeight="1" x14ac:dyDescent="0.25">
      <c r="A18" s="140" t="str">
        <f>VLOOKUP($B$1,'L1'!$A$1:$N$23,13,FALSE)</f>
        <v>* 22% of the ever-infected population in 2017 are estimated to have achieved SVR</v>
      </c>
      <c r="B18" s="140"/>
      <c r="C18" s="140"/>
      <c r="D18" s="140"/>
      <c r="E18" s="140"/>
      <c r="F18" s="140"/>
      <c r="G18" s="51"/>
      <c r="H18" s="73"/>
      <c r="I18" s="74"/>
      <c r="J18" s="74"/>
      <c r="K18" s="74"/>
      <c r="L18" s="74"/>
      <c r="M18" s="74"/>
      <c r="N18" s="86"/>
      <c r="O18" s="74"/>
      <c r="P18" s="74"/>
      <c r="Q18" s="74"/>
      <c r="R18" s="75"/>
    </row>
    <row r="19" spans="1:31" x14ac:dyDescent="0.25">
      <c r="A19" s="140">
        <f>VLOOKUP($B$1,'L1'!$A$1:$N$23,14,FALSE)</f>
        <v>0</v>
      </c>
      <c r="B19" s="140"/>
      <c r="C19" s="140"/>
      <c r="D19" s="140"/>
      <c r="E19" s="140"/>
      <c r="F19" s="140"/>
      <c r="G19" s="45"/>
      <c r="H19" s="112"/>
      <c r="I19" s="112"/>
      <c r="J19" s="112"/>
      <c r="K19" s="112"/>
      <c r="L19" s="112"/>
      <c r="M19" s="112"/>
      <c r="N19" s="113"/>
      <c r="O19" s="112"/>
      <c r="P19" s="112"/>
      <c r="Q19" s="112"/>
      <c r="R19" s="112"/>
      <c r="S19" s="71"/>
    </row>
    <row r="20" spans="1:31" ht="15" customHeight="1" x14ac:dyDescent="0.25">
      <c r="A20" s="140">
        <f>VLOOKUP($B$1,'L1'!$A$1:$O$23,15,FALSE)</f>
        <v>0</v>
      </c>
      <c r="B20" s="140"/>
      <c r="C20" s="140"/>
      <c r="D20" s="140"/>
      <c r="E20" s="140"/>
      <c r="F20" s="140"/>
      <c r="G20" s="88"/>
      <c r="H20" s="151" t="s">
        <v>1007</v>
      </c>
      <c r="I20" s="152"/>
      <c r="J20" s="152"/>
      <c r="K20" s="152"/>
      <c r="L20" s="153"/>
      <c r="M20" s="53"/>
      <c r="N20" s="151" t="s">
        <v>308</v>
      </c>
      <c r="O20" s="152"/>
      <c r="P20" s="152"/>
      <c r="Q20" s="152"/>
      <c r="R20" s="153"/>
      <c r="S20" s="71"/>
    </row>
    <row r="21" spans="1:31" ht="26.25" x14ac:dyDescent="0.4">
      <c r="A21" s="134" t="s">
        <v>1172</v>
      </c>
      <c r="B21" s="134"/>
      <c r="C21" s="134"/>
      <c r="D21" s="134"/>
      <c r="E21" s="134"/>
      <c r="F21" s="134"/>
      <c r="G21" s="88"/>
      <c r="H21" s="70"/>
      <c r="I21" s="71"/>
      <c r="J21" s="71"/>
      <c r="K21" s="71"/>
      <c r="L21" s="72"/>
      <c r="N21" s="70"/>
      <c r="O21" s="71"/>
      <c r="P21" s="71"/>
      <c r="Q21" s="71"/>
      <c r="R21" s="72"/>
      <c r="S21" s="71"/>
    </row>
    <row r="22" spans="1:31" x14ac:dyDescent="0.25">
      <c r="A22" s="51"/>
      <c r="B22" s="51"/>
      <c r="C22" s="51"/>
      <c r="D22" s="51"/>
      <c r="E22" s="51"/>
      <c r="F22" s="51"/>
      <c r="G22" s="88"/>
      <c r="H22" s="70"/>
      <c r="I22" s="71"/>
      <c r="J22" s="71"/>
      <c r="K22" s="71"/>
      <c r="L22" s="72"/>
      <c r="N22" s="70"/>
      <c r="O22" s="71"/>
      <c r="P22" s="71"/>
      <c r="Q22" s="71"/>
      <c r="R22" s="72"/>
      <c r="S22" s="71"/>
    </row>
    <row r="23" spans="1:31" ht="30" x14ac:dyDescent="0.25">
      <c r="A23" s="16" t="s">
        <v>95</v>
      </c>
      <c r="B23" s="31" t="s">
        <v>105</v>
      </c>
      <c r="C23" s="31" t="s">
        <v>107</v>
      </c>
      <c r="D23" s="31" t="s">
        <v>106</v>
      </c>
      <c r="E23" s="45" t="s">
        <v>158</v>
      </c>
      <c r="F23" s="45"/>
      <c r="G23" s="88"/>
      <c r="H23" s="70"/>
      <c r="I23" s="71"/>
      <c r="J23" s="71"/>
      <c r="K23" s="71"/>
      <c r="L23" s="72"/>
      <c r="N23" s="70"/>
      <c r="O23" s="71"/>
      <c r="P23" s="71"/>
      <c r="Q23" s="71"/>
      <c r="R23" s="72"/>
      <c r="S23" s="71"/>
    </row>
    <row r="24" spans="1:31" ht="29.25" customHeight="1" x14ac:dyDescent="0.25">
      <c r="A24" s="48" t="s">
        <v>96</v>
      </c>
      <c r="B24" s="90">
        <f>VLOOKUP($B$1,Prevalence!$A$4:$O$25,2,FALSE)</f>
        <v>13310</v>
      </c>
      <c r="C24" s="90">
        <f>VLOOKUP($B$1,Prevalence!$A$4:$O$25,6,FALSE)</f>
        <v>3150</v>
      </c>
      <c r="D24" s="91">
        <f>C24/B24</f>
        <v>0.236664162283997</v>
      </c>
      <c r="E24" s="135" t="s">
        <v>159</v>
      </c>
      <c r="F24" s="135"/>
      <c r="G24" s="88"/>
      <c r="H24" s="70"/>
      <c r="I24" s="71"/>
      <c r="J24" s="71"/>
      <c r="K24" s="71"/>
      <c r="L24" s="72"/>
      <c r="N24" s="70"/>
      <c r="O24" s="71"/>
      <c r="P24" s="71"/>
      <c r="Q24" s="71"/>
      <c r="R24" s="72"/>
      <c r="T24" s="71"/>
      <c r="U24" s="71"/>
      <c r="V24" s="71"/>
      <c r="W24" s="71"/>
      <c r="X24" s="85"/>
      <c r="Y24" s="71"/>
      <c r="Z24" s="71"/>
      <c r="AA24" s="71"/>
      <c r="AB24" s="71"/>
      <c r="AC24" s="71"/>
      <c r="AD24" s="71"/>
      <c r="AE24" s="71"/>
    </row>
    <row r="25" spans="1:31" s="47" customFormat="1" ht="29.25" customHeight="1" x14ac:dyDescent="0.25">
      <c r="A25" s="48" t="s">
        <v>78</v>
      </c>
      <c r="B25" s="90">
        <f>VLOOKUP($B$1,Prevalence!$A$4:$O$25,3,FALSE)</f>
        <v>34580</v>
      </c>
      <c r="C25" s="90">
        <f>VLOOKUP($B$1,Prevalence!$A$4:$O$25,7,FALSE)</f>
        <v>3610</v>
      </c>
      <c r="D25" s="91">
        <f t="shared" ref="D25:D28" si="0">C25/B25</f>
        <v>0.1043956043956044</v>
      </c>
      <c r="E25" s="135" t="s">
        <v>160</v>
      </c>
      <c r="F25" s="135"/>
      <c r="G25" s="88"/>
      <c r="H25" s="70"/>
      <c r="I25" s="71"/>
      <c r="J25" s="71"/>
      <c r="K25" s="71"/>
      <c r="L25" s="72"/>
      <c r="M25"/>
      <c r="N25" s="70"/>
      <c r="O25" s="71"/>
      <c r="P25" s="71"/>
      <c r="Q25" s="71"/>
      <c r="R25" s="72"/>
      <c r="S25"/>
      <c r="T25" s="71"/>
      <c r="U25" s="71"/>
      <c r="V25" s="71"/>
      <c r="W25" s="71"/>
      <c r="X25" s="85"/>
      <c r="Y25" s="71"/>
      <c r="Z25" s="71"/>
      <c r="AA25" s="71"/>
      <c r="AB25" s="71"/>
      <c r="AC25" s="80"/>
      <c r="AD25" s="80"/>
      <c r="AE25" s="80"/>
    </row>
    <row r="26" spans="1:31" s="47" customFormat="1" ht="29.25" customHeight="1" x14ac:dyDescent="0.25">
      <c r="A26" s="48" t="s">
        <v>97</v>
      </c>
      <c r="B26" s="90">
        <f>VLOOKUP($B$1,Prevalence!$A$4:$O$25,4,FALSE)</f>
        <v>60500</v>
      </c>
      <c r="C26" s="90">
        <f>VLOOKUP($B$1,Prevalence!$A$4:$O$25,8,FALSE)</f>
        <v>130</v>
      </c>
      <c r="D26" s="92">
        <f t="shared" si="0"/>
        <v>2.1487603305785125E-3</v>
      </c>
      <c r="E26" s="135" t="s">
        <v>162</v>
      </c>
      <c r="F26" s="135"/>
      <c r="G26" s="105"/>
      <c r="H26" s="70"/>
      <c r="I26" s="71"/>
      <c r="J26" s="71"/>
      <c r="K26" s="71"/>
      <c r="L26" s="72"/>
      <c r="M26"/>
      <c r="N26" s="70"/>
      <c r="O26" s="71"/>
      <c r="P26" s="71"/>
      <c r="Q26" s="71"/>
      <c r="R26" s="72"/>
      <c r="S26"/>
      <c r="T26" s="71"/>
      <c r="U26" s="71"/>
      <c r="V26" s="71"/>
      <c r="W26" s="71"/>
      <c r="X26" s="85"/>
      <c r="Y26" s="71"/>
      <c r="Z26" s="71"/>
      <c r="AA26" s="71"/>
      <c r="AB26" s="71"/>
      <c r="AC26" s="80"/>
      <c r="AD26" s="80"/>
      <c r="AE26" s="80"/>
    </row>
    <row r="27" spans="1:31" s="47" customFormat="1" ht="29.25" customHeight="1" x14ac:dyDescent="0.25">
      <c r="A27" s="48" t="s">
        <v>98</v>
      </c>
      <c r="B27" s="90">
        <f>VLOOKUP($B$1,Prevalence!$A$4:$O$25,5,FALSE)</f>
        <v>2942000</v>
      </c>
      <c r="C27" s="90">
        <f>VLOOKUP($B$1,Prevalence!$A$4:$O$25,9,FALSE)</f>
        <v>460</v>
      </c>
      <c r="D27" s="92">
        <f t="shared" si="0"/>
        <v>1.5635622025832768E-4</v>
      </c>
      <c r="E27" s="135" t="s">
        <v>161</v>
      </c>
      <c r="F27" s="135"/>
      <c r="G27"/>
      <c r="H27" s="70"/>
      <c r="I27" s="71"/>
      <c r="J27" s="71"/>
      <c r="K27" s="71"/>
      <c r="L27" s="72"/>
      <c r="M27"/>
      <c r="N27" s="70"/>
      <c r="O27" s="71"/>
      <c r="P27" s="71"/>
      <c r="Q27" s="71"/>
      <c r="R27" s="72"/>
      <c r="S27"/>
      <c r="T27" s="71"/>
      <c r="U27" s="71"/>
      <c r="V27" s="71"/>
      <c r="W27" s="71"/>
      <c r="X27" s="89"/>
      <c r="Y27" s="89"/>
      <c r="Z27" s="89"/>
      <c r="AA27" s="89"/>
      <c r="AB27" s="89"/>
      <c r="AC27" s="80"/>
      <c r="AD27" s="80"/>
      <c r="AE27" s="80"/>
    </row>
    <row r="28" spans="1:31" s="47" customFormat="1" ht="15.75" x14ac:dyDescent="0.25">
      <c r="A28" s="48" t="s">
        <v>112</v>
      </c>
      <c r="B28" s="90">
        <f>SUM(B24:B27)</f>
        <v>3050390</v>
      </c>
      <c r="C28" s="90">
        <f>VLOOKUP($B$1,Prevalence!$A$4:$O$25,10,FALSE)</f>
        <v>7400</v>
      </c>
      <c r="D28" s="92">
        <f t="shared" si="0"/>
        <v>2.4259193086785622E-3</v>
      </c>
      <c r="E28" s="135" t="s">
        <v>163</v>
      </c>
      <c r="F28" s="135"/>
      <c r="G28" s="7"/>
      <c r="H28" s="70"/>
      <c r="I28" s="71"/>
      <c r="J28" s="71"/>
      <c r="K28" s="71"/>
      <c r="L28" s="72"/>
      <c r="M28"/>
      <c r="N28" s="70"/>
      <c r="O28" s="71"/>
      <c r="P28" s="71"/>
      <c r="Q28" s="71"/>
      <c r="R28" s="72"/>
      <c r="S28"/>
      <c r="T28"/>
      <c r="U28"/>
      <c r="V28"/>
      <c r="W28"/>
      <c r="X28"/>
      <c r="Y28"/>
      <c r="Z28"/>
      <c r="AA28"/>
      <c r="AB28"/>
    </row>
    <row r="29" spans="1:31" s="47" customFormat="1" x14ac:dyDescent="0.25">
      <c r="A29" s="136" t="s">
        <v>1164</v>
      </c>
      <c r="B29" s="136"/>
      <c r="C29" s="137" t="str">
        <f>TEXT(VLOOKUP($B$1,Prevalence!$A$4:$O$25,11,FALSE),"0,000") &amp; " - " &amp; TEXT(VLOOKUP($B$1,Prevalence!$A$4:$O$25,12,FALSE),"0,000")</f>
        <v>6,240 - 8,700</v>
      </c>
      <c r="D29" s="137"/>
      <c r="E29" s="138" t="s">
        <v>1183</v>
      </c>
      <c r="F29" s="138"/>
      <c r="G29" s="5"/>
      <c r="H29" s="157" t="s">
        <v>1008</v>
      </c>
      <c r="I29" s="158"/>
      <c r="J29" s="158"/>
      <c r="K29" s="158"/>
      <c r="L29" s="159"/>
      <c r="M29"/>
      <c r="N29" s="160" t="s">
        <v>154</v>
      </c>
      <c r="O29" s="161"/>
      <c r="P29" s="161"/>
      <c r="Q29" s="161"/>
      <c r="R29" s="162"/>
      <c r="S29"/>
      <c r="T29" s="59"/>
      <c r="U29"/>
      <c r="V29"/>
      <c r="W29"/>
      <c r="X29"/>
      <c r="Y29"/>
      <c r="Z29"/>
      <c r="AA29"/>
      <c r="AB29"/>
    </row>
    <row r="30" spans="1:31" s="47" customFormat="1" ht="15.75" customHeight="1" x14ac:dyDescent="0.25">
      <c r="A30" s="136"/>
      <c r="B30" s="136"/>
      <c r="C30" s="137"/>
      <c r="D30" s="137"/>
      <c r="E30" s="138"/>
      <c r="F30" s="138"/>
      <c r="G30" s="5"/>
      <c r="H30" s="71"/>
      <c r="I30" s="71"/>
      <c r="J30" s="71"/>
      <c r="K30" s="71"/>
      <c r="L30" s="71"/>
      <c r="M30" s="71"/>
      <c r="N30" s="71"/>
      <c r="O30" s="71"/>
      <c r="P30" s="71"/>
      <c r="Q30" s="71"/>
      <c r="R30" s="71"/>
      <c r="S30"/>
      <c r="T30"/>
      <c r="U30"/>
      <c r="V30"/>
      <c r="W30"/>
      <c r="X30"/>
      <c r="Y30"/>
      <c r="Z30"/>
      <c r="AA30"/>
      <c r="AB30"/>
    </row>
    <row r="31" spans="1:31" s="47" customFormat="1" x14ac:dyDescent="0.25">
      <c r="A31" s="133" t="s">
        <v>1185</v>
      </c>
      <c r="B31" s="133"/>
      <c r="C31" s="133"/>
      <c r="D31" s="133"/>
      <c r="E31" s="133"/>
      <c r="F31" s="133"/>
      <c r="G31" s="87"/>
      <c r="H31" s="154" t="s">
        <v>1169</v>
      </c>
      <c r="I31" s="155"/>
      <c r="J31" s="155"/>
      <c r="K31" s="155"/>
      <c r="L31" s="156"/>
      <c r="M31"/>
      <c r="N31" s="141" t="s">
        <v>1168</v>
      </c>
      <c r="O31" s="142"/>
      <c r="P31" s="142"/>
      <c r="Q31" s="142"/>
      <c r="R31" s="143"/>
      <c r="S31" s="71"/>
      <c r="T31" s="97"/>
      <c r="U31"/>
      <c r="V31"/>
      <c r="W31"/>
      <c r="X31"/>
      <c r="Y31"/>
      <c r="Z31"/>
      <c r="AA31"/>
      <c r="AB31"/>
    </row>
    <row r="32" spans="1:31" x14ac:dyDescent="0.25">
      <c r="B32" s="17"/>
      <c r="C32" s="15"/>
      <c r="D32" s="17"/>
      <c r="H32" s="76"/>
      <c r="I32" s="77"/>
      <c r="J32" s="77"/>
      <c r="K32" s="77"/>
      <c r="L32" s="78"/>
      <c r="N32" s="144"/>
      <c r="O32" s="145"/>
      <c r="P32" s="145"/>
      <c r="Q32" s="145"/>
      <c r="R32" s="146"/>
    </row>
    <row r="33" spans="1:18" x14ac:dyDescent="0.25">
      <c r="B33" s="27" t="s">
        <v>87</v>
      </c>
      <c r="C33" s="28" t="s">
        <v>109</v>
      </c>
      <c r="D33" s="27" t="s">
        <v>110</v>
      </c>
      <c r="E33" s="7" t="s">
        <v>90</v>
      </c>
      <c r="F33" s="7"/>
      <c r="H33" s="76"/>
      <c r="I33" s="77"/>
      <c r="J33" s="77"/>
      <c r="K33" s="77"/>
      <c r="L33" s="78"/>
      <c r="N33" s="76"/>
      <c r="O33" s="77"/>
      <c r="P33" s="77"/>
      <c r="Q33" s="77"/>
      <c r="R33" s="78"/>
    </row>
    <row r="34" spans="1:18" ht="20.25" customHeight="1" x14ac:dyDescent="0.25">
      <c r="A34" s="93" t="s">
        <v>108</v>
      </c>
      <c r="B34" s="94">
        <f>VLOOKUP($B$1,Burden!$A$4:$L$25,2,FALSE)</f>
        <v>5200</v>
      </c>
      <c r="C34" s="94">
        <f>VLOOKUP($B$1,Burden!$A$4:$L$25,3,FALSE)</f>
        <v>1570</v>
      </c>
      <c r="D34" s="94">
        <f>VLOOKUP($B$1,Burden!$A$4:$L$25,4,FALSE)</f>
        <v>630</v>
      </c>
      <c r="E34" s="95">
        <f>VLOOKUP($B$1,Burden!$A$4:$L$25,5,FALSE)</f>
        <v>8.5812799999999995E-2</v>
      </c>
      <c r="F34" s="5"/>
      <c r="H34" s="82"/>
      <c r="I34" s="83"/>
      <c r="J34" s="83"/>
      <c r="K34" s="83"/>
      <c r="L34" s="84"/>
      <c r="M34" s="69"/>
      <c r="N34" s="82"/>
      <c r="O34" s="83"/>
      <c r="P34" s="83"/>
      <c r="Q34" s="83"/>
      <c r="R34" s="84"/>
    </row>
    <row r="35" spans="1:18" x14ac:dyDescent="0.25">
      <c r="A35" s="133" t="s">
        <v>1165</v>
      </c>
      <c r="B35" s="133"/>
      <c r="C35" s="133"/>
      <c r="D35" s="133"/>
      <c r="E35" s="133"/>
      <c r="F35" s="133"/>
      <c r="H35" s="76"/>
      <c r="I35" s="77"/>
      <c r="J35" s="77"/>
      <c r="K35" s="77"/>
      <c r="L35" s="78"/>
      <c r="M35" s="53"/>
      <c r="N35" s="76"/>
      <c r="O35" s="77"/>
      <c r="P35" s="77"/>
      <c r="Q35" s="77"/>
      <c r="R35" s="78"/>
    </row>
    <row r="36" spans="1:18" x14ac:dyDescent="0.25">
      <c r="A36" s="139" t="s">
        <v>1184</v>
      </c>
      <c r="B36" s="133"/>
      <c r="C36" s="133"/>
      <c r="D36" s="133"/>
      <c r="E36" s="133"/>
      <c r="F36" s="133"/>
      <c r="G36" s="41"/>
      <c r="H36" s="70"/>
      <c r="I36" s="71"/>
      <c r="J36" s="71"/>
      <c r="K36" s="71"/>
      <c r="L36" s="72"/>
      <c r="N36" s="82"/>
      <c r="O36" s="83"/>
      <c r="P36" s="83"/>
      <c r="Q36" s="83"/>
      <c r="R36" s="84"/>
    </row>
    <row r="37" spans="1:18" x14ac:dyDescent="0.25">
      <c r="B37" s="27" t="s">
        <v>1166</v>
      </c>
      <c r="C37" s="28"/>
      <c r="D37" s="17"/>
      <c r="G37" s="57"/>
      <c r="H37" s="76"/>
      <c r="I37" s="77"/>
      <c r="J37" s="77"/>
      <c r="K37" s="77"/>
      <c r="L37" s="78"/>
      <c r="M37" s="45"/>
      <c r="N37" s="76"/>
      <c r="O37" s="77"/>
      <c r="P37" s="77"/>
      <c r="Q37" s="77"/>
      <c r="R37" s="78"/>
    </row>
    <row r="38" spans="1:18" ht="20.25" customHeight="1" x14ac:dyDescent="0.25">
      <c r="A38" s="93" t="s">
        <v>1145</v>
      </c>
      <c r="B38" s="94">
        <f>VLOOKUP($B$1,Burden!$A$4:$L$25,6,FALSE)</f>
        <v>990</v>
      </c>
      <c r="C38" s="95"/>
      <c r="D38" s="17"/>
      <c r="G38" s="57"/>
      <c r="H38" s="79"/>
      <c r="I38" s="80"/>
      <c r="J38" s="80"/>
      <c r="K38" s="80"/>
      <c r="L38" s="81"/>
      <c r="M38" s="47"/>
      <c r="N38" s="79"/>
      <c r="O38" s="80"/>
      <c r="P38" s="80"/>
      <c r="Q38" s="80"/>
      <c r="R38" s="81"/>
    </row>
    <row r="39" spans="1:18" x14ac:dyDescent="0.25">
      <c r="A39" s="18" t="s">
        <v>1167</v>
      </c>
      <c r="B39" s="17"/>
      <c r="C39" s="5"/>
      <c r="D39" s="17"/>
      <c r="G39" s="57"/>
      <c r="H39" s="79"/>
      <c r="I39" s="80"/>
      <c r="J39" s="80"/>
      <c r="K39" s="80"/>
      <c r="L39" s="81"/>
      <c r="M39" s="47"/>
      <c r="N39" s="79"/>
      <c r="O39" s="80"/>
      <c r="P39" s="80"/>
      <c r="Q39" s="80"/>
      <c r="R39" s="81"/>
    </row>
    <row r="40" spans="1:18" x14ac:dyDescent="0.25">
      <c r="E40" s="40"/>
      <c r="G40" s="57"/>
      <c r="H40" s="79"/>
      <c r="I40" s="80"/>
      <c r="J40" s="80"/>
      <c r="K40" s="80"/>
      <c r="L40" s="81"/>
      <c r="M40" s="47"/>
      <c r="N40" s="79"/>
      <c r="O40" s="80"/>
      <c r="P40" s="80"/>
      <c r="Q40" s="80"/>
      <c r="R40" s="81"/>
    </row>
    <row r="41" spans="1:18" ht="26.25" x14ac:dyDescent="0.4">
      <c r="A41" s="68" t="s">
        <v>310</v>
      </c>
      <c r="G41" s="41"/>
      <c r="H41" s="79"/>
      <c r="I41" s="80"/>
      <c r="J41" s="80"/>
      <c r="K41" s="80"/>
      <c r="L41" s="81"/>
      <c r="M41" s="47"/>
      <c r="N41" s="79"/>
      <c r="O41" s="80"/>
      <c r="P41" s="80"/>
      <c r="Q41" s="80"/>
      <c r="R41" s="81"/>
    </row>
    <row r="42" spans="1:18" ht="30" x14ac:dyDescent="0.25">
      <c r="A42" s="108" t="s">
        <v>990</v>
      </c>
      <c r="B42" s="108" t="s">
        <v>131</v>
      </c>
      <c r="C42" s="110" t="s">
        <v>1084</v>
      </c>
      <c r="D42" s="108" t="s">
        <v>991</v>
      </c>
      <c r="E42" s="109"/>
      <c r="F42" s="109"/>
      <c r="H42" s="79"/>
      <c r="I42" s="80"/>
      <c r="J42" s="80"/>
      <c r="K42" s="80"/>
      <c r="L42" s="81"/>
      <c r="M42" s="47"/>
      <c r="N42" s="79"/>
      <c r="O42" s="80"/>
      <c r="P42" s="80"/>
      <c r="Q42" s="80"/>
      <c r="R42" s="81"/>
    </row>
    <row r="43" spans="1:18" ht="15.75" x14ac:dyDescent="0.25">
      <c r="A43" t="str">
        <f>IF(ISNA('L6'!E2),"",'L6'!E2)</f>
        <v>Allerdale</v>
      </c>
      <c r="B43" t="str">
        <f>IF(ISNA('L6'!D2),"",'L6'!D2)</f>
        <v>E07000026</v>
      </c>
      <c r="C43" s="17">
        <f>IF(ISNA('L6'!F2),"",'L6'!F2)</f>
        <v>96756</v>
      </c>
      <c r="D43" t="str">
        <f>IF(ISNA('L6'!G2),"",'L6'!G2)</f>
        <v>LANCASHIRE AND SOUTH CUMBRIA</v>
      </c>
      <c r="G43" s="54"/>
      <c r="H43" s="73"/>
      <c r="I43" s="74"/>
      <c r="J43" s="74"/>
      <c r="K43" s="74"/>
      <c r="L43" s="75"/>
      <c r="N43" s="148" t="s">
        <v>154</v>
      </c>
      <c r="O43" s="149"/>
      <c r="P43" s="149"/>
      <c r="Q43" s="149"/>
      <c r="R43" s="150"/>
    </row>
    <row r="44" spans="1:18" ht="15.75" x14ac:dyDescent="0.25">
      <c r="A44" t="str">
        <f>IF(ISNA('L6'!E3),"",'L6'!E3)</f>
        <v>Barrow-in-Furness</v>
      </c>
      <c r="B44" t="str">
        <f>IF(ISNA('L6'!D3),"",'L6'!D3)</f>
        <v>E07000027</v>
      </c>
      <c r="C44" s="17">
        <f>IF(ISNA('L6'!F3),"",'L6'!F3)</f>
        <v>67676</v>
      </c>
      <c r="D44" t="str">
        <f>IF(ISNA('L6'!G3),"",'L6'!G3)</f>
        <v>LANCASHIRE AND SOUTH CUMBRIA</v>
      </c>
      <c r="G44" s="54"/>
      <c r="H44" s="7"/>
      <c r="I44" s="7"/>
      <c r="J44" s="7"/>
      <c r="K44" s="7"/>
      <c r="L44" s="7"/>
      <c r="M44" s="7"/>
      <c r="N44" s="7"/>
      <c r="O44" s="7"/>
      <c r="P44" s="7"/>
      <c r="Q44" s="7"/>
      <c r="R44" s="7"/>
    </row>
    <row r="45" spans="1:18" ht="15.75" x14ac:dyDescent="0.25">
      <c r="A45" t="str">
        <f>IF(ISNA('L6'!E4),"",'L6'!E4)</f>
        <v>Carlisle</v>
      </c>
      <c r="B45" t="str">
        <f>IF(ISNA('L6'!D4),"",'L6'!D4)</f>
        <v>E07000028</v>
      </c>
      <c r="C45" s="17">
        <f>IF(ISNA('L6'!F4),"",'L6'!F4)</f>
        <v>108109</v>
      </c>
      <c r="D45" t="str">
        <f>IF(ISNA('L6'!G4),"",'L6'!G4)</f>
        <v>LANCASHIRE AND SOUTH CUMBRIA</v>
      </c>
      <c r="G45" s="50"/>
      <c r="H45" s="134" t="s">
        <v>1173</v>
      </c>
      <c r="I45" s="134"/>
      <c r="J45" s="134"/>
      <c r="K45" s="134"/>
      <c r="L45" s="134"/>
      <c r="M45" s="134"/>
      <c r="N45" s="134"/>
      <c r="O45" s="134"/>
      <c r="P45" s="134"/>
      <c r="Q45" s="7"/>
      <c r="R45" s="7"/>
    </row>
    <row r="46" spans="1:18" ht="15.75" x14ac:dyDescent="0.25">
      <c r="A46" t="str">
        <f>IF(ISNA('L6'!E5),"",'L6'!E5)</f>
        <v>Copeland</v>
      </c>
      <c r="B46" t="str">
        <f>IF(ISNA('L6'!D5),"",'L6'!D5)</f>
        <v>E07000029</v>
      </c>
      <c r="C46" s="17">
        <f>IF(ISNA('L6'!F5),"",'L6'!F5)</f>
        <v>69688</v>
      </c>
      <c r="D46" t="str">
        <f>IF(ISNA('L6'!G5),"",'L6'!G5)</f>
        <v>LANCASHIRE AND SOUTH CUMBRIA</v>
      </c>
      <c r="G46" s="50"/>
      <c r="H46" s="134"/>
      <c r="I46" s="134"/>
      <c r="J46" s="134"/>
      <c r="K46" s="134"/>
      <c r="L46" s="134"/>
      <c r="M46" s="134"/>
      <c r="N46" s="134"/>
      <c r="O46" s="134"/>
      <c r="P46" s="134"/>
      <c r="Q46" s="5"/>
      <c r="R46" s="5"/>
    </row>
    <row r="47" spans="1:18" ht="15.75" x14ac:dyDescent="0.25">
      <c r="A47" t="str">
        <f>IF(ISNA('L6'!E6),"",'L6'!E6)</f>
        <v>County Durham</v>
      </c>
      <c r="B47" t="str">
        <f>IF(ISNA('L6'!D6),"",'L6'!D6)</f>
        <v>E06000047</v>
      </c>
      <c r="C47" s="17">
        <f>IF(ISNA('L6'!F6),"",'L6'!F6)</f>
        <v>519347</v>
      </c>
      <c r="D47">
        <f>IF(ISNA('L6'!G6),"",'L6'!G6)</f>
        <v>0</v>
      </c>
      <c r="G47" s="50"/>
      <c r="H47" s="147" t="s">
        <v>176</v>
      </c>
      <c r="I47" s="147"/>
      <c r="J47" s="147"/>
      <c r="K47" s="147"/>
      <c r="L47" s="147"/>
      <c r="M47" s="147"/>
      <c r="N47" s="147"/>
      <c r="O47" s="147"/>
      <c r="P47" s="147"/>
      <c r="Q47" s="56"/>
      <c r="R47" s="56"/>
    </row>
    <row r="48" spans="1:18" x14ac:dyDescent="0.25">
      <c r="A48" t="str">
        <f>IF(ISNA('L6'!E7),"",'L6'!E7)</f>
        <v>Craven</v>
      </c>
      <c r="B48" t="str">
        <f>IF(ISNA('L6'!D7),"",'L6'!D7)</f>
        <v>E07000163</v>
      </c>
      <c r="C48" s="17">
        <f>IF(ISNA('L6'!F7),"",'L6'!F7)</f>
        <v>55826</v>
      </c>
      <c r="D48" t="str">
        <f>IF(ISNA('L6'!G7),"",'L6'!G7)</f>
        <v>LANCASHIRE AND SOUTH CUMBRIA; WEST YORKSHIRE</v>
      </c>
      <c r="G48" s="67"/>
      <c r="H48" s="147"/>
      <c r="I48" s="147"/>
      <c r="J48" s="147"/>
      <c r="K48" s="147"/>
      <c r="L48" s="147"/>
      <c r="M48" s="147"/>
      <c r="N48" s="147"/>
      <c r="O48" s="147"/>
      <c r="P48" s="147"/>
      <c r="Q48" s="56"/>
      <c r="R48" s="56"/>
    </row>
    <row r="49" spans="1:28" ht="15.75" customHeight="1" x14ac:dyDescent="0.25">
      <c r="A49" t="str">
        <f>IF(ISNA('L6'!E8),"",'L6'!E8)</f>
        <v>Darlington</v>
      </c>
      <c r="B49" t="str">
        <f>IF(ISNA('L6'!D8),"",'L6'!D8)</f>
        <v>E06000005</v>
      </c>
      <c r="C49" s="17">
        <f>IF(ISNA('L6'!F8),"",'L6'!F8)</f>
        <v>105998</v>
      </c>
      <c r="D49">
        <f>IF(ISNA('L6'!G8),"",'L6'!G8)</f>
        <v>0</v>
      </c>
      <c r="G49" s="45"/>
      <c r="H49" s="147"/>
      <c r="I49" s="147"/>
      <c r="J49" s="147"/>
      <c r="K49" s="147"/>
      <c r="L49" s="147"/>
      <c r="M49" s="147"/>
      <c r="N49" s="147"/>
      <c r="O49" s="147"/>
      <c r="P49" s="147"/>
      <c r="Q49" s="56"/>
      <c r="R49" s="56"/>
    </row>
    <row r="50" spans="1:28" ht="15.75" customHeight="1" x14ac:dyDescent="0.25">
      <c r="A50" t="str">
        <f>IF(ISNA('L6'!E9),"",'L6'!E9)</f>
        <v>Eden</v>
      </c>
      <c r="B50" t="str">
        <f>IF(ISNA('L6'!D9),"",'L6'!D9)</f>
        <v>E07000030</v>
      </c>
      <c r="C50" s="17">
        <f>IF(ISNA('L6'!F9),"",'L6'!F9)</f>
        <v>52576</v>
      </c>
      <c r="D50" t="str">
        <f>IF(ISNA('L6'!G9),"",'L6'!G9)</f>
        <v>LANCASHIRE AND SOUTH CUMBRIA</v>
      </c>
      <c r="H50" s="147"/>
      <c r="I50" s="147"/>
      <c r="J50" s="147"/>
      <c r="K50" s="147"/>
      <c r="L50" s="147"/>
      <c r="M50" s="147"/>
      <c r="N50" s="147"/>
      <c r="O50" s="147"/>
      <c r="P50" s="147"/>
    </row>
    <row r="51" spans="1:28" ht="15.75" customHeight="1" x14ac:dyDescent="0.25">
      <c r="A51" t="str">
        <f>IF(ISNA('L6'!E10),"",'L6'!E10)</f>
        <v>Gateshead</v>
      </c>
      <c r="B51" t="str">
        <f>IF(ISNA('L6'!D10),"",'L6'!D10)</f>
        <v>E08000037</v>
      </c>
      <c r="C51" s="17">
        <f>IF(ISNA('L6'!F10),"",'L6'!F10)</f>
        <v>201724</v>
      </c>
      <c r="D51">
        <f>IF(ISNA('L6'!G10),"",'L6'!G10)</f>
        <v>0</v>
      </c>
      <c r="H51" s="54"/>
      <c r="I51" s="54"/>
      <c r="J51" s="54"/>
      <c r="K51" s="54"/>
      <c r="L51" s="54"/>
      <c r="M51" s="54"/>
    </row>
    <row r="52" spans="1:28" ht="15.75" customHeight="1" x14ac:dyDescent="0.25">
      <c r="A52" t="str">
        <f>IF(ISNA('L6'!E11),"",'L6'!E11)</f>
        <v>Hambleton</v>
      </c>
      <c r="B52" t="str">
        <f>IF(ISNA('L6'!D11),"",'L6'!D11)</f>
        <v>E07000164</v>
      </c>
      <c r="C52" s="17">
        <f>IF(ISNA('L6'!F11),"",'L6'!F11)</f>
        <v>90074</v>
      </c>
      <c r="D52" t="str">
        <f>IF(ISNA('L6'!G11),"",'L6'!G11)</f>
        <v>HUMBERSIDE AND NORTH YORKSHIRE</v>
      </c>
      <c r="H52" s="67" t="s">
        <v>1174</v>
      </c>
      <c r="I52" s="67"/>
      <c r="J52" s="67"/>
      <c r="K52" s="67"/>
      <c r="L52" s="67"/>
      <c r="M52" s="67"/>
      <c r="S52" s="18"/>
    </row>
    <row r="53" spans="1:28" ht="15.75" customHeight="1" x14ac:dyDescent="0.25">
      <c r="A53" t="str">
        <f>IF(ISNA('L6'!E12),"",'L6'!E12)</f>
        <v>Hartlepool</v>
      </c>
      <c r="B53" t="str">
        <f>IF(ISNA('L6'!D12),"",'L6'!D12)</f>
        <v>E06000001</v>
      </c>
      <c r="C53" s="17">
        <f>IF(ISNA('L6'!F12),"",'L6'!F12)</f>
        <v>92498</v>
      </c>
      <c r="D53">
        <f>IF(ISNA('L6'!G12),"",'L6'!G12)</f>
        <v>0</v>
      </c>
      <c r="H53" s="49"/>
      <c r="I53" s="49"/>
      <c r="J53" s="49"/>
      <c r="K53" s="49"/>
      <c r="L53" s="45"/>
      <c r="M53" s="45"/>
    </row>
    <row r="54" spans="1:28" ht="15" customHeight="1" x14ac:dyDescent="0.25">
      <c r="A54" t="str">
        <f>IF(ISNA('L6'!E13),"",'L6'!E13)</f>
        <v>Middlesbrough</v>
      </c>
      <c r="B54" t="str">
        <f>IF(ISNA('L6'!D13),"",'L6'!D13)</f>
        <v>E06000002</v>
      </c>
      <c r="C54" s="17">
        <f>IF(ISNA('L6'!F13),"",'L6'!F13)</f>
        <v>139310</v>
      </c>
      <c r="D54">
        <f>IF(ISNA('L6'!G13),"",'L6'!G13)</f>
        <v>0</v>
      </c>
      <c r="H54" s="6"/>
      <c r="N54" s="57"/>
      <c r="O54" s="57"/>
      <c r="P54" s="57"/>
      <c r="Q54" s="57"/>
      <c r="R54" s="57"/>
    </row>
    <row r="55" spans="1:28" ht="15" customHeight="1" x14ac:dyDescent="0.25">
      <c r="A55" t="str">
        <f>IF(ISNA('L6'!E14),"",'L6'!E14)</f>
        <v>Newcastle upon Tyne</v>
      </c>
      <c r="B55" t="str">
        <f>IF(ISNA('L6'!D14),"",'L6'!D14)</f>
        <v>E08000021</v>
      </c>
      <c r="C55" s="17">
        <f>IF(ISNA('L6'!F14),"",'L6'!F14)</f>
        <v>290764</v>
      </c>
      <c r="D55">
        <f>IF(ISNA('L6'!G14),"",'L6'!G14)</f>
        <v>0</v>
      </c>
      <c r="N55" s="57"/>
      <c r="O55" s="57"/>
      <c r="P55" s="57"/>
      <c r="Q55" s="57"/>
      <c r="R55" s="57"/>
    </row>
    <row r="56" spans="1:28" x14ac:dyDescent="0.25">
      <c r="A56" t="str">
        <f>IF(ISNA('L6'!E15),"",'L6'!E15)</f>
        <v>North Tyneside</v>
      </c>
      <c r="B56" t="str">
        <f>IF(ISNA('L6'!D15),"",'L6'!D15)</f>
        <v>E08000022</v>
      </c>
      <c r="C56" s="17">
        <f>IF(ISNA('L6'!F15),"",'L6'!F15)</f>
        <v>202725</v>
      </c>
      <c r="D56">
        <f>IF(ISNA('L6'!G15),"",'L6'!G15)</f>
        <v>0</v>
      </c>
      <c r="N56" s="57"/>
      <c r="O56" s="57"/>
      <c r="P56" s="57"/>
      <c r="Q56" s="57"/>
      <c r="R56" s="57"/>
      <c r="T56" s="18"/>
      <c r="U56" s="18"/>
      <c r="V56" s="18"/>
      <c r="W56" s="18"/>
      <c r="X56" s="18"/>
      <c r="Y56" s="18"/>
      <c r="Z56" s="18"/>
      <c r="AA56" s="18"/>
      <c r="AB56" s="18"/>
    </row>
    <row r="57" spans="1:28" x14ac:dyDescent="0.25">
      <c r="A57" t="str">
        <f>IF(ISNA('L6'!E16),"",'L6'!E16)</f>
        <v>Northumberland</v>
      </c>
      <c r="B57" t="str">
        <f>IF(ISNA('L6'!D16),"",'L6'!D16)</f>
        <v>E06000057</v>
      </c>
      <c r="C57" s="17">
        <f>IF(ISNA('L6'!F16),"",'L6'!F16)</f>
        <v>316453</v>
      </c>
      <c r="D57">
        <f>IF(ISNA('L6'!G16),"",'L6'!G16)</f>
        <v>0</v>
      </c>
      <c r="H57" s="6"/>
      <c r="N57" s="57"/>
      <c r="O57" s="57"/>
      <c r="P57" s="57"/>
      <c r="Q57" s="57"/>
      <c r="R57" s="57"/>
    </row>
    <row r="58" spans="1:28" x14ac:dyDescent="0.25">
      <c r="A58" t="str">
        <f>IF(ISNA('L6'!E17),"",'L6'!E17)</f>
        <v>Redcar and Cleveland</v>
      </c>
      <c r="B58" t="str">
        <f>IF(ISNA('L6'!D17),"",'L6'!D17)</f>
        <v>E06000003</v>
      </c>
      <c r="C58" s="17">
        <f>IF(ISNA('L6'!F17),"",'L6'!F17)</f>
        <v>135324</v>
      </c>
      <c r="D58">
        <f>IF(ISNA('L6'!G17),"",'L6'!G17)</f>
        <v>0</v>
      </c>
      <c r="N58" s="57"/>
      <c r="O58" s="57"/>
      <c r="P58" s="57"/>
      <c r="Q58" s="57"/>
      <c r="R58" s="57"/>
    </row>
    <row r="59" spans="1:28" x14ac:dyDescent="0.25">
      <c r="A59" t="str">
        <f>IF(ISNA('L6'!E18),"",'L6'!E18)</f>
        <v>Richmondshire</v>
      </c>
      <c r="B59" t="str">
        <f>IF(ISNA('L6'!D18),"",'L6'!D18)</f>
        <v>E07000166</v>
      </c>
      <c r="C59" s="17">
        <f>IF(ISNA('L6'!F18),"",'L6'!F18)</f>
        <v>52565</v>
      </c>
      <c r="D59">
        <f>IF(ISNA('L6'!G18),"",'L6'!G18)</f>
        <v>0</v>
      </c>
      <c r="G59" s="40"/>
      <c r="N59" s="57"/>
      <c r="O59" s="57"/>
      <c r="P59" s="57"/>
      <c r="Q59" s="57"/>
      <c r="R59" s="57"/>
    </row>
    <row r="60" spans="1:28" x14ac:dyDescent="0.25">
      <c r="A60" t="str">
        <f>IF(ISNA('L6'!E19),"",'L6'!E19)</f>
        <v>Scarborough</v>
      </c>
      <c r="B60" t="str">
        <f>IF(ISNA('L6'!D19),"",'L6'!D19)</f>
        <v>E07000168</v>
      </c>
      <c r="C60" s="17">
        <f>IF(ISNA('L6'!F19),"",'L6'!F19)</f>
        <v>108089</v>
      </c>
      <c r="D60" t="str">
        <f>IF(ISNA('L6'!G19),"",'L6'!G19)</f>
        <v>HUMBERSIDE AND NORTH YORKSHIRE</v>
      </c>
      <c r="G60" s="40"/>
      <c r="N60" s="57"/>
      <c r="O60" s="57"/>
      <c r="P60" s="57"/>
      <c r="Q60" s="57"/>
      <c r="R60" s="57"/>
    </row>
    <row r="61" spans="1:28" x14ac:dyDescent="0.25">
      <c r="A61" t="str">
        <f>IF(ISNA('L6'!E20),"",'L6'!E20)</f>
        <v>South Lakeland</v>
      </c>
      <c r="B61" t="str">
        <f>IF(ISNA('L6'!D20),"",'L6'!D20)</f>
        <v>E07000031</v>
      </c>
      <c r="C61" s="17">
        <f>IF(ISNA('L6'!F20),"",'L6'!F20)</f>
        <v>103776</v>
      </c>
      <c r="D61" t="str">
        <f>IF(ISNA('L6'!G20),"",'L6'!G20)</f>
        <v>LANCASHIRE AND SOUTH CUMBRIA</v>
      </c>
      <c r="N61" s="57"/>
      <c r="O61" s="57"/>
      <c r="P61" s="57"/>
      <c r="Q61" s="57"/>
      <c r="R61" s="57"/>
    </row>
    <row r="62" spans="1:28" x14ac:dyDescent="0.25">
      <c r="A62" t="str">
        <f>IF(ISNA('L6'!E21),"",'L6'!E21)</f>
        <v>South Tyneside</v>
      </c>
      <c r="B62" t="str">
        <f>IF(ISNA('L6'!D21),"",'L6'!D21)</f>
        <v>E08000023</v>
      </c>
      <c r="C62" s="17">
        <f>IF(ISNA('L6'!F21),"",'L6'!F21)</f>
        <v>148495</v>
      </c>
      <c r="D62">
        <f>IF(ISNA('L6'!G21),"",'L6'!G21)</f>
        <v>0</v>
      </c>
    </row>
    <row r="63" spans="1:28" ht="15.75" x14ac:dyDescent="0.25">
      <c r="A63" t="str">
        <f>IF(ISNA('L6'!E22),"",'L6'!E22)</f>
        <v>Stockton-on-Tees</v>
      </c>
      <c r="B63" t="str">
        <f>IF(ISNA('L6'!D22),"",'L6'!D22)</f>
        <v>E06000004</v>
      </c>
      <c r="C63" s="17">
        <f>IF(ISNA('L6'!F22),"",'L6'!F22)</f>
        <v>195128</v>
      </c>
      <c r="D63">
        <f>IF(ISNA('L6'!G22),"",'L6'!G22)</f>
        <v>0</v>
      </c>
      <c r="L63" s="55"/>
      <c r="M63" s="55"/>
      <c r="N63" s="54"/>
      <c r="O63" s="54"/>
    </row>
    <row r="64" spans="1:28" ht="15.75" x14ac:dyDescent="0.25">
      <c r="A64" t="str">
        <f>IF(ISNA('L6'!E23),"",'L6'!E23)</f>
        <v>Sunderland</v>
      </c>
      <c r="B64" t="str">
        <f>IF(ISNA('L6'!D23),"",'L6'!D23)</f>
        <v>E08000024</v>
      </c>
      <c r="C64" s="17">
        <f>IF(ISNA('L6'!F23),"",'L6'!F23)</f>
        <v>276813</v>
      </c>
      <c r="D64">
        <f>IF(ISNA('L6'!G23),"",'L6'!G23)</f>
        <v>0</v>
      </c>
      <c r="L64" s="55"/>
      <c r="M64" s="55"/>
      <c r="N64" s="54"/>
      <c r="O64" s="54"/>
    </row>
    <row r="65" spans="1:18" ht="15.75" x14ac:dyDescent="0.25">
      <c r="A65" t="str">
        <f>IF(ISNA('L6'!E24),"",'L6'!E24)</f>
        <v/>
      </c>
      <c r="B65" t="str">
        <f>IF(ISNA('L6'!D24),"",'L6'!D24)</f>
        <v/>
      </c>
      <c r="C65" s="17" t="str">
        <f>IF(ISNA('L6'!F24),"",'L6'!F24)</f>
        <v/>
      </c>
      <c r="D65" t="str">
        <f>IF(ISNA('L6'!G24),"",'L6'!G24)</f>
        <v/>
      </c>
      <c r="N65" s="50"/>
      <c r="O65" s="50"/>
    </row>
    <row r="66" spans="1:18" x14ac:dyDescent="0.25">
      <c r="A66" t="str">
        <f>IF(ISNA('L6'!E25),"",'L6'!E25)</f>
        <v/>
      </c>
      <c r="B66" t="str">
        <f>IF(ISNA('L6'!D25),"",'L6'!D25)</f>
        <v/>
      </c>
      <c r="C66" s="17" t="str">
        <f>IF(ISNA('L6'!F25),"",'L6'!F25)</f>
        <v/>
      </c>
      <c r="D66" t="str">
        <f>IF(ISNA('L6'!G25),"",'L6'!G25)</f>
        <v/>
      </c>
      <c r="N66" s="67"/>
      <c r="O66" s="67"/>
      <c r="P66" s="46"/>
    </row>
    <row r="67" spans="1:18" x14ac:dyDescent="0.25">
      <c r="A67" t="str">
        <f>IF(ISNA('L6'!E26),"",'L6'!E26)</f>
        <v/>
      </c>
      <c r="B67" t="str">
        <f>IF(ISNA('L6'!D26),"",'L6'!D26)</f>
        <v/>
      </c>
      <c r="C67" s="17" t="str">
        <f>IF(ISNA('L6'!F26),"",'L6'!F26)</f>
        <v/>
      </c>
      <c r="D67" t="str">
        <f>IF(ISNA('L6'!G26),"",'L6'!G26)</f>
        <v/>
      </c>
    </row>
    <row r="68" spans="1:18" x14ac:dyDescent="0.25">
      <c r="A68" t="str">
        <f>IF(ISNA('L6'!E27),"",'L6'!E27)</f>
        <v/>
      </c>
      <c r="B68" t="str">
        <f>IF(ISNA('L6'!D27),"",'L6'!D27)</f>
        <v/>
      </c>
      <c r="C68" s="17" t="str">
        <f>IF(ISNA('L6'!F27),"",'L6'!F27)</f>
        <v/>
      </c>
      <c r="D68" t="str">
        <f>IF(ISNA('L6'!G27),"",'L6'!G27)</f>
        <v/>
      </c>
      <c r="H68" s="115" t="s">
        <v>1185</v>
      </c>
      <c r="I68" s="115"/>
      <c r="J68" s="115"/>
      <c r="K68" s="115"/>
      <c r="L68" s="115"/>
      <c r="M68" s="115"/>
      <c r="N68" s="115"/>
      <c r="O68" s="115"/>
      <c r="P68" s="115"/>
      <c r="Q68" s="115"/>
      <c r="R68" s="115"/>
    </row>
    <row r="69" spans="1:18" x14ac:dyDescent="0.25">
      <c r="A69" t="str">
        <f>IF(ISNA('L6'!E28),"",'L6'!E28)</f>
        <v/>
      </c>
      <c r="B69" t="str">
        <f>IF(ISNA('L6'!D28),"",'L6'!D28)</f>
        <v/>
      </c>
      <c r="C69" s="17" t="str">
        <f>IF(ISNA('L6'!F28),"",'L6'!F28)</f>
        <v/>
      </c>
      <c r="D69" t="str">
        <f>IF(ISNA('L6'!G28),"",'L6'!G28)</f>
        <v/>
      </c>
    </row>
    <row r="70" spans="1:18" x14ac:dyDescent="0.25">
      <c r="A70" t="str">
        <f>IF(ISNA('L6'!E29),"",'L6'!E29)</f>
        <v/>
      </c>
      <c r="B70" t="str">
        <f>IF(ISNA('L6'!D29),"",'L6'!D29)</f>
        <v/>
      </c>
      <c r="C70" s="17" t="str">
        <f>IF(ISNA('L6'!F29),"",'L6'!F29)</f>
        <v/>
      </c>
      <c r="D70" t="str">
        <f>IF(ISNA('L6'!G29),"",'L6'!G29)</f>
        <v/>
      </c>
      <c r="H70" s="67" t="s">
        <v>1175</v>
      </c>
    </row>
    <row r="71" spans="1:18" x14ac:dyDescent="0.25">
      <c r="A71" t="str">
        <f>IF(ISNA('L6'!E30),"",'L6'!E30)</f>
        <v/>
      </c>
      <c r="B71" t="str">
        <f>IF(ISNA('L6'!D30),"",'L6'!D30)</f>
        <v/>
      </c>
      <c r="C71" s="17" t="str">
        <f>IF(ISNA('L6'!F30),"",'L6'!F30)</f>
        <v/>
      </c>
      <c r="D71" t="str">
        <f>IF(ISNA('L6'!G30),"",'L6'!G30)</f>
        <v/>
      </c>
    </row>
    <row r="72" spans="1:18" x14ac:dyDescent="0.25">
      <c r="A72" t="str">
        <f>IF(ISNA('L6'!E31),"",'L6'!E31)</f>
        <v/>
      </c>
      <c r="B72" t="str">
        <f>IF(ISNA('L6'!D31),"",'L6'!D31)</f>
        <v/>
      </c>
      <c r="C72" s="17" t="str">
        <f>IF(ISNA('L6'!F31),"",'L6'!F31)</f>
        <v/>
      </c>
      <c r="D72" t="str">
        <f>IF(ISNA('L6'!G31),"",'L6'!G31)</f>
        <v/>
      </c>
    </row>
    <row r="73" spans="1:18" x14ac:dyDescent="0.25">
      <c r="A73" t="str">
        <f>IF(ISNA('L6'!E32),"",'L6'!E32)</f>
        <v/>
      </c>
      <c r="B73" t="str">
        <f>IF(ISNA('L6'!D32),"",'L6'!D32)</f>
        <v/>
      </c>
      <c r="C73" s="17" t="str">
        <f>IF(ISNA('L6'!F32),"",'L6'!F32)</f>
        <v/>
      </c>
      <c r="D73" t="str">
        <f>IF(ISNA('L6'!G32),"",'L6'!G32)</f>
        <v/>
      </c>
    </row>
    <row r="74" spans="1:18" x14ac:dyDescent="0.25">
      <c r="A74" t="str">
        <f>IF(ISNA('L6'!E33),"",'L6'!E33)</f>
        <v/>
      </c>
      <c r="B74" t="str">
        <f>IF(ISNA('L6'!D33),"",'L6'!D33)</f>
        <v/>
      </c>
      <c r="C74" s="17" t="str">
        <f>IF(ISNA('L6'!F33),"",'L6'!F33)</f>
        <v/>
      </c>
      <c r="D74" t="str">
        <f>IF(ISNA('L6'!G33),"",'L6'!G33)</f>
        <v/>
      </c>
    </row>
    <row r="75" spans="1:18" x14ac:dyDescent="0.25">
      <c r="A75" t="str">
        <f>IF(ISNA('L6'!E34),"",'L6'!E34)</f>
        <v/>
      </c>
      <c r="B75" t="str">
        <f>IF(ISNA('L6'!D34),"",'L6'!D34)</f>
        <v/>
      </c>
      <c r="C75" s="17" t="str">
        <f>IF(ISNA('L6'!F34),"",'L6'!F34)</f>
        <v/>
      </c>
      <c r="D75" t="str">
        <f>IF(ISNA('L6'!G34),"",'L6'!G34)</f>
        <v/>
      </c>
    </row>
    <row r="76" spans="1:18" x14ac:dyDescent="0.25">
      <c r="A76" t="str">
        <f>IF(ISNA('L6'!E35),"",'L6'!E35)</f>
        <v/>
      </c>
      <c r="B76" t="str">
        <f>IF(ISNA('L6'!D35),"",'L6'!D35)</f>
        <v/>
      </c>
      <c r="C76" s="17" t="str">
        <f>IF(ISNA('L6'!F35),"",'L6'!F35)</f>
        <v/>
      </c>
      <c r="D76" t="str">
        <f>IF(ISNA('L6'!G35),"",'L6'!G35)</f>
        <v/>
      </c>
    </row>
    <row r="77" spans="1:18" x14ac:dyDescent="0.25">
      <c r="A77" t="str">
        <f>IF(ISNA('L6'!E36),"",'L6'!E36)</f>
        <v/>
      </c>
      <c r="B77" t="str">
        <f>IF(ISNA('L6'!D36),"",'L6'!D36)</f>
        <v/>
      </c>
      <c r="C77" s="17" t="str">
        <f>IF(ISNA('L6'!F36),"",'L6'!F36)</f>
        <v/>
      </c>
      <c r="D77" t="str">
        <f>IF(ISNA('L6'!G36),"",'L6'!G36)</f>
        <v/>
      </c>
    </row>
    <row r="78" spans="1:18" x14ac:dyDescent="0.25">
      <c r="A78" t="str">
        <f>IF(ISNA('L6'!E37),"",'L6'!E37)</f>
        <v/>
      </c>
      <c r="B78" t="str">
        <f>IF(ISNA('L6'!D37),"",'L6'!D37)</f>
        <v/>
      </c>
      <c r="C78" s="17" t="str">
        <f>IF(ISNA('L6'!F37),"",'L6'!F37)</f>
        <v/>
      </c>
      <c r="D78" t="str">
        <f>IF(ISNA('L6'!G37),"",'L6'!G37)</f>
        <v/>
      </c>
    </row>
    <row r="79" spans="1:18" x14ac:dyDescent="0.25">
      <c r="A79" t="str">
        <f>IF(ISNA('L6'!E38),"",'L6'!E38)</f>
        <v/>
      </c>
      <c r="B79" t="str">
        <f>IF(ISNA('L6'!D38),"",'L6'!D38)</f>
        <v/>
      </c>
      <c r="C79" s="17" t="str">
        <f>IF(ISNA('L6'!F38),"",'L6'!F38)</f>
        <v/>
      </c>
      <c r="D79" t="str">
        <f>IF(ISNA('L6'!G38),"",'L6'!G38)</f>
        <v/>
      </c>
    </row>
    <row r="80" spans="1:18" x14ac:dyDescent="0.25">
      <c r="A80" t="str">
        <f>IF(ISNA('L6'!E39),"",'L6'!E39)</f>
        <v/>
      </c>
      <c r="B80" t="str">
        <f>IF(ISNA('L6'!D39),"",'L6'!D39)</f>
        <v/>
      </c>
      <c r="C80" s="17" t="str">
        <f>IF(ISNA('L6'!F39),"",'L6'!F39)</f>
        <v/>
      </c>
      <c r="D80" t="str">
        <f>IF(ISNA('L6'!G39),"",'L6'!G39)</f>
        <v/>
      </c>
    </row>
    <row r="81" spans="1:28" x14ac:dyDescent="0.25">
      <c r="A81" t="str">
        <f>IF(ISNA('L6'!E40),"",'L6'!E40)</f>
        <v/>
      </c>
      <c r="B81" t="str">
        <f>IF(ISNA('L6'!D40),"",'L6'!D40)</f>
        <v/>
      </c>
      <c r="C81" s="17" t="str">
        <f>IF(ISNA('L6'!F40),"",'L6'!F40)</f>
        <v/>
      </c>
      <c r="D81" t="str">
        <f>IF(ISNA('L6'!G40),"",'L6'!G40)</f>
        <v/>
      </c>
    </row>
    <row r="82" spans="1:28" x14ac:dyDescent="0.25">
      <c r="A82" t="str">
        <f>IF(ISNA('L6'!E41),"",'L6'!E41)</f>
        <v/>
      </c>
      <c r="B82" t="str">
        <f>IF(ISNA('L6'!D41),"",'L6'!D41)</f>
        <v/>
      </c>
      <c r="C82" s="17" t="str">
        <f>IF(ISNA('L6'!F41),"",'L6'!F41)</f>
        <v/>
      </c>
      <c r="D82" t="str">
        <f>IF(ISNA('L6'!G41),"",'L6'!G41)</f>
        <v/>
      </c>
      <c r="R82" s="59"/>
    </row>
    <row r="83" spans="1:28" x14ac:dyDescent="0.25">
      <c r="A83" t="str">
        <f>IF(ISNA('L6'!E42),"",'L6'!E42)</f>
        <v/>
      </c>
      <c r="B83" t="str">
        <f>IF(ISNA('L6'!D42),"",'L6'!D42)</f>
        <v/>
      </c>
      <c r="C83" s="17" t="str">
        <f>IF(ISNA('L6'!F42),"",'L6'!F42)</f>
        <v/>
      </c>
      <c r="D83" t="str">
        <f>IF(ISNA('L6'!G42),"",'L6'!G42)</f>
        <v/>
      </c>
    </row>
    <row r="84" spans="1:28" x14ac:dyDescent="0.25">
      <c r="A84" t="str">
        <f>IF(ISNA('L6'!E43),"",'L6'!E43)</f>
        <v/>
      </c>
      <c r="B84" t="str">
        <f>IF(ISNA('L6'!D43),"",'L6'!D43)</f>
        <v/>
      </c>
      <c r="C84" s="17" t="str">
        <f>IF(ISNA('L6'!F43),"",'L6'!F43)</f>
        <v/>
      </c>
      <c r="D84" t="str">
        <f>IF(ISNA('L6'!G43),"",'L6'!G43)</f>
        <v/>
      </c>
    </row>
    <row r="85" spans="1:28" x14ac:dyDescent="0.25">
      <c r="G85" s="46"/>
    </row>
    <row r="87" spans="1:28" x14ac:dyDescent="0.25">
      <c r="G87" s="18"/>
    </row>
    <row r="88" spans="1:28" x14ac:dyDescent="0.25">
      <c r="H88" s="115" t="s">
        <v>1185</v>
      </c>
    </row>
    <row r="93" spans="1:28" s="18" customFormat="1" x14ac:dyDescent="0.25">
      <c r="A93"/>
      <c r="B93"/>
      <c r="C93"/>
      <c r="D93"/>
      <c r="E93"/>
      <c r="F93"/>
      <c r="G93"/>
      <c r="H93"/>
      <c r="I93"/>
      <c r="J93"/>
      <c r="K93"/>
      <c r="L93"/>
      <c r="M93"/>
      <c r="N93"/>
      <c r="O93"/>
      <c r="P93"/>
      <c r="Q93"/>
      <c r="R93"/>
      <c r="S93"/>
      <c r="T93"/>
      <c r="U93"/>
      <c r="V93"/>
      <c r="W93"/>
      <c r="X93"/>
      <c r="Y93"/>
      <c r="Z93"/>
      <c r="AA93"/>
      <c r="AB93"/>
    </row>
    <row r="103" spans="8:18" x14ac:dyDescent="0.25">
      <c r="H103" s="46"/>
      <c r="I103" s="46"/>
      <c r="J103" s="46"/>
      <c r="K103" s="46"/>
      <c r="L103" s="46"/>
      <c r="M103" s="46"/>
      <c r="N103" s="46"/>
      <c r="O103" s="46"/>
      <c r="P103" s="46"/>
    </row>
    <row r="104" spans="8:18" x14ac:dyDescent="0.25">
      <c r="H104" s="30"/>
      <c r="I104" s="30"/>
      <c r="J104" s="30"/>
      <c r="K104" s="30"/>
      <c r="L104" s="30"/>
      <c r="M104" s="53"/>
    </row>
    <row r="105" spans="8:18" x14ac:dyDescent="0.25">
      <c r="H105" s="53"/>
      <c r="I105" s="53"/>
      <c r="J105" s="53"/>
      <c r="K105" s="53"/>
      <c r="L105" s="53"/>
      <c r="M105" s="53"/>
      <c r="N105" s="18"/>
      <c r="O105" s="18"/>
      <c r="P105" s="18"/>
      <c r="Q105" s="18"/>
      <c r="R105" s="18"/>
    </row>
    <row r="106" spans="8:18" x14ac:dyDescent="0.25">
      <c r="H106" s="30"/>
      <c r="I106" s="30"/>
      <c r="J106" s="30"/>
      <c r="K106" s="30"/>
      <c r="L106" s="30"/>
      <c r="M106" s="53"/>
    </row>
    <row r="107" spans="8:18" x14ac:dyDescent="0.25">
      <c r="H107" s="30"/>
      <c r="I107" s="30"/>
      <c r="J107" s="30"/>
      <c r="K107" s="30"/>
      <c r="L107" s="30"/>
      <c r="M107" s="53"/>
    </row>
    <row r="108" spans="8:18" x14ac:dyDescent="0.25">
      <c r="H108" s="30"/>
      <c r="I108" s="30"/>
      <c r="J108" s="30"/>
      <c r="K108" s="30"/>
      <c r="L108" s="30"/>
      <c r="M108" s="53"/>
    </row>
  </sheetData>
  <sheetProtection password="DAC1" sheet="1" objects="1" scenarios="1" autoFilter="0"/>
  <protectedRanges>
    <protectedRange sqref="B1:G1" name="Range1"/>
  </protectedRanges>
  <mergeCells count="37">
    <mergeCell ref="B1:G1"/>
    <mergeCell ref="E24:F24"/>
    <mergeCell ref="A8:F8"/>
    <mergeCell ref="A9:F9"/>
    <mergeCell ref="A10:F10"/>
    <mergeCell ref="A11:F11"/>
    <mergeCell ref="A12:F12"/>
    <mergeCell ref="A13:F13"/>
    <mergeCell ref="A14:F14"/>
    <mergeCell ref="A16:F16"/>
    <mergeCell ref="A21:F21"/>
    <mergeCell ref="A17:F17"/>
    <mergeCell ref="A18:F18"/>
    <mergeCell ref="A3:F6"/>
    <mergeCell ref="H47:P50"/>
    <mergeCell ref="N43:R43"/>
    <mergeCell ref="H20:L20"/>
    <mergeCell ref="N20:R20"/>
    <mergeCell ref="H31:L31"/>
    <mergeCell ref="H29:L29"/>
    <mergeCell ref="N29:R29"/>
    <mergeCell ref="H3:R6"/>
    <mergeCell ref="A31:F31"/>
    <mergeCell ref="H45:P46"/>
    <mergeCell ref="E28:F28"/>
    <mergeCell ref="A29:B30"/>
    <mergeCell ref="C29:D30"/>
    <mergeCell ref="E29:F30"/>
    <mergeCell ref="A35:F35"/>
    <mergeCell ref="A36:F36"/>
    <mergeCell ref="E25:F25"/>
    <mergeCell ref="A19:F19"/>
    <mergeCell ref="A15:F15"/>
    <mergeCell ref="A20:F20"/>
    <mergeCell ref="E26:F26"/>
    <mergeCell ref="E27:F27"/>
    <mergeCell ref="N31:R32"/>
  </mergeCells>
  <conditionalFormatting sqref="D42:D84">
    <cfRule type="cellIs" dxfId="1" priority="2" operator="equal">
      <formula>0</formula>
    </cfRule>
  </conditionalFormatting>
  <conditionalFormatting sqref="A8:F20">
    <cfRule type="cellIs" dxfId="0" priority="1" operator="equal">
      <formula>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'L1'!$A$2:$A$23</xm:f>
          </x14:formula1>
          <xm:sqref>B1:B2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zoomScale="85" zoomScaleNormal="85" workbookViewId="0">
      <pane ySplit="3" topLeftCell="A4" activePane="bottomLeft" state="frozen"/>
      <selection pane="bottomLeft" activeCell="A3" sqref="A3"/>
    </sheetView>
  </sheetViews>
  <sheetFormatPr defaultRowHeight="15" x14ac:dyDescent="0.25"/>
  <cols>
    <col min="1" max="1" width="31.42578125" customWidth="1"/>
    <col min="2" max="3" width="8.5703125" customWidth="1"/>
    <col min="4" max="5" width="10.85546875" customWidth="1"/>
    <col min="6" max="6" width="7.7109375" bestFit="1" customWidth="1"/>
    <col min="7" max="7" width="8.5703125" customWidth="1"/>
    <col min="8" max="8" width="7.85546875" bestFit="1" customWidth="1"/>
    <col min="9" max="9" width="7.42578125" bestFit="1" customWidth="1"/>
    <col min="10" max="10" width="6.7109375" bestFit="1" customWidth="1"/>
    <col min="11" max="12" width="7.85546875" bestFit="1" customWidth="1"/>
    <col min="13" max="13" width="7.28515625" bestFit="1" customWidth="1"/>
    <col min="14" max="15" width="8.5703125" customWidth="1"/>
    <col min="22" max="22" width="5.42578125" customWidth="1"/>
  </cols>
  <sheetData>
    <row r="1" spans="1:23" ht="27" thickBot="1" x14ac:dyDescent="0.45">
      <c r="A1" s="64" t="s">
        <v>1176</v>
      </c>
      <c r="B1" s="60"/>
      <c r="C1" s="60"/>
      <c r="D1" s="60"/>
      <c r="E1" s="60"/>
      <c r="F1" s="60"/>
      <c r="G1" s="60"/>
      <c r="H1" s="60"/>
      <c r="I1" s="60"/>
      <c r="J1" s="60"/>
      <c r="K1" s="60"/>
      <c r="L1" s="60"/>
      <c r="M1" s="60"/>
      <c r="N1" s="60"/>
      <c r="O1" s="61"/>
      <c r="P1" s="167" t="s">
        <v>102</v>
      </c>
      <c r="Q1" s="168"/>
      <c r="R1" s="168"/>
      <c r="S1" s="168"/>
      <c r="T1" s="168"/>
      <c r="U1" s="168"/>
      <c r="V1" s="168"/>
      <c r="W1" s="62"/>
    </row>
    <row r="2" spans="1:23" ht="30" customHeight="1" x14ac:dyDescent="0.35">
      <c r="A2" s="21"/>
      <c r="B2" s="172" t="s">
        <v>295</v>
      </c>
      <c r="C2" s="173"/>
      <c r="D2" s="173"/>
      <c r="E2" s="174"/>
      <c r="F2" s="172" t="s">
        <v>93</v>
      </c>
      <c r="G2" s="173"/>
      <c r="H2" s="173"/>
      <c r="I2" s="173"/>
      <c r="J2" s="173"/>
      <c r="K2" s="173"/>
      <c r="L2" s="173"/>
      <c r="M2" s="174"/>
      <c r="N2" s="172" t="s">
        <v>94</v>
      </c>
      <c r="O2" s="174"/>
      <c r="P2" s="167"/>
      <c r="Q2" s="171"/>
      <c r="R2" s="171"/>
      <c r="S2" s="171"/>
      <c r="T2" s="171"/>
      <c r="U2" s="171"/>
      <c r="V2" s="171"/>
      <c r="W2" s="171"/>
    </row>
    <row r="3" spans="1:23" ht="30.75" thickBot="1" x14ac:dyDescent="0.3">
      <c r="A3" s="22" t="s">
        <v>9</v>
      </c>
      <c r="B3" s="23" t="s">
        <v>77</v>
      </c>
      <c r="C3" s="23" t="s">
        <v>78</v>
      </c>
      <c r="D3" s="23" t="s">
        <v>79</v>
      </c>
      <c r="E3" s="23" t="s">
        <v>80</v>
      </c>
      <c r="F3" s="23" t="s">
        <v>77</v>
      </c>
      <c r="G3" s="23" t="s">
        <v>78</v>
      </c>
      <c r="H3" s="24" t="s">
        <v>82</v>
      </c>
      <c r="I3" s="24" t="s">
        <v>81</v>
      </c>
      <c r="J3" s="23" t="s">
        <v>83</v>
      </c>
      <c r="K3" s="188" t="s">
        <v>1191</v>
      </c>
      <c r="L3" s="188"/>
      <c r="M3" s="23" t="s">
        <v>84</v>
      </c>
      <c r="N3" s="23" t="s">
        <v>85</v>
      </c>
      <c r="O3" s="23" t="s">
        <v>86</v>
      </c>
      <c r="Q3" s="19"/>
      <c r="R3" s="19"/>
      <c r="S3" s="19"/>
      <c r="T3" s="19"/>
    </row>
    <row r="4" spans="1:23" x14ac:dyDescent="0.25">
      <c r="A4" s="10" t="s">
        <v>15</v>
      </c>
      <c r="B4" s="11">
        <v>13310</v>
      </c>
      <c r="C4" s="11">
        <v>34580</v>
      </c>
      <c r="D4" s="11">
        <v>60500</v>
      </c>
      <c r="E4" s="11">
        <v>2942000</v>
      </c>
      <c r="F4" s="11">
        <v>3150</v>
      </c>
      <c r="G4" s="11">
        <v>3610</v>
      </c>
      <c r="H4" s="12">
        <v>130</v>
      </c>
      <c r="I4" s="12">
        <v>460</v>
      </c>
      <c r="J4" s="11">
        <v>7400</v>
      </c>
      <c r="K4" s="17">
        <v>6240</v>
      </c>
      <c r="L4" s="17">
        <v>8700</v>
      </c>
      <c r="M4" s="13">
        <v>2.4656999999999999E-3</v>
      </c>
      <c r="N4" s="14">
        <v>0.4286681</v>
      </c>
      <c r="O4" s="63">
        <v>1.6967099999999999E-2</v>
      </c>
      <c r="Q4" s="19"/>
      <c r="R4" s="19"/>
      <c r="S4" s="19"/>
      <c r="T4" s="19"/>
    </row>
    <row r="5" spans="1:23" x14ac:dyDescent="0.25">
      <c r="A5" s="10" t="s">
        <v>118</v>
      </c>
      <c r="B5" s="11">
        <v>8900</v>
      </c>
      <c r="C5" s="11">
        <v>37810</v>
      </c>
      <c r="D5" s="11">
        <v>268400</v>
      </c>
      <c r="E5" s="11">
        <v>2719000</v>
      </c>
      <c r="F5" s="11">
        <v>2860</v>
      </c>
      <c r="G5" s="11">
        <v>5110</v>
      </c>
      <c r="H5" s="12">
        <v>550</v>
      </c>
      <c r="I5" s="12">
        <v>380</v>
      </c>
      <c r="J5" s="11">
        <v>8930</v>
      </c>
      <c r="K5" s="17">
        <v>7240</v>
      </c>
      <c r="L5" s="17">
        <v>11050</v>
      </c>
      <c r="M5" s="13">
        <v>2.9902000000000001E-3</v>
      </c>
      <c r="N5" s="14">
        <v>0.31924950000000002</v>
      </c>
      <c r="O5" s="63">
        <v>6.1801399999999999E-2</v>
      </c>
      <c r="Q5" s="19"/>
      <c r="R5" s="19"/>
      <c r="S5" s="19"/>
      <c r="T5" s="19"/>
    </row>
    <row r="6" spans="1:23" x14ac:dyDescent="0.25">
      <c r="A6" s="10" t="s">
        <v>16</v>
      </c>
      <c r="B6" s="11">
        <v>4910</v>
      </c>
      <c r="C6" s="11">
        <v>26140</v>
      </c>
      <c r="D6" s="11">
        <v>22500</v>
      </c>
      <c r="E6" s="11">
        <v>2292000</v>
      </c>
      <c r="F6" s="11">
        <v>2950</v>
      </c>
      <c r="G6" s="11">
        <v>5950</v>
      </c>
      <c r="H6" s="12">
        <v>60</v>
      </c>
      <c r="I6" s="12">
        <v>390</v>
      </c>
      <c r="J6" s="11">
        <v>9410</v>
      </c>
      <c r="K6" s="17">
        <v>7870</v>
      </c>
      <c r="L6" s="17">
        <v>11120</v>
      </c>
      <c r="M6" s="13">
        <v>4.0641999999999996E-3</v>
      </c>
      <c r="N6" s="14">
        <v>0.31335150000000001</v>
      </c>
      <c r="O6" s="63">
        <v>6.3816000000000003E-3</v>
      </c>
      <c r="Q6" s="19"/>
      <c r="R6" s="19"/>
      <c r="S6" s="19"/>
      <c r="T6" s="19"/>
    </row>
    <row r="7" spans="1:23" x14ac:dyDescent="0.25">
      <c r="A7" s="10" t="s">
        <v>17</v>
      </c>
      <c r="B7" s="11">
        <v>5800</v>
      </c>
      <c r="C7" s="11">
        <v>16150</v>
      </c>
      <c r="D7" s="11">
        <v>59800</v>
      </c>
      <c r="E7" s="11">
        <v>1797000</v>
      </c>
      <c r="F7" s="11">
        <v>2070</v>
      </c>
      <c r="G7" s="11">
        <v>2660</v>
      </c>
      <c r="H7" s="12">
        <v>120</v>
      </c>
      <c r="I7" s="12">
        <v>270</v>
      </c>
      <c r="J7" s="11">
        <v>5160</v>
      </c>
      <c r="K7" s="17">
        <v>4240</v>
      </c>
      <c r="L7" s="17">
        <v>6090</v>
      </c>
      <c r="M7" s="13">
        <v>2.7756E-3</v>
      </c>
      <c r="N7" s="14">
        <v>0.4024838</v>
      </c>
      <c r="O7" s="63">
        <v>2.34889E-2</v>
      </c>
      <c r="Q7" s="19"/>
      <c r="R7" s="19"/>
      <c r="S7" s="19"/>
      <c r="T7" s="19"/>
    </row>
    <row r="8" spans="1:23" x14ac:dyDescent="0.25">
      <c r="A8" s="10" t="s">
        <v>119</v>
      </c>
      <c r="B8" s="11">
        <v>6890</v>
      </c>
      <c r="C8" s="11">
        <v>18990</v>
      </c>
      <c r="D8" s="11">
        <v>14600</v>
      </c>
      <c r="E8" s="11">
        <v>1502000</v>
      </c>
      <c r="F8" s="11">
        <v>1790</v>
      </c>
      <c r="G8" s="11">
        <v>2850</v>
      </c>
      <c r="H8" s="12">
        <v>40</v>
      </c>
      <c r="I8" s="12">
        <v>250</v>
      </c>
      <c r="J8" s="11">
        <v>4960</v>
      </c>
      <c r="K8" s="17">
        <v>4000</v>
      </c>
      <c r="L8" s="17">
        <v>6060</v>
      </c>
      <c r="M8" s="13">
        <v>3.2721E-3</v>
      </c>
      <c r="N8" s="14">
        <v>0.36160809999999999</v>
      </c>
      <c r="O8" s="63">
        <v>7.1942000000000004E-3</v>
      </c>
      <c r="Q8" s="19"/>
      <c r="R8" s="19"/>
      <c r="S8" s="19"/>
      <c r="T8" s="19"/>
    </row>
    <row r="9" spans="1:23" x14ac:dyDescent="0.25">
      <c r="A9" s="10" t="s">
        <v>18</v>
      </c>
      <c r="B9" s="11">
        <v>6840</v>
      </c>
      <c r="C9" s="11">
        <v>19660</v>
      </c>
      <c r="D9" s="11">
        <v>308600</v>
      </c>
      <c r="E9" s="11">
        <v>2030000</v>
      </c>
      <c r="F9" s="11">
        <v>1950</v>
      </c>
      <c r="G9" s="11">
        <v>2200</v>
      </c>
      <c r="H9" s="12">
        <v>650</v>
      </c>
      <c r="I9" s="12">
        <v>300</v>
      </c>
      <c r="J9" s="11">
        <v>5020</v>
      </c>
      <c r="K9" s="17">
        <v>4090</v>
      </c>
      <c r="L9" s="17">
        <v>7300</v>
      </c>
      <c r="M9" s="13">
        <v>2.1480000000000002E-3</v>
      </c>
      <c r="N9" s="14">
        <v>0.37949169999999999</v>
      </c>
      <c r="O9" s="63">
        <v>0.1288946</v>
      </c>
      <c r="Q9" s="19"/>
      <c r="R9" s="19"/>
      <c r="S9" s="19"/>
      <c r="T9" s="19"/>
    </row>
    <row r="10" spans="1:23" x14ac:dyDescent="0.25">
      <c r="A10" s="10" t="s">
        <v>120</v>
      </c>
      <c r="B10" s="11">
        <v>8470</v>
      </c>
      <c r="C10" s="11">
        <v>21370</v>
      </c>
      <c r="D10" s="11">
        <v>117800</v>
      </c>
      <c r="E10" s="11">
        <v>1491000</v>
      </c>
      <c r="F10" s="11">
        <v>3630</v>
      </c>
      <c r="G10" s="11">
        <v>3760</v>
      </c>
      <c r="H10" s="12">
        <v>300</v>
      </c>
      <c r="I10" s="12">
        <v>250</v>
      </c>
      <c r="J10" s="11">
        <v>7980</v>
      </c>
      <c r="K10" s="17">
        <v>6440</v>
      </c>
      <c r="L10" s="17">
        <v>9750</v>
      </c>
      <c r="M10" s="13">
        <v>4.9598999999999997E-3</v>
      </c>
      <c r="N10" s="14">
        <v>0.4538355</v>
      </c>
      <c r="O10" s="63">
        <v>3.7644400000000001E-2</v>
      </c>
      <c r="Q10" s="19"/>
      <c r="R10" s="19"/>
      <c r="S10" s="19"/>
      <c r="T10" s="19"/>
    </row>
    <row r="11" spans="1:23" x14ac:dyDescent="0.25">
      <c r="A11" s="10" t="s">
        <v>19</v>
      </c>
      <c r="B11" s="11">
        <v>3060</v>
      </c>
      <c r="C11" s="11">
        <v>9810</v>
      </c>
      <c r="D11" s="11">
        <v>182200</v>
      </c>
      <c r="E11" s="11">
        <v>1580000</v>
      </c>
      <c r="F11" s="11">
        <v>640</v>
      </c>
      <c r="G11" s="11">
        <v>1310</v>
      </c>
      <c r="H11" s="12">
        <v>380</v>
      </c>
      <c r="I11" s="12">
        <v>210</v>
      </c>
      <c r="J11" s="11">
        <v>2550</v>
      </c>
      <c r="K11" s="17">
        <v>2100</v>
      </c>
      <c r="L11" s="17">
        <v>3160</v>
      </c>
      <c r="M11" s="13">
        <v>1.4456E-3</v>
      </c>
      <c r="N11" s="14">
        <v>0.25253340000000002</v>
      </c>
      <c r="O11" s="63">
        <v>0.15037619999999999</v>
      </c>
      <c r="Q11" s="19"/>
      <c r="R11" s="19"/>
      <c r="S11" s="19"/>
      <c r="T11" s="19"/>
    </row>
    <row r="12" spans="1:23" x14ac:dyDescent="0.25">
      <c r="A12" s="10" t="s">
        <v>20</v>
      </c>
      <c r="B12" s="11">
        <v>14570</v>
      </c>
      <c r="C12" s="11">
        <v>46930</v>
      </c>
      <c r="D12" s="11">
        <v>577200</v>
      </c>
      <c r="E12" s="11">
        <v>4992000</v>
      </c>
      <c r="F12" s="11">
        <v>4250</v>
      </c>
      <c r="G12" s="11">
        <v>4990</v>
      </c>
      <c r="H12" s="11">
        <v>1330</v>
      </c>
      <c r="I12" s="11">
        <v>760</v>
      </c>
      <c r="J12" s="11">
        <v>11330</v>
      </c>
      <c r="K12" s="17">
        <v>9720</v>
      </c>
      <c r="L12" s="17">
        <v>13210</v>
      </c>
      <c r="M12" s="13">
        <v>2.0333999999999999E-3</v>
      </c>
      <c r="N12" s="14">
        <v>0.37193229999999999</v>
      </c>
      <c r="O12" s="63">
        <v>0.1174717</v>
      </c>
      <c r="Q12" s="19"/>
      <c r="R12" s="19"/>
      <c r="S12" s="19"/>
      <c r="T12" s="19"/>
    </row>
    <row r="13" spans="1:23" x14ac:dyDescent="0.25">
      <c r="A13" s="10" t="s">
        <v>21</v>
      </c>
      <c r="B13" s="11">
        <v>8840</v>
      </c>
      <c r="C13" s="11">
        <v>26900</v>
      </c>
      <c r="D13" s="11">
        <v>93000</v>
      </c>
      <c r="E13" s="11">
        <v>2376000</v>
      </c>
      <c r="F13" s="11">
        <v>3270</v>
      </c>
      <c r="G13" s="11">
        <v>3690</v>
      </c>
      <c r="H13" s="12">
        <v>210</v>
      </c>
      <c r="I13" s="12">
        <v>370</v>
      </c>
      <c r="J13" s="11">
        <v>7540</v>
      </c>
      <c r="K13" s="17">
        <v>6190</v>
      </c>
      <c r="L13" s="17">
        <v>9080</v>
      </c>
      <c r="M13" s="13">
        <v>3.0527000000000002E-3</v>
      </c>
      <c r="N13" s="14">
        <v>0.43194640000000001</v>
      </c>
      <c r="O13" s="63">
        <v>2.8363900000000001E-2</v>
      </c>
      <c r="Q13" s="19"/>
      <c r="R13" s="19"/>
      <c r="S13" s="19"/>
      <c r="T13" s="19"/>
    </row>
    <row r="14" spans="1:23" x14ac:dyDescent="0.25">
      <c r="A14" s="10" t="s">
        <v>121</v>
      </c>
      <c r="B14" s="11">
        <v>8720</v>
      </c>
      <c r="C14" s="11">
        <v>42470</v>
      </c>
      <c r="D14" s="11">
        <v>204500</v>
      </c>
      <c r="E14" s="11">
        <v>4958000</v>
      </c>
      <c r="F14" s="11">
        <v>3060</v>
      </c>
      <c r="G14" s="11">
        <v>4730</v>
      </c>
      <c r="H14" s="12">
        <v>440</v>
      </c>
      <c r="I14" s="12">
        <v>680</v>
      </c>
      <c r="J14" s="11">
        <v>8960</v>
      </c>
      <c r="K14" s="17">
        <v>7330</v>
      </c>
      <c r="L14" s="17">
        <v>10800</v>
      </c>
      <c r="M14" s="13">
        <v>1.7351999999999999E-3</v>
      </c>
      <c r="N14" s="14">
        <v>0.3403293</v>
      </c>
      <c r="O14" s="63">
        <v>4.9085999999999998E-2</v>
      </c>
      <c r="Q14" s="19"/>
      <c r="R14" s="19"/>
      <c r="S14" s="19"/>
      <c r="T14" s="19"/>
    </row>
    <row r="15" spans="1:23" x14ac:dyDescent="0.25">
      <c r="A15" s="10" t="s">
        <v>22</v>
      </c>
      <c r="B15" s="11">
        <v>3390</v>
      </c>
      <c r="C15" s="11">
        <v>11670</v>
      </c>
      <c r="D15" s="11">
        <v>349100</v>
      </c>
      <c r="E15" s="11">
        <v>1431000</v>
      </c>
      <c r="F15" s="11">
        <v>730</v>
      </c>
      <c r="G15" s="11">
        <v>1510</v>
      </c>
      <c r="H15" s="11">
        <v>650</v>
      </c>
      <c r="I15" s="12">
        <v>150</v>
      </c>
      <c r="J15" s="11">
        <v>3100</v>
      </c>
      <c r="K15" s="17">
        <v>2130</v>
      </c>
      <c r="L15" s="17">
        <v>3800</v>
      </c>
      <c r="M15" s="13">
        <v>1.7440000000000001E-3</v>
      </c>
      <c r="N15" s="14">
        <v>0.2428611</v>
      </c>
      <c r="O15" s="63">
        <v>0.21048239999999999</v>
      </c>
      <c r="Q15" s="19"/>
      <c r="R15" s="19"/>
      <c r="S15" s="19"/>
      <c r="T15" s="19"/>
    </row>
    <row r="16" spans="1:23" x14ac:dyDescent="0.25">
      <c r="A16" s="10" t="s">
        <v>122</v>
      </c>
      <c r="B16" s="11">
        <v>6250</v>
      </c>
      <c r="C16" s="11">
        <v>22530</v>
      </c>
      <c r="D16" s="11">
        <v>220100</v>
      </c>
      <c r="E16" s="11">
        <v>2910000</v>
      </c>
      <c r="F16" s="11">
        <v>1460</v>
      </c>
      <c r="G16" s="11">
        <v>2740</v>
      </c>
      <c r="H16" s="12">
        <v>390</v>
      </c>
      <c r="I16" s="12">
        <v>300</v>
      </c>
      <c r="J16" s="11">
        <v>4890</v>
      </c>
      <c r="K16" s="17">
        <v>3930</v>
      </c>
      <c r="L16" s="17">
        <v>6390</v>
      </c>
      <c r="M16" s="13">
        <v>1.5636999999999999E-3</v>
      </c>
      <c r="N16" s="14">
        <v>0.29859360000000001</v>
      </c>
      <c r="O16" s="63">
        <v>8.0075900000000005E-2</v>
      </c>
      <c r="Q16" s="19"/>
      <c r="R16" s="19"/>
      <c r="S16" s="19"/>
      <c r="T16" s="19"/>
    </row>
    <row r="17" spans="1:20" x14ac:dyDescent="0.25">
      <c r="A17" s="10" t="s">
        <v>23</v>
      </c>
      <c r="B17" s="11">
        <v>2670</v>
      </c>
      <c r="C17" s="11">
        <v>9820</v>
      </c>
      <c r="D17" s="11">
        <v>425700</v>
      </c>
      <c r="E17" s="11">
        <v>1197000</v>
      </c>
      <c r="F17" s="11">
        <v>980</v>
      </c>
      <c r="G17" s="11">
        <v>1280</v>
      </c>
      <c r="H17" s="11">
        <v>920</v>
      </c>
      <c r="I17" s="12">
        <v>140</v>
      </c>
      <c r="J17" s="11">
        <v>3340</v>
      </c>
      <c r="K17" s="17">
        <v>2710</v>
      </c>
      <c r="L17" s="17">
        <v>4160</v>
      </c>
      <c r="M17" s="13">
        <v>2.0582999999999999E-3</v>
      </c>
      <c r="N17" s="14">
        <v>0.29705019999999999</v>
      </c>
      <c r="O17" s="63">
        <v>0.27588269999999998</v>
      </c>
      <c r="Q17" s="19"/>
      <c r="R17" s="19"/>
      <c r="S17" s="19"/>
      <c r="T17" s="19"/>
    </row>
    <row r="18" spans="1:20" x14ac:dyDescent="0.25">
      <c r="A18" s="10" t="s">
        <v>123</v>
      </c>
      <c r="B18" s="11">
        <v>4660</v>
      </c>
      <c r="C18" s="11">
        <v>29980</v>
      </c>
      <c r="D18" s="11">
        <v>186400</v>
      </c>
      <c r="E18" s="11">
        <v>3090000</v>
      </c>
      <c r="F18" s="11">
        <v>1590</v>
      </c>
      <c r="G18" s="11">
        <v>4100</v>
      </c>
      <c r="H18" s="12">
        <v>330</v>
      </c>
      <c r="I18" s="12">
        <v>330</v>
      </c>
      <c r="J18" s="11">
        <v>6450</v>
      </c>
      <c r="K18" s="17">
        <v>4820</v>
      </c>
      <c r="L18" s="17">
        <v>8100</v>
      </c>
      <c r="M18" s="13">
        <v>1.9694000000000001E-3</v>
      </c>
      <c r="N18" s="14">
        <v>0.25194919999999998</v>
      </c>
      <c r="O18" s="63">
        <v>5.1514699999999997E-2</v>
      </c>
      <c r="Q18" s="19"/>
      <c r="R18" s="19"/>
      <c r="S18" s="19"/>
      <c r="T18" s="19"/>
    </row>
    <row r="19" spans="1:20" x14ac:dyDescent="0.25">
      <c r="A19" s="10" t="s">
        <v>124</v>
      </c>
      <c r="B19" s="11">
        <v>2590</v>
      </c>
      <c r="C19" s="11">
        <v>8350</v>
      </c>
      <c r="D19" s="11">
        <v>79000</v>
      </c>
      <c r="E19" s="11">
        <v>1804000</v>
      </c>
      <c r="F19" s="11">
        <v>720</v>
      </c>
      <c r="G19" s="11">
        <v>1420</v>
      </c>
      <c r="H19" s="12">
        <v>180</v>
      </c>
      <c r="I19" s="12">
        <v>280</v>
      </c>
      <c r="J19" s="11">
        <v>2600</v>
      </c>
      <c r="K19" s="17">
        <v>2190</v>
      </c>
      <c r="L19" s="17">
        <v>3210</v>
      </c>
      <c r="M19" s="13">
        <v>1.3821E-3</v>
      </c>
      <c r="N19" s="14">
        <v>0.27403519999999998</v>
      </c>
      <c r="O19" s="63">
        <v>7.0752099999999998E-2</v>
      </c>
      <c r="Q19" s="19"/>
      <c r="R19" s="19"/>
      <c r="S19" s="19"/>
      <c r="T19" s="19"/>
    </row>
    <row r="20" spans="1:20" x14ac:dyDescent="0.25">
      <c r="A20" s="10" t="s">
        <v>125</v>
      </c>
      <c r="B20" s="11">
        <v>3570</v>
      </c>
      <c r="C20" s="11">
        <v>14320</v>
      </c>
      <c r="D20" s="11">
        <v>28200</v>
      </c>
      <c r="E20" s="11">
        <v>1747000</v>
      </c>
      <c r="F20" s="11">
        <v>1550</v>
      </c>
      <c r="G20" s="11">
        <v>1850</v>
      </c>
      <c r="H20" s="12">
        <v>70</v>
      </c>
      <c r="I20" s="12">
        <v>270</v>
      </c>
      <c r="J20" s="11">
        <v>3740</v>
      </c>
      <c r="K20" s="17">
        <v>2930</v>
      </c>
      <c r="L20" s="17">
        <v>4730</v>
      </c>
      <c r="M20" s="13">
        <v>2.1063000000000002E-3</v>
      </c>
      <c r="N20" s="14">
        <v>0.41174349999999998</v>
      </c>
      <c r="O20" s="63">
        <v>1.76423E-2</v>
      </c>
      <c r="Q20" s="19"/>
      <c r="R20" s="19"/>
      <c r="S20" s="19"/>
      <c r="T20" s="19"/>
    </row>
    <row r="21" spans="1:20" x14ac:dyDescent="0.25">
      <c r="A21" s="10" t="s">
        <v>180</v>
      </c>
      <c r="B21" s="11">
        <v>2370</v>
      </c>
      <c r="C21" s="11">
        <v>9710</v>
      </c>
      <c r="D21" s="11">
        <v>177300</v>
      </c>
      <c r="E21" s="11">
        <v>2038000</v>
      </c>
      <c r="F21" s="11">
        <v>670</v>
      </c>
      <c r="G21" s="11">
        <v>1000</v>
      </c>
      <c r="H21" s="12">
        <v>360</v>
      </c>
      <c r="I21" s="12">
        <v>280</v>
      </c>
      <c r="J21" s="11">
        <v>2330</v>
      </c>
      <c r="K21" s="17">
        <v>1890</v>
      </c>
      <c r="L21" s="17">
        <v>2840</v>
      </c>
      <c r="M21" s="13">
        <v>1.0532E-3</v>
      </c>
      <c r="N21" s="14">
        <v>0.2886049</v>
      </c>
      <c r="O21" s="63">
        <v>0.15555099999999999</v>
      </c>
      <c r="Q21" s="19"/>
      <c r="R21" s="19"/>
      <c r="S21" s="19"/>
      <c r="T21" s="19"/>
    </row>
    <row r="22" spans="1:20" x14ac:dyDescent="0.25">
      <c r="A22" s="10" t="s">
        <v>24</v>
      </c>
      <c r="B22" s="11">
        <v>7490</v>
      </c>
      <c r="C22" s="11">
        <v>23820</v>
      </c>
      <c r="D22" s="11">
        <v>43400</v>
      </c>
      <c r="E22" s="11">
        <v>2644000</v>
      </c>
      <c r="F22" s="11">
        <v>2890</v>
      </c>
      <c r="G22" s="11">
        <v>3160</v>
      </c>
      <c r="H22" s="12">
        <v>100</v>
      </c>
      <c r="I22" s="12">
        <v>400</v>
      </c>
      <c r="J22" s="11">
        <v>6600</v>
      </c>
      <c r="K22" s="17">
        <v>5430</v>
      </c>
      <c r="L22" s="17">
        <v>7950</v>
      </c>
      <c r="M22" s="13">
        <v>2.4551999999999998E-3</v>
      </c>
      <c r="N22" s="14">
        <v>0.44025419999999998</v>
      </c>
      <c r="O22" s="63">
        <v>1.47542E-2</v>
      </c>
      <c r="Q22" s="19"/>
      <c r="R22" s="19"/>
      <c r="S22" s="19"/>
      <c r="T22" s="19"/>
    </row>
    <row r="23" spans="1:20" x14ac:dyDescent="0.25">
      <c r="A23" s="10" t="s">
        <v>127</v>
      </c>
      <c r="B23" s="11">
        <v>6180</v>
      </c>
      <c r="C23" s="11">
        <v>25420</v>
      </c>
      <c r="D23" s="11">
        <v>38200</v>
      </c>
      <c r="E23" s="11">
        <v>1927000</v>
      </c>
      <c r="F23" s="11">
        <v>2650</v>
      </c>
      <c r="G23" s="11">
        <v>3190</v>
      </c>
      <c r="H23" s="12">
        <v>90</v>
      </c>
      <c r="I23" s="12">
        <v>300</v>
      </c>
      <c r="J23" s="11">
        <v>6240</v>
      </c>
      <c r="K23" s="17">
        <v>4610</v>
      </c>
      <c r="L23" s="17">
        <v>8150</v>
      </c>
      <c r="M23" s="13">
        <v>3.1748000000000002E-3</v>
      </c>
      <c r="N23" s="14">
        <v>0.42457030000000001</v>
      </c>
      <c r="O23" s="63">
        <v>1.4073499999999999E-2</v>
      </c>
      <c r="Q23" s="19"/>
      <c r="R23" s="19"/>
      <c r="S23" s="19"/>
      <c r="T23" s="19"/>
    </row>
    <row r="24" spans="1:20" x14ac:dyDescent="0.25">
      <c r="A24" s="10" t="s">
        <v>128</v>
      </c>
      <c r="B24" s="11">
        <v>5390</v>
      </c>
      <c r="C24" s="11">
        <v>20490</v>
      </c>
      <c r="D24" s="11">
        <v>8900</v>
      </c>
      <c r="E24" s="11">
        <v>1956000</v>
      </c>
      <c r="F24" s="11">
        <v>1260</v>
      </c>
      <c r="G24" s="11">
        <v>2190</v>
      </c>
      <c r="H24" s="12">
        <v>20</v>
      </c>
      <c r="I24" s="12">
        <v>270</v>
      </c>
      <c r="J24" s="11">
        <v>3770</v>
      </c>
      <c r="K24" s="17">
        <v>2990</v>
      </c>
      <c r="L24" s="17">
        <v>4680</v>
      </c>
      <c r="M24" s="13">
        <v>1.9196E-3</v>
      </c>
      <c r="N24" s="14">
        <v>0.33461079999999999</v>
      </c>
      <c r="O24" s="63">
        <v>4.6363999999999997E-3</v>
      </c>
      <c r="Q24" s="19"/>
      <c r="R24" s="19"/>
      <c r="S24" s="19"/>
      <c r="T24" s="19"/>
    </row>
    <row r="25" spans="1:20" x14ac:dyDescent="0.25">
      <c r="A25" s="10" t="s">
        <v>25</v>
      </c>
      <c r="B25" s="11">
        <v>4960</v>
      </c>
      <c r="C25" s="11">
        <v>14140</v>
      </c>
      <c r="D25" s="11">
        <v>40300</v>
      </c>
      <c r="E25" s="11">
        <v>1729000</v>
      </c>
      <c r="F25" s="11">
        <v>2330</v>
      </c>
      <c r="G25" s="11">
        <v>2350</v>
      </c>
      <c r="H25" s="12">
        <v>90</v>
      </c>
      <c r="I25" s="12">
        <v>270</v>
      </c>
      <c r="J25" s="11">
        <v>5040</v>
      </c>
      <c r="K25" s="17">
        <v>3900</v>
      </c>
      <c r="L25" s="17">
        <v>6620</v>
      </c>
      <c r="M25" s="13">
        <v>2.8484999999999999E-3</v>
      </c>
      <c r="N25" s="14">
        <v>0.46209339999999999</v>
      </c>
      <c r="O25" s="63">
        <v>1.8527700000000001E-2</v>
      </c>
      <c r="Q25" s="19"/>
      <c r="R25" s="19"/>
      <c r="S25" s="19"/>
      <c r="T25" s="19"/>
    </row>
    <row r="27" spans="1:20" ht="15.75" customHeight="1" x14ac:dyDescent="0.25">
      <c r="B27" s="169" t="s">
        <v>1179</v>
      </c>
      <c r="C27" s="169"/>
      <c r="D27" s="169"/>
      <c r="E27" s="169"/>
      <c r="F27" s="169"/>
      <c r="G27" s="169"/>
      <c r="H27" s="169"/>
      <c r="I27" s="169"/>
      <c r="J27" s="169"/>
      <c r="K27" s="169"/>
      <c r="L27" s="169"/>
      <c r="M27" s="169"/>
      <c r="N27" s="169"/>
      <c r="O27" s="169"/>
    </row>
    <row r="28" spans="1:20" x14ac:dyDescent="0.25">
      <c r="A28" s="120"/>
      <c r="B28" s="169"/>
      <c r="C28" s="169"/>
      <c r="D28" s="169"/>
      <c r="E28" s="169"/>
      <c r="F28" s="169"/>
      <c r="G28" s="169"/>
      <c r="H28" s="169"/>
      <c r="I28" s="169"/>
      <c r="J28" s="169"/>
      <c r="K28" s="169"/>
      <c r="L28" s="169"/>
      <c r="M28" s="169"/>
      <c r="N28" s="169"/>
      <c r="O28" s="169"/>
    </row>
    <row r="29" spans="1:20" x14ac:dyDescent="0.25">
      <c r="B29" s="170" t="s">
        <v>1185</v>
      </c>
      <c r="C29" s="170"/>
      <c r="D29" s="170"/>
      <c r="E29" s="170"/>
      <c r="F29" s="170"/>
      <c r="G29" s="170"/>
      <c r="H29" s="170"/>
      <c r="I29" s="170"/>
      <c r="J29" s="170"/>
      <c r="K29" s="170"/>
      <c r="L29" s="170"/>
      <c r="M29" s="170"/>
      <c r="N29" s="170"/>
      <c r="O29" s="170"/>
    </row>
    <row r="30" spans="1:20" x14ac:dyDescent="0.25">
      <c r="B30" s="32"/>
      <c r="F30" s="97"/>
    </row>
    <row r="31" spans="1:20" x14ac:dyDescent="0.25">
      <c r="F31" s="97"/>
    </row>
  </sheetData>
  <sheetProtection password="DAC1" sheet="1" objects="1" scenarios="1"/>
  <mergeCells count="8">
    <mergeCell ref="P1:V1"/>
    <mergeCell ref="B27:O28"/>
    <mergeCell ref="B29:O29"/>
    <mergeCell ref="P2:W2"/>
    <mergeCell ref="B2:E2"/>
    <mergeCell ref="F2:M2"/>
    <mergeCell ref="N2:O2"/>
    <mergeCell ref="K3:L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Normal="100" workbookViewId="0">
      <pane ySplit="3" topLeftCell="A4" activePane="bottomLeft" state="frozen"/>
      <selection activeCell="K9" sqref="K9"/>
      <selection pane="bottomLeft" activeCell="A3" sqref="A3"/>
    </sheetView>
  </sheetViews>
  <sheetFormatPr defaultRowHeight="15" x14ac:dyDescent="0.25"/>
  <cols>
    <col min="1" max="1" width="31.42578125" customWidth="1"/>
    <col min="6" max="6" width="10.28515625" customWidth="1"/>
    <col min="7" max="7" width="67.42578125" customWidth="1"/>
  </cols>
  <sheetData>
    <row r="1" spans="1:11" ht="21.75" customHeight="1" thickBot="1" x14ac:dyDescent="0.4">
      <c r="A1" s="179" t="s">
        <v>1177</v>
      </c>
      <c r="B1" s="179"/>
      <c r="C1" s="179"/>
      <c r="D1" s="179"/>
      <c r="E1" s="179"/>
      <c r="F1" s="179"/>
      <c r="G1" s="20" t="s">
        <v>103</v>
      </c>
    </row>
    <row r="2" spans="1:11" ht="15" customHeight="1" x14ac:dyDescent="0.25">
      <c r="A2" s="25"/>
      <c r="B2" s="176" t="s">
        <v>104</v>
      </c>
      <c r="C2" s="177"/>
      <c r="D2" s="177"/>
      <c r="E2" s="178"/>
      <c r="F2" s="182" t="s">
        <v>111</v>
      </c>
      <c r="H2" s="101"/>
      <c r="I2" s="101"/>
      <c r="J2" s="101"/>
      <c r="K2" s="101"/>
    </row>
    <row r="3" spans="1:11" ht="30.75" thickBot="1" x14ac:dyDescent="0.3">
      <c r="A3" s="26" t="s">
        <v>9</v>
      </c>
      <c r="B3" s="23" t="s">
        <v>87</v>
      </c>
      <c r="C3" s="23" t="s">
        <v>88</v>
      </c>
      <c r="D3" s="23" t="s">
        <v>89</v>
      </c>
      <c r="E3" s="23" t="s">
        <v>90</v>
      </c>
      <c r="F3" s="183"/>
      <c r="H3" s="101"/>
      <c r="I3" s="101"/>
      <c r="J3" s="101"/>
      <c r="K3" s="101"/>
    </row>
    <row r="4" spans="1:11" ht="15" customHeight="1" x14ac:dyDescent="0.25">
      <c r="A4" s="10" t="s">
        <v>15</v>
      </c>
      <c r="B4" s="11">
        <v>5200</v>
      </c>
      <c r="C4" s="11">
        <v>1570</v>
      </c>
      <c r="D4" s="11">
        <v>630</v>
      </c>
      <c r="E4" s="63">
        <v>8.5812799999999995E-2</v>
      </c>
      <c r="F4" s="11">
        <v>990</v>
      </c>
      <c r="H4" s="180" t="s">
        <v>1016</v>
      </c>
      <c r="I4" s="180"/>
      <c r="J4" s="181"/>
      <c r="K4" s="106"/>
    </row>
    <row r="5" spans="1:11" ht="15" customHeight="1" x14ac:dyDescent="0.25">
      <c r="A5" s="10" t="s">
        <v>118</v>
      </c>
      <c r="B5" s="11">
        <v>5790</v>
      </c>
      <c r="C5" s="11">
        <v>2190</v>
      </c>
      <c r="D5" s="11">
        <v>940</v>
      </c>
      <c r="E5" s="63">
        <v>0.1056348</v>
      </c>
      <c r="F5" s="11">
        <v>3250</v>
      </c>
      <c r="H5" s="180"/>
      <c r="I5" s="180"/>
      <c r="J5" s="181"/>
      <c r="K5" s="106"/>
    </row>
    <row r="6" spans="1:11" ht="15" customHeight="1" x14ac:dyDescent="0.25">
      <c r="A6" s="10" t="s">
        <v>16</v>
      </c>
      <c r="B6" s="11">
        <v>5570</v>
      </c>
      <c r="C6" s="11">
        <v>2630</v>
      </c>
      <c r="D6" s="11">
        <v>1170</v>
      </c>
      <c r="E6" s="63">
        <v>0.12319289999999999</v>
      </c>
      <c r="F6" s="11">
        <v>1190</v>
      </c>
      <c r="H6" s="180"/>
      <c r="I6" s="180"/>
      <c r="J6" s="181"/>
      <c r="K6" s="106"/>
    </row>
    <row r="7" spans="1:11" ht="15" customHeight="1" x14ac:dyDescent="0.25">
      <c r="A7" s="10" t="s">
        <v>17</v>
      </c>
      <c r="B7" s="11">
        <v>3690</v>
      </c>
      <c r="C7" s="11">
        <v>1050</v>
      </c>
      <c r="D7" s="11">
        <v>420</v>
      </c>
      <c r="E7" s="63">
        <v>8.1192E-2</v>
      </c>
      <c r="F7" s="11">
        <v>1300</v>
      </c>
      <c r="H7" s="180"/>
      <c r="I7" s="180"/>
      <c r="J7" s="181"/>
      <c r="K7" s="106"/>
    </row>
    <row r="8" spans="1:11" ht="15" customHeight="1" x14ac:dyDescent="0.25">
      <c r="A8" s="10" t="s">
        <v>119</v>
      </c>
      <c r="B8" s="11">
        <v>3350</v>
      </c>
      <c r="C8" s="11">
        <v>1130</v>
      </c>
      <c r="D8" s="11">
        <v>470</v>
      </c>
      <c r="E8" s="63">
        <v>9.4434500000000005E-2</v>
      </c>
      <c r="F8" s="11">
        <v>1110</v>
      </c>
      <c r="H8" s="180"/>
      <c r="I8" s="180"/>
      <c r="J8" s="181"/>
      <c r="K8" s="106"/>
    </row>
    <row r="9" spans="1:11" ht="15" customHeight="1" x14ac:dyDescent="0.25">
      <c r="A9" s="10" t="s">
        <v>18</v>
      </c>
      <c r="B9" s="11">
        <v>3730</v>
      </c>
      <c r="C9" s="11">
        <v>920</v>
      </c>
      <c r="D9" s="11">
        <v>380</v>
      </c>
      <c r="E9" s="63">
        <v>7.3690599999999995E-2</v>
      </c>
      <c r="F9" s="11">
        <v>3400</v>
      </c>
      <c r="H9" s="180"/>
      <c r="I9" s="180"/>
      <c r="J9" s="181"/>
      <c r="K9" s="106"/>
    </row>
    <row r="10" spans="1:11" ht="15" customHeight="1" x14ac:dyDescent="0.25">
      <c r="A10" s="10" t="s">
        <v>120</v>
      </c>
      <c r="B10" s="11">
        <v>6180</v>
      </c>
      <c r="C10" s="11">
        <v>1320</v>
      </c>
      <c r="D10" s="11">
        <v>490</v>
      </c>
      <c r="E10" s="63">
        <v>6.1531200000000001E-2</v>
      </c>
      <c r="F10" s="11">
        <v>2580</v>
      </c>
      <c r="H10" s="180"/>
      <c r="I10" s="180"/>
      <c r="J10" s="181"/>
      <c r="K10" s="106"/>
    </row>
    <row r="11" spans="1:11" ht="15" customHeight="1" x14ac:dyDescent="0.25">
      <c r="A11" s="10" t="s">
        <v>19</v>
      </c>
      <c r="B11" s="11">
        <v>1750</v>
      </c>
      <c r="C11" s="11">
        <v>780</v>
      </c>
      <c r="D11" s="11">
        <v>360</v>
      </c>
      <c r="E11" s="63">
        <v>0.1245271</v>
      </c>
      <c r="F11" s="11">
        <v>510</v>
      </c>
      <c r="H11" s="180"/>
      <c r="I11" s="180"/>
      <c r="J11" s="181"/>
      <c r="K11" s="106"/>
    </row>
    <row r="12" spans="1:11" ht="15" customHeight="1" x14ac:dyDescent="0.25">
      <c r="A12" s="10" t="s">
        <v>20</v>
      </c>
      <c r="B12" s="11">
        <v>7730</v>
      </c>
      <c r="C12" s="11">
        <v>2510</v>
      </c>
      <c r="D12" s="11">
        <v>1080</v>
      </c>
      <c r="E12" s="63">
        <v>9.5490500000000006E-2</v>
      </c>
      <c r="F12" s="11">
        <v>3820</v>
      </c>
      <c r="H12" s="180"/>
      <c r="I12" s="180"/>
      <c r="J12" s="181"/>
      <c r="K12" s="106"/>
    </row>
    <row r="13" spans="1:11" ht="15" customHeight="1" x14ac:dyDescent="0.25">
      <c r="A13" s="10" t="s">
        <v>21</v>
      </c>
      <c r="B13" s="11">
        <v>5420</v>
      </c>
      <c r="C13" s="11">
        <v>1510</v>
      </c>
      <c r="D13" s="11">
        <v>590</v>
      </c>
      <c r="E13" s="63">
        <v>7.8985700000000006E-2</v>
      </c>
      <c r="F13" s="11">
        <v>1700</v>
      </c>
      <c r="H13" s="180"/>
      <c r="I13" s="180"/>
      <c r="J13" s="181"/>
      <c r="K13" s="106"/>
    </row>
    <row r="14" spans="1:11" ht="15" customHeight="1" x14ac:dyDescent="0.25">
      <c r="A14" s="10" t="s">
        <v>121</v>
      </c>
      <c r="B14" s="11">
        <v>5520</v>
      </c>
      <c r="C14" s="11">
        <v>2340</v>
      </c>
      <c r="D14" s="11">
        <v>1080</v>
      </c>
      <c r="E14" s="63">
        <v>0.12112539999999999</v>
      </c>
      <c r="F14" s="11">
        <v>2850</v>
      </c>
      <c r="H14" s="180"/>
      <c r="I14" s="180"/>
      <c r="J14" s="181"/>
      <c r="K14" s="106"/>
    </row>
    <row r="15" spans="1:11" ht="15" customHeight="1" x14ac:dyDescent="0.25">
      <c r="A15" s="10" t="s">
        <v>22</v>
      </c>
      <c r="B15" s="11">
        <v>1850</v>
      </c>
      <c r="C15" s="11">
        <v>820</v>
      </c>
      <c r="D15" s="11">
        <v>400</v>
      </c>
      <c r="E15" s="63">
        <v>0.1331552</v>
      </c>
      <c r="F15" s="11">
        <v>1320</v>
      </c>
      <c r="H15" s="180"/>
      <c r="I15" s="180"/>
      <c r="J15" s="181"/>
      <c r="K15" s="106"/>
    </row>
    <row r="16" spans="1:11" ht="15" customHeight="1" x14ac:dyDescent="0.25">
      <c r="A16" s="10" t="s">
        <v>122</v>
      </c>
      <c r="B16" s="11">
        <v>2940</v>
      </c>
      <c r="C16" s="11">
        <v>1310</v>
      </c>
      <c r="D16" s="11">
        <v>640</v>
      </c>
      <c r="E16" s="63">
        <v>0.13012989999999999</v>
      </c>
      <c r="F16" s="11">
        <v>1560</v>
      </c>
      <c r="H16" s="180"/>
      <c r="I16" s="180"/>
      <c r="J16" s="181"/>
      <c r="K16" s="106"/>
    </row>
    <row r="17" spans="1:15" ht="15" customHeight="1" x14ac:dyDescent="0.25">
      <c r="A17" s="10" t="s">
        <v>23</v>
      </c>
      <c r="B17" s="11">
        <v>2280</v>
      </c>
      <c r="C17" s="11">
        <v>740</v>
      </c>
      <c r="D17" s="11">
        <v>320</v>
      </c>
      <c r="E17" s="63">
        <v>9.5217599999999999E-2</v>
      </c>
      <c r="F17" s="11">
        <v>1530</v>
      </c>
      <c r="H17" s="180"/>
      <c r="I17" s="180"/>
      <c r="J17" s="181"/>
      <c r="K17" s="106"/>
    </row>
    <row r="18" spans="1:15" x14ac:dyDescent="0.25">
      <c r="A18" s="10" t="s">
        <v>123</v>
      </c>
      <c r="B18" s="11">
        <v>3220</v>
      </c>
      <c r="C18" s="11">
        <v>2130</v>
      </c>
      <c r="D18" s="11">
        <v>1070</v>
      </c>
      <c r="E18" s="63">
        <v>0.1672421</v>
      </c>
      <c r="F18" s="11">
        <v>1310</v>
      </c>
      <c r="H18" s="180"/>
      <c r="I18" s="180"/>
      <c r="J18" s="181"/>
      <c r="K18" s="17"/>
    </row>
    <row r="19" spans="1:15" x14ac:dyDescent="0.25">
      <c r="A19" s="10" t="s">
        <v>124</v>
      </c>
      <c r="B19" s="11">
        <v>1560</v>
      </c>
      <c r="C19" s="12">
        <v>700</v>
      </c>
      <c r="D19" s="11">
        <v>330</v>
      </c>
      <c r="E19" s="63">
        <v>0.12845529999999999</v>
      </c>
      <c r="F19" s="11">
        <v>870</v>
      </c>
      <c r="H19" s="180"/>
      <c r="I19" s="180"/>
      <c r="J19" s="181"/>
      <c r="K19" s="17"/>
    </row>
    <row r="20" spans="1:15" x14ac:dyDescent="0.25">
      <c r="A20" s="10" t="s">
        <v>125</v>
      </c>
      <c r="B20" s="11">
        <v>2620</v>
      </c>
      <c r="C20" s="11">
        <v>780</v>
      </c>
      <c r="D20" s="11">
        <v>330</v>
      </c>
      <c r="E20" s="63">
        <v>8.7400500000000006E-2</v>
      </c>
      <c r="F20" s="11">
        <v>2070</v>
      </c>
      <c r="H20" s="180"/>
      <c r="I20" s="180"/>
      <c r="J20" s="181"/>
      <c r="K20" s="17"/>
    </row>
    <row r="21" spans="1:15" x14ac:dyDescent="0.25">
      <c r="A21" s="10" t="s">
        <v>180</v>
      </c>
      <c r="B21" s="11">
        <v>1480</v>
      </c>
      <c r="C21" s="11">
        <v>580</v>
      </c>
      <c r="D21" s="11">
        <v>270</v>
      </c>
      <c r="E21" s="63">
        <v>0.1146277</v>
      </c>
      <c r="F21" s="11">
        <v>1160</v>
      </c>
      <c r="H21" s="180"/>
      <c r="I21" s="180"/>
      <c r="J21" s="181"/>
      <c r="K21" s="17"/>
    </row>
    <row r="22" spans="1:15" x14ac:dyDescent="0.25">
      <c r="A22" s="10" t="s">
        <v>24</v>
      </c>
      <c r="B22" s="11">
        <v>4780</v>
      </c>
      <c r="C22" s="11">
        <v>1310</v>
      </c>
      <c r="D22" s="11">
        <v>530</v>
      </c>
      <c r="E22" s="63">
        <v>8.0771399999999993E-2</v>
      </c>
      <c r="F22" s="11">
        <v>1790</v>
      </c>
      <c r="H22" s="180"/>
      <c r="I22" s="180"/>
      <c r="J22" s="181"/>
      <c r="K22" s="17"/>
    </row>
    <row r="23" spans="1:15" x14ac:dyDescent="0.25">
      <c r="A23" s="10" t="s">
        <v>127</v>
      </c>
      <c r="B23" s="11">
        <v>4470</v>
      </c>
      <c r="C23" s="11">
        <v>1270</v>
      </c>
      <c r="D23" s="11">
        <v>510</v>
      </c>
      <c r="E23" s="63">
        <v>8.13054E-2</v>
      </c>
      <c r="F23" s="11">
        <v>3070</v>
      </c>
      <c r="H23" s="180"/>
      <c r="I23" s="180"/>
      <c r="J23" s="181"/>
      <c r="K23" s="17"/>
    </row>
    <row r="24" spans="1:15" x14ac:dyDescent="0.25">
      <c r="A24" s="10" t="s">
        <v>128</v>
      </c>
      <c r="B24" s="11">
        <v>2350</v>
      </c>
      <c r="C24" s="11">
        <v>960</v>
      </c>
      <c r="D24" s="11">
        <v>450</v>
      </c>
      <c r="E24" s="63">
        <v>0.1193351</v>
      </c>
      <c r="F24" s="11">
        <v>1110</v>
      </c>
      <c r="H24" s="180"/>
      <c r="I24" s="180"/>
      <c r="J24" s="181"/>
      <c r="K24" s="17"/>
    </row>
    <row r="25" spans="1:15" x14ac:dyDescent="0.25">
      <c r="A25" s="10" t="s">
        <v>25</v>
      </c>
      <c r="B25" s="11">
        <v>3720</v>
      </c>
      <c r="C25" s="11">
        <v>940</v>
      </c>
      <c r="D25" s="11">
        <v>360</v>
      </c>
      <c r="E25" s="63">
        <v>7.2203500000000004E-2</v>
      </c>
      <c r="F25" s="11">
        <v>1010</v>
      </c>
      <c r="H25" s="180"/>
      <c r="I25" s="180"/>
      <c r="J25" s="181"/>
      <c r="K25" s="17"/>
    </row>
    <row r="26" spans="1:15" x14ac:dyDescent="0.25">
      <c r="A26" s="32"/>
      <c r="B26" s="32"/>
      <c r="C26" s="32"/>
      <c r="D26" s="111"/>
      <c r="E26" s="32"/>
      <c r="F26" s="32"/>
    </row>
    <row r="27" spans="1:15" x14ac:dyDescent="0.25">
      <c r="A27" s="175" t="s">
        <v>1178</v>
      </c>
      <c r="B27" s="175"/>
      <c r="C27" s="175"/>
      <c r="D27" s="175"/>
      <c r="E27" s="175"/>
      <c r="F27" s="175"/>
      <c r="G27" s="123"/>
      <c r="H27" s="123"/>
      <c r="I27" s="123"/>
      <c r="J27" s="123"/>
      <c r="K27" s="123"/>
      <c r="L27" s="123"/>
      <c r="M27" s="123"/>
      <c r="N27" s="123"/>
      <c r="O27" s="123"/>
    </row>
    <row r="28" spans="1:15" x14ac:dyDescent="0.25">
      <c r="A28" s="175"/>
      <c r="B28" s="175"/>
      <c r="C28" s="175"/>
      <c r="D28" s="175"/>
      <c r="E28" s="175"/>
      <c r="F28" s="175"/>
    </row>
    <row r="29" spans="1:15" x14ac:dyDescent="0.25">
      <c r="A29" s="170" t="s">
        <v>1185</v>
      </c>
      <c r="B29" s="170"/>
      <c r="C29" s="170"/>
      <c r="D29" s="170"/>
      <c r="E29" s="170"/>
      <c r="F29" s="170"/>
      <c r="G29" s="125"/>
      <c r="H29" s="125"/>
      <c r="I29" s="125"/>
      <c r="J29" s="125"/>
      <c r="K29" s="125"/>
      <c r="L29" s="125"/>
      <c r="M29" s="125"/>
      <c r="N29" s="125"/>
    </row>
    <row r="30" spans="1:15" x14ac:dyDescent="0.25">
      <c r="A30" s="32"/>
      <c r="B30" s="32"/>
      <c r="C30" s="32"/>
      <c r="D30" s="32"/>
      <c r="E30" s="32"/>
      <c r="F30" s="32"/>
    </row>
    <row r="31" spans="1:15" x14ac:dyDescent="0.25">
      <c r="A31" s="32"/>
      <c r="B31" s="32"/>
      <c r="C31" s="32"/>
      <c r="D31" s="32"/>
      <c r="E31" s="32"/>
      <c r="F31" s="32"/>
    </row>
    <row r="32" spans="1:15" x14ac:dyDescent="0.25">
      <c r="A32" s="32"/>
      <c r="B32" s="32"/>
      <c r="C32" s="32"/>
      <c r="D32" s="32"/>
      <c r="E32" s="32"/>
      <c r="F32" s="32"/>
    </row>
    <row r="33" spans="1:6" x14ac:dyDescent="0.25">
      <c r="A33" s="32"/>
      <c r="B33" s="32"/>
      <c r="C33" s="32"/>
      <c r="D33" s="32"/>
      <c r="E33" s="32"/>
      <c r="F33" s="32"/>
    </row>
    <row r="34" spans="1:6" x14ac:dyDescent="0.25">
      <c r="A34" s="32"/>
      <c r="B34" s="32"/>
      <c r="C34" s="32"/>
      <c r="D34" s="32"/>
      <c r="E34" s="32"/>
      <c r="F34" s="32"/>
    </row>
    <row r="35" spans="1:6" x14ac:dyDescent="0.25">
      <c r="A35" s="32"/>
      <c r="B35" s="32"/>
      <c r="C35" s="32"/>
      <c r="D35" s="32"/>
      <c r="E35" s="32"/>
      <c r="F35" s="32"/>
    </row>
    <row r="36" spans="1:6" x14ac:dyDescent="0.25">
      <c r="A36" s="32"/>
      <c r="B36" s="32"/>
      <c r="C36" s="32"/>
      <c r="D36" s="32"/>
      <c r="E36" s="32"/>
      <c r="F36" s="32"/>
    </row>
    <row r="37" spans="1:6" x14ac:dyDescent="0.25">
      <c r="A37" s="32"/>
      <c r="B37" s="32"/>
      <c r="C37" s="32"/>
      <c r="D37" s="32"/>
      <c r="E37" s="32"/>
      <c r="F37" s="32"/>
    </row>
    <row r="38" spans="1:6" x14ac:dyDescent="0.25">
      <c r="A38" s="32"/>
      <c r="B38" s="32"/>
      <c r="C38" s="32"/>
      <c r="D38" s="32"/>
      <c r="E38" s="32"/>
      <c r="F38" s="32"/>
    </row>
    <row r="39" spans="1:6" x14ac:dyDescent="0.25">
      <c r="A39" s="32"/>
      <c r="B39" s="32"/>
      <c r="C39" s="32"/>
      <c r="D39" s="32"/>
      <c r="E39" s="32"/>
      <c r="F39" s="32"/>
    </row>
    <row r="40" spans="1:6" x14ac:dyDescent="0.25">
      <c r="A40" s="32"/>
      <c r="B40" s="32"/>
      <c r="C40" s="32"/>
      <c r="D40" s="32"/>
      <c r="E40" s="32"/>
      <c r="F40" s="32"/>
    </row>
    <row r="41" spans="1:6" x14ac:dyDescent="0.25">
      <c r="A41" s="32"/>
      <c r="B41" s="32"/>
      <c r="C41" s="32"/>
      <c r="D41" s="32"/>
      <c r="E41" s="32"/>
      <c r="F41" s="32"/>
    </row>
    <row r="42" spans="1:6" x14ac:dyDescent="0.25">
      <c r="A42" s="32"/>
      <c r="B42" s="32"/>
      <c r="C42" s="32"/>
      <c r="D42" s="32"/>
      <c r="E42" s="32"/>
      <c r="F42" s="32"/>
    </row>
    <row r="43" spans="1:6" x14ac:dyDescent="0.25">
      <c r="A43" s="32"/>
      <c r="B43" s="32"/>
      <c r="C43" s="32"/>
      <c r="D43" s="32"/>
      <c r="E43" s="32"/>
      <c r="F43" s="32"/>
    </row>
    <row r="44" spans="1:6" x14ac:dyDescent="0.25">
      <c r="A44" s="32"/>
      <c r="B44" s="32"/>
      <c r="C44" s="32"/>
      <c r="D44" s="32"/>
      <c r="E44" s="32"/>
      <c r="F44" s="32"/>
    </row>
    <row r="45" spans="1:6" x14ac:dyDescent="0.25">
      <c r="A45" s="32"/>
      <c r="B45" s="32"/>
      <c r="C45" s="32"/>
      <c r="D45" s="32"/>
      <c r="E45" s="32"/>
      <c r="F45" s="32"/>
    </row>
    <row r="46" spans="1:6" x14ac:dyDescent="0.25">
      <c r="A46" s="32"/>
      <c r="B46" s="32"/>
      <c r="C46" s="32"/>
      <c r="D46" s="32"/>
      <c r="E46" s="32"/>
      <c r="F46" s="32"/>
    </row>
    <row r="47" spans="1:6" x14ac:dyDescent="0.25">
      <c r="A47" s="32"/>
      <c r="B47" s="32"/>
      <c r="C47" s="32"/>
      <c r="D47" s="32"/>
      <c r="E47" s="32"/>
      <c r="F47" s="32"/>
    </row>
    <row r="48" spans="1:6" x14ac:dyDescent="0.25">
      <c r="A48" s="32"/>
      <c r="B48" s="32"/>
      <c r="C48" s="32"/>
      <c r="D48" s="32"/>
      <c r="E48" s="32"/>
      <c r="F48" s="32"/>
    </row>
    <row r="49" spans="1:6" x14ac:dyDescent="0.25">
      <c r="A49" s="32"/>
      <c r="B49" s="32"/>
      <c r="C49" s="32"/>
      <c r="D49" s="32"/>
      <c r="E49" s="32"/>
      <c r="F49" s="32"/>
    </row>
    <row r="50" spans="1:6" x14ac:dyDescent="0.25">
      <c r="A50" s="32"/>
      <c r="B50" s="32"/>
      <c r="C50" s="32"/>
      <c r="D50" s="32"/>
      <c r="E50" s="32"/>
      <c r="F50" s="32"/>
    </row>
  </sheetData>
  <sheetProtection password="DAC1" sheet="1" objects="1" scenarios="1"/>
  <mergeCells count="6">
    <mergeCell ref="A27:F28"/>
    <mergeCell ref="A29:F29"/>
    <mergeCell ref="B2:E2"/>
    <mergeCell ref="A1:F1"/>
    <mergeCell ref="H4:J25"/>
    <mergeCell ref="F2: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zoomScale="85" zoomScaleNormal="85" workbookViewId="0">
      <pane ySplit="3" topLeftCell="A4" activePane="bottomLeft" state="frozen"/>
      <selection pane="bottomLeft" activeCell="A3" sqref="A3"/>
    </sheetView>
  </sheetViews>
  <sheetFormatPr defaultRowHeight="15" x14ac:dyDescent="0.25"/>
  <cols>
    <col min="1" max="1" width="31.42578125" customWidth="1"/>
    <col min="2" max="2" width="11.42578125" customWidth="1"/>
    <col min="3" max="3" width="11.42578125" style="5" customWidth="1"/>
    <col min="4" max="7" width="11.42578125" customWidth="1"/>
    <col min="8" max="11" width="9.42578125" customWidth="1"/>
  </cols>
  <sheetData>
    <row r="1" spans="1:19" ht="23.25" x14ac:dyDescent="0.35">
      <c r="A1" s="58" t="s">
        <v>91</v>
      </c>
      <c r="B1" s="58"/>
      <c r="C1" s="58"/>
      <c r="D1" s="58"/>
      <c r="E1" s="58"/>
      <c r="F1" s="58"/>
      <c r="G1" s="58"/>
      <c r="H1" s="58"/>
      <c r="I1" s="58"/>
      <c r="J1" s="58"/>
      <c r="K1" s="58"/>
      <c r="L1" s="184" t="s">
        <v>175</v>
      </c>
      <c r="M1" s="184"/>
      <c r="N1" s="184"/>
      <c r="O1" s="184"/>
      <c r="P1" s="184"/>
      <c r="Q1" s="184"/>
      <c r="R1" s="184"/>
      <c r="S1" s="45"/>
    </row>
    <row r="2" spans="1:19" x14ac:dyDescent="0.25">
      <c r="A2" s="6"/>
      <c r="B2" s="186" t="s">
        <v>101</v>
      </c>
      <c r="C2" s="187" t="s">
        <v>100</v>
      </c>
      <c r="D2" s="186" t="s">
        <v>99</v>
      </c>
      <c r="E2" s="186" t="s">
        <v>11</v>
      </c>
      <c r="F2" s="186" t="s">
        <v>12</v>
      </c>
      <c r="G2" s="185" t="s">
        <v>282</v>
      </c>
      <c r="H2" s="184" t="s">
        <v>92</v>
      </c>
      <c r="I2" s="184"/>
      <c r="J2" s="184"/>
      <c r="K2" s="184"/>
      <c r="L2" s="45"/>
      <c r="M2" s="45"/>
      <c r="N2" s="45"/>
      <c r="O2" s="45"/>
      <c r="P2" s="45"/>
      <c r="Q2" s="45"/>
      <c r="R2" s="45"/>
      <c r="S2" s="45"/>
    </row>
    <row r="3" spans="1:19" ht="30" x14ac:dyDescent="0.25">
      <c r="A3" s="6" t="s">
        <v>9</v>
      </c>
      <c r="B3" s="186"/>
      <c r="C3" s="187"/>
      <c r="D3" s="186"/>
      <c r="E3" s="186"/>
      <c r="F3" s="186"/>
      <c r="G3" s="185"/>
      <c r="H3" s="9" t="s">
        <v>10</v>
      </c>
      <c r="I3" s="9" t="s">
        <v>14</v>
      </c>
      <c r="J3" s="38" t="s">
        <v>13</v>
      </c>
      <c r="K3" s="9" t="s">
        <v>164</v>
      </c>
    </row>
    <row r="4" spans="1:19" x14ac:dyDescent="0.25">
      <c r="A4" t="s">
        <v>15</v>
      </c>
      <c r="B4" s="17">
        <v>7871</v>
      </c>
      <c r="C4" s="5">
        <v>0.38513520000000001</v>
      </c>
      <c r="D4" s="17">
        <v>3031</v>
      </c>
      <c r="E4" s="17">
        <v>1857</v>
      </c>
      <c r="F4" s="17">
        <v>425</v>
      </c>
      <c r="G4" s="17">
        <v>1015</v>
      </c>
      <c r="H4" s="5">
        <v>6.5000000000000002E-2</v>
      </c>
      <c r="I4" s="5">
        <v>2.9000000000000001E-2</v>
      </c>
      <c r="J4" s="5">
        <v>0.04</v>
      </c>
      <c r="K4" s="5">
        <v>4.8000000000000001E-2</v>
      </c>
    </row>
    <row r="5" spans="1:19" x14ac:dyDescent="0.25">
      <c r="A5" t="s">
        <v>118</v>
      </c>
      <c r="B5" s="17">
        <v>7101</v>
      </c>
      <c r="C5" s="5">
        <v>0.54183269999999994</v>
      </c>
      <c r="D5" s="17">
        <v>3848</v>
      </c>
      <c r="E5" s="17">
        <v>5228</v>
      </c>
      <c r="F5" s="17">
        <v>800</v>
      </c>
      <c r="G5" s="17">
        <v>1532</v>
      </c>
      <c r="H5" s="5">
        <v>8.3000000000000004E-2</v>
      </c>
      <c r="I5" s="5">
        <v>8.2000000000000003E-2</v>
      </c>
      <c r="J5" s="5">
        <v>7.4999999999999997E-2</v>
      </c>
      <c r="K5" s="5">
        <v>7.2999999999999995E-2</v>
      </c>
    </row>
    <row r="6" spans="1:19" x14ac:dyDescent="0.25">
      <c r="A6" t="s">
        <v>16</v>
      </c>
      <c r="B6" s="17">
        <v>3433</v>
      </c>
      <c r="C6" s="5">
        <v>0.64263320000000002</v>
      </c>
      <c r="D6" s="17">
        <v>2206</v>
      </c>
      <c r="E6" s="17">
        <v>1427</v>
      </c>
      <c r="F6" s="17">
        <v>766</v>
      </c>
      <c r="G6" s="17">
        <v>932</v>
      </c>
      <c r="H6" s="5">
        <v>4.7E-2</v>
      </c>
      <c r="I6" s="5">
        <v>2.1999999999999999E-2</v>
      </c>
      <c r="J6" s="5">
        <v>7.1999999999999995E-2</v>
      </c>
      <c r="K6" s="5">
        <v>4.3999999999999997E-2</v>
      </c>
    </row>
    <row r="7" spans="1:19" x14ac:dyDescent="0.25">
      <c r="A7" t="s">
        <v>17</v>
      </c>
      <c r="B7" s="17">
        <v>4202</v>
      </c>
      <c r="C7" s="5">
        <v>0.4810606</v>
      </c>
      <c r="D7" s="17">
        <v>2021</v>
      </c>
      <c r="E7" s="17">
        <v>2314</v>
      </c>
      <c r="F7" s="17">
        <v>305</v>
      </c>
      <c r="G7" s="17">
        <v>778</v>
      </c>
      <c r="H7" s="5">
        <v>4.2999999999999997E-2</v>
      </c>
      <c r="I7" s="5">
        <v>3.5999999999999997E-2</v>
      </c>
      <c r="J7" s="5">
        <v>2.9000000000000001E-2</v>
      </c>
      <c r="K7" s="5">
        <v>3.6999999999999998E-2</v>
      </c>
    </row>
    <row r="8" spans="1:19" x14ac:dyDescent="0.25">
      <c r="A8" t="s">
        <v>119</v>
      </c>
      <c r="B8" s="17">
        <v>4127</v>
      </c>
      <c r="C8" s="5">
        <v>0.58333330000000005</v>
      </c>
      <c r="D8" s="17">
        <v>2407</v>
      </c>
      <c r="E8" s="17">
        <v>1291</v>
      </c>
      <c r="F8" s="17">
        <v>302</v>
      </c>
      <c r="G8" s="17">
        <v>706</v>
      </c>
      <c r="H8" s="5">
        <v>5.1999999999999998E-2</v>
      </c>
      <c r="I8" s="5">
        <v>0.02</v>
      </c>
      <c r="J8" s="5">
        <v>2.8000000000000001E-2</v>
      </c>
      <c r="K8" s="5">
        <v>3.4000000000000002E-2</v>
      </c>
    </row>
    <row r="9" spans="1:19" x14ac:dyDescent="0.25">
      <c r="A9" t="s">
        <v>18</v>
      </c>
      <c r="B9" s="17">
        <v>5251</v>
      </c>
      <c r="C9" s="5">
        <v>0.58875219999999995</v>
      </c>
      <c r="D9" s="17">
        <v>3092</v>
      </c>
      <c r="E9" s="17">
        <v>4248</v>
      </c>
      <c r="F9" s="17">
        <v>387</v>
      </c>
      <c r="G9" s="17">
        <v>1029</v>
      </c>
      <c r="H9" s="5">
        <v>6.6000000000000003E-2</v>
      </c>
      <c r="I9" s="5">
        <v>6.6000000000000003E-2</v>
      </c>
      <c r="J9" s="5">
        <v>3.5999999999999997E-2</v>
      </c>
      <c r="K9" s="5">
        <v>4.9000000000000002E-2</v>
      </c>
    </row>
    <row r="10" spans="1:19" x14ac:dyDescent="0.25">
      <c r="A10" t="s">
        <v>120</v>
      </c>
      <c r="B10" s="17">
        <v>3644</v>
      </c>
      <c r="C10" s="5">
        <v>0.61111110000000002</v>
      </c>
      <c r="D10" s="17">
        <v>2227</v>
      </c>
      <c r="E10" s="17">
        <v>2302</v>
      </c>
      <c r="F10" s="17">
        <v>359</v>
      </c>
      <c r="G10" s="17">
        <v>673</v>
      </c>
      <c r="H10" s="5">
        <v>4.8000000000000001E-2</v>
      </c>
      <c r="I10" s="5">
        <v>3.5999999999999997E-2</v>
      </c>
      <c r="J10" s="5">
        <v>3.4000000000000002E-2</v>
      </c>
      <c r="K10" s="5">
        <v>3.2000000000000001E-2</v>
      </c>
    </row>
    <row r="11" spans="1:19" x14ac:dyDescent="0.25">
      <c r="A11" t="s">
        <v>19</v>
      </c>
      <c r="B11" s="17">
        <v>2294</v>
      </c>
      <c r="C11" s="5">
        <v>0.5</v>
      </c>
      <c r="D11" s="17">
        <v>1147</v>
      </c>
      <c r="E11" s="17">
        <v>976</v>
      </c>
      <c r="F11" s="17">
        <v>270</v>
      </c>
      <c r="G11" s="17">
        <v>520</v>
      </c>
      <c r="H11" s="5">
        <v>2.5000000000000001E-2</v>
      </c>
      <c r="I11" s="5">
        <v>1.4999999999999999E-2</v>
      </c>
      <c r="J11" s="5">
        <v>2.5000000000000001E-2</v>
      </c>
      <c r="K11" s="5">
        <v>2.5000000000000001E-2</v>
      </c>
    </row>
    <row r="12" spans="1:19" x14ac:dyDescent="0.25">
      <c r="A12" t="s">
        <v>20</v>
      </c>
      <c r="B12" s="17">
        <v>10026</v>
      </c>
      <c r="C12" s="5">
        <v>0.37549929999999998</v>
      </c>
      <c r="D12" s="17">
        <v>3765</v>
      </c>
      <c r="E12" s="17">
        <v>4775</v>
      </c>
      <c r="F12" s="17">
        <v>850</v>
      </c>
      <c r="G12" s="17">
        <v>1490</v>
      </c>
      <c r="H12" s="5">
        <v>8.1000000000000003E-2</v>
      </c>
      <c r="I12" s="5">
        <v>7.4999999999999997E-2</v>
      </c>
      <c r="J12" s="5">
        <v>0.08</v>
      </c>
      <c r="K12" s="5">
        <v>7.0999999999999994E-2</v>
      </c>
    </row>
    <row r="13" spans="1:19" x14ac:dyDescent="0.25">
      <c r="A13" t="s">
        <v>21</v>
      </c>
      <c r="B13" s="17">
        <v>5462</v>
      </c>
      <c r="C13" s="5">
        <v>0.53197280000000002</v>
      </c>
      <c r="D13" s="17">
        <v>2906</v>
      </c>
      <c r="E13" s="17">
        <v>2485</v>
      </c>
      <c r="F13" s="17">
        <v>408</v>
      </c>
      <c r="G13" s="17">
        <v>853</v>
      </c>
      <c r="H13" s="5">
        <v>6.2E-2</v>
      </c>
      <c r="I13" s="5">
        <v>3.9E-2</v>
      </c>
      <c r="J13" s="5">
        <v>3.7999999999999999E-2</v>
      </c>
      <c r="K13" s="5">
        <v>4.1000000000000002E-2</v>
      </c>
    </row>
    <row r="14" spans="1:19" x14ac:dyDescent="0.25">
      <c r="A14" t="s">
        <v>121</v>
      </c>
      <c r="B14" s="17">
        <v>6860</v>
      </c>
      <c r="C14" s="5">
        <v>0.41081079999999998</v>
      </c>
      <c r="D14" s="17">
        <v>2818</v>
      </c>
      <c r="E14" s="17">
        <v>4149</v>
      </c>
      <c r="F14" s="17">
        <v>865</v>
      </c>
      <c r="G14" s="17">
        <v>1292</v>
      </c>
      <c r="H14" s="5">
        <v>0.06</v>
      </c>
      <c r="I14" s="5">
        <v>6.5000000000000002E-2</v>
      </c>
      <c r="J14" s="5">
        <v>8.1000000000000003E-2</v>
      </c>
      <c r="K14" s="5">
        <v>6.2E-2</v>
      </c>
    </row>
    <row r="15" spans="1:19" x14ac:dyDescent="0.25">
      <c r="A15" t="s">
        <v>22</v>
      </c>
      <c r="B15" s="17">
        <v>1825</v>
      </c>
      <c r="C15" s="5">
        <v>0.47572819999999999</v>
      </c>
      <c r="D15" s="17">
        <v>868</v>
      </c>
      <c r="E15" s="17">
        <v>4312</v>
      </c>
      <c r="F15" s="17">
        <v>543</v>
      </c>
      <c r="G15" s="17">
        <v>1319</v>
      </c>
      <c r="H15" s="5">
        <v>1.9E-2</v>
      </c>
      <c r="I15" s="5">
        <v>6.7000000000000004E-2</v>
      </c>
      <c r="J15" s="5">
        <v>5.0999999999999997E-2</v>
      </c>
      <c r="K15" s="5">
        <v>6.3E-2</v>
      </c>
    </row>
    <row r="16" spans="1:19" x14ac:dyDescent="0.25">
      <c r="A16" t="s">
        <v>122</v>
      </c>
      <c r="B16" s="17">
        <v>3842</v>
      </c>
      <c r="C16" s="5">
        <v>0.64327480000000004</v>
      </c>
      <c r="D16" s="17">
        <v>2471</v>
      </c>
      <c r="E16" s="17">
        <v>6296</v>
      </c>
      <c r="F16" s="17">
        <v>753</v>
      </c>
      <c r="G16" s="17">
        <v>1595</v>
      </c>
      <c r="H16" s="5">
        <v>5.2999999999999999E-2</v>
      </c>
      <c r="I16" s="5">
        <v>9.8000000000000004E-2</v>
      </c>
      <c r="J16" s="5">
        <v>7.0000000000000007E-2</v>
      </c>
      <c r="K16" s="5">
        <v>7.5999999999999998E-2</v>
      </c>
    </row>
    <row r="17" spans="1:11" x14ac:dyDescent="0.25">
      <c r="A17" t="s">
        <v>23</v>
      </c>
      <c r="B17" s="17">
        <v>2190</v>
      </c>
      <c r="C17" s="5">
        <v>0.63522009999999995</v>
      </c>
      <c r="D17" s="17">
        <v>1391</v>
      </c>
      <c r="E17" s="17">
        <v>4093</v>
      </c>
      <c r="F17" s="17">
        <v>357</v>
      </c>
      <c r="G17" s="17">
        <v>1161</v>
      </c>
      <c r="H17" s="5">
        <v>0.03</v>
      </c>
      <c r="I17" s="5">
        <v>6.4000000000000001E-2</v>
      </c>
      <c r="J17" s="5">
        <v>3.3000000000000002E-2</v>
      </c>
      <c r="K17" s="5">
        <v>5.5E-2</v>
      </c>
    </row>
    <row r="18" spans="1:11" x14ac:dyDescent="0.25">
      <c r="A18" t="s">
        <v>123</v>
      </c>
      <c r="B18" s="17">
        <v>4149</v>
      </c>
      <c r="C18" s="5">
        <v>0.6171875</v>
      </c>
      <c r="D18" s="17">
        <v>2561</v>
      </c>
      <c r="E18" s="17">
        <v>5074</v>
      </c>
      <c r="F18" s="17">
        <v>1017</v>
      </c>
      <c r="G18" s="17">
        <v>1938</v>
      </c>
      <c r="H18" s="5">
        <v>5.5E-2</v>
      </c>
      <c r="I18" s="5">
        <v>7.9000000000000001E-2</v>
      </c>
      <c r="J18" s="5">
        <v>9.5000000000000001E-2</v>
      </c>
      <c r="K18" s="5">
        <v>9.1999999999999998E-2</v>
      </c>
    </row>
    <row r="19" spans="1:11" x14ac:dyDescent="0.25">
      <c r="A19" t="s">
        <v>124</v>
      </c>
      <c r="B19" s="17">
        <v>1633</v>
      </c>
      <c r="C19" s="5">
        <v>0.36363689999999999</v>
      </c>
      <c r="D19" s="17">
        <v>594</v>
      </c>
      <c r="E19" s="17">
        <v>1370</v>
      </c>
      <c r="F19" s="17">
        <v>283</v>
      </c>
      <c r="G19" s="17">
        <v>328</v>
      </c>
      <c r="H19" s="5">
        <v>1.2999999999999999E-2</v>
      </c>
      <c r="I19" s="5">
        <v>2.1000000000000001E-2</v>
      </c>
      <c r="J19" s="5">
        <v>2.5999999999999999E-2</v>
      </c>
      <c r="K19" s="5">
        <v>1.6E-2</v>
      </c>
    </row>
    <row r="20" spans="1:11" x14ac:dyDescent="0.25">
      <c r="A20" t="s">
        <v>125</v>
      </c>
      <c r="B20" s="17">
        <v>2280</v>
      </c>
      <c r="C20" s="5">
        <v>0.66014669999999998</v>
      </c>
      <c r="D20" s="17">
        <v>1505</v>
      </c>
      <c r="E20" s="17">
        <v>2344</v>
      </c>
      <c r="F20" s="17">
        <v>300</v>
      </c>
      <c r="G20" s="17">
        <v>515</v>
      </c>
      <c r="H20" s="5">
        <v>3.2000000000000001E-2</v>
      </c>
      <c r="I20" s="5">
        <v>3.6999999999999998E-2</v>
      </c>
      <c r="J20" s="5">
        <v>2.8000000000000001E-2</v>
      </c>
      <c r="K20" s="5">
        <v>2.5000000000000001E-2</v>
      </c>
    </row>
    <row r="21" spans="1:11" x14ac:dyDescent="0.25">
      <c r="A21" t="s">
        <v>180</v>
      </c>
      <c r="B21" s="17">
        <v>2327</v>
      </c>
      <c r="C21" s="5">
        <v>0.4156379</v>
      </c>
      <c r="D21" s="17">
        <v>967</v>
      </c>
      <c r="E21" s="17">
        <v>1604</v>
      </c>
      <c r="F21" s="17">
        <v>256</v>
      </c>
      <c r="G21" s="17">
        <v>772</v>
      </c>
      <c r="H21" s="5">
        <v>2.1000000000000001E-2</v>
      </c>
      <c r="I21" s="5">
        <v>2.5000000000000001E-2</v>
      </c>
      <c r="J21" s="5">
        <v>2.4E-2</v>
      </c>
      <c r="K21" s="5">
        <v>3.6999999999999998E-2</v>
      </c>
    </row>
    <row r="22" spans="1:11" x14ac:dyDescent="0.25">
      <c r="A22" t="s">
        <v>24</v>
      </c>
      <c r="B22" s="17">
        <v>4391</v>
      </c>
      <c r="C22" s="5">
        <v>0.50731709999999997</v>
      </c>
      <c r="D22" s="17">
        <v>2228</v>
      </c>
      <c r="E22" s="17">
        <v>2145</v>
      </c>
      <c r="F22" s="17">
        <v>389</v>
      </c>
      <c r="G22" s="17">
        <v>753</v>
      </c>
      <c r="H22" s="5">
        <v>4.8000000000000001E-2</v>
      </c>
      <c r="I22" s="5">
        <v>3.4000000000000002E-2</v>
      </c>
      <c r="J22" s="5">
        <v>3.5999999999999997E-2</v>
      </c>
      <c r="K22" s="5">
        <v>3.5999999999999997E-2</v>
      </c>
    </row>
    <row r="23" spans="1:11" x14ac:dyDescent="0.25">
      <c r="A23" t="s">
        <v>127</v>
      </c>
      <c r="B23" s="17">
        <v>4342</v>
      </c>
      <c r="C23" s="5">
        <v>0.4348958</v>
      </c>
      <c r="D23" s="17">
        <v>1888</v>
      </c>
      <c r="E23" s="17">
        <v>2742</v>
      </c>
      <c r="F23" s="17">
        <v>401</v>
      </c>
      <c r="G23" s="17">
        <v>745</v>
      </c>
      <c r="H23" s="5">
        <v>4.1000000000000002E-2</v>
      </c>
      <c r="I23" s="5">
        <v>4.2999999999999997E-2</v>
      </c>
      <c r="J23" s="5">
        <v>3.7999999999999999E-2</v>
      </c>
      <c r="K23" s="5">
        <v>3.5000000000000003E-2</v>
      </c>
    </row>
    <row r="24" spans="1:11" x14ac:dyDescent="0.25">
      <c r="A24" t="s">
        <v>128</v>
      </c>
      <c r="B24" s="17">
        <v>4010</v>
      </c>
      <c r="C24" s="5">
        <v>0.37918220000000002</v>
      </c>
      <c r="D24" s="17">
        <v>1521</v>
      </c>
      <c r="E24" s="17">
        <v>1637</v>
      </c>
      <c r="F24" s="17">
        <v>386</v>
      </c>
      <c r="G24" s="17">
        <v>722</v>
      </c>
      <c r="H24" s="5">
        <v>3.3000000000000002E-2</v>
      </c>
      <c r="I24" s="5">
        <v>2.5999999999999999E-2</v>
      </c>
      <c r="J24" s="5">
        <v>3.5999999999999997E-2</v>
      </c>
      <c r="K24" s="5">
        <v>3.4000000000000002E-2</v>
      </c>
    </row>
    <row r="25" spans="1:11" x14ac:dyDescent="0.25">
      <c r="A25" t="s">
        <v>25</v>
      </c>
      <c r="B25" s="17">
        <v>2142</v>
      </c>
      <c r="C25" s="5">
        <v>0.53571429999999998</v>
      </c>
      <c r="D25" s="17">
        <v>1147</v>
      </c>
      <c r="E25" s="17">
        <v>1328</v>
      </c>
      <c r="F25" s="17">
        <v>268</v>
      </c>
      <c r="G25" s="17">
        <v>329</v>
      </c>
      <c r="H25" s="5">
        <v>2.5000000000000001E-2</v>
      </c>
      <c r="I25" s="5">
        <v>2.1000000000000001E-2</v>
      </c>
      <c r="J25" s="5">
        <v>2.5000000000000001E-2</v>
      </c>
      <c r="K25" s="5">
        <v>1.6E-2</v>
      </c>
    </row>
    <row r="26" spans="1:11" x14ac:dyDescent="0.25">
      <c r="B26" s="17"/>
      <c r="D26" s="17"/>
      <c r="E26" s="17"/>
      <c r="F26" s="17"/>
      <c r="G26" s="17"/>
    </row>
    <row r="27" spans="1:11" x14ac:dyDescent="0.25">
      <c r="A27" s="120"/>
      <c r="B27" s="121"/>
      <c r="C27" s="124"/>
      <c r="D27" s="121"/>
      <c r="E27" s="121"/>
      <c r="F27" s="121"/>
      <c r="G27" s="121"/>
    </row>
    <row r="28" spans="1:11" x14ac:dyDescent="0.25">
      <c r="A28" s="122"/>
      <c r="B28" s="120"/>
      <c r="C28" s="124"/>
      <c r="D28" s="120"/>
      <c r="E28" s="120"/>
      <c r="F28" s="120"/>
      <c r="G28" s="120"/>
    </row>
    <row r="32" spans="1:11" x14ac:dyDescent="0.25">
      <c r="B32" s="59"/>
    </row>
    <row r="33" spans="9:9" x14ac:dyDescent="0.25">
      <c r="I33" s="97"/>
    </row>
  </sheetData>
  <sheetProtection password="DAC1" sheet="1" objects="1" scenarios="1"/>
  <mergeCells count="8">
    <mergeCell ref="L1:R1"/>
    <mergeCell ref="G2:G3"/>
    <mergeCell ref="H2:K2"/>
    <mergeCell ref="B2:B3"/>
    <mergeCell ref="C2:C3"/>
    <mergeCell ref="D2:D3"/>
    <mergeCell ref="E2:E3"/>
    <mergeCell ref="F2:F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pane ySplit="2" topLeftCell="A3" activePane="bottomLeft" state="frozen"/>
      <selection pane="bottomLeft" activeCell="A27" sqref="A27"/>
    </sheetView>
  </sheetViews>
  <sheetFormatPr defaultRowHeight="15" x14ac:dyDescent="0.25"/>
  <cols>
    <col min="1" max="1" width="31.28515625" customWidth="1"/>
    <col min="2" max="2" width="18.85546875" bestFit="1" customWidth="1"/>
    <col min="3" max="3" width="3.28515625" customWidth="1"/>
    <col min="4" max="8" width="17.7109375" bestFit="1" customWidth="1"/>
    <col min="9" max="9" width="17.7109375" customWidth="1"/>
  </cols>
  <sheetData>
    <row r="1" spans="1:9" ht="23.25" x14ac:dyDescent="0.35">
      <c r="A1" s="58" t="s">
        <v>279</v>
      </c>
      <c r="B1" s="58"/>
      <c r="C1" s="58"/>
      <c r="D1" s="58"/>
      <c r="E1" s="58"/>
      <c r="F1" s="58"/>
      <c r="G1" s="58"/>
      <c r="H1" s="58"/>
    </row>
    <row r="2" spans="1:9" x14ac:dyDescent="0.25">
      <c r="A2" s="6" t="s">
        <v>9</v>
      </c>
      <c r="B2" s="7" t="s">
        <v>178</v>
      </c>
      <c r="C2" s="7"/>
      <c r="D2" s="6" t="s">
        <v>994</v>
      </c>
      <c r="E2" s="6" t="s">
        <v>995</v>
      </c>
      <c r="F2" s="6" t="s">
        <v>996</v>
      </c>
      <c r="G2" s="6" t="s">
        <v>997</v>
      </c>
      <c r="H2" s="6" t="s">
        <v>998</v>
      </c>
      <c r="I2" s="6" t="s">
        <v>999</v>
      </c>
    </row>
    <row r="3" spans="1:9" x14ac:dyDescent="0.25">
      <c r="A3" t="s">
        <v>15</v>
      </c>
      <c r="B3" s="8" t="s">
        <v>55</v>
      </c>
      <c r="C3" s="8"/>
      <c r="D3" t="s">
        <v>184</v>
      </c>
      <c r="E3" t="s">
        <v>185</v>
      </c>
      <c r="F3" t="s">
        <v>186</v>
      </c>
      <c r="G3" t="s">
        <v>187</v>
      </c>
      <c r="H3" t="s">
        <v>188</v>
      </c>
      <c r="I3" t="s">
        <v>189</v>
      </c>
    </row>
    <row r="4" spans="1:9" x14ac:dyDescent="0.25">
      <c r="A4" t="s">
        <v>118</v>
      </c>
      <c r="B4" s="8" t="s">
        <v>56</v>
      </c>
      <c r="C4" s="8"/>
      <c r="D4" t="s">
        <v>190</v>
      </c>
      <c r="E4" t="s">
        <v>26</v>
      </c>
      <c r="F4" t="s">
        <v>191</v>
      </c>
      <c r="G4" t="s">
        <v>192</v>
      </c>
      <c r="H4" t="s">
        <v>193</v>
      </c>
      <c r="I4" t="s">
        <v>194</v>
      </c>
    </row>
    <row r="5" spans="1:9" x14ac:dyDescent="0.25">
      <c r="A5" t="s">
        <v>16</v>
      </c>
      <c r="B5" s="8" t="s">
        <v>57</v>
      </c>
      <c r="C5" s="8"/>
      <c r="D5" t="s">
        <v>195</v>
      </c>
      <c r="E5" t="s">
        <v>196</v>
      </c>
      <c r="F5" t="s">
        <v>197</v>
      </c>
      <c r="G5" t="s">
        <v>198</v>
      </c>
      <c r="H5" t="s">
        <v>199</v>
      </c>
      <c r="I5" t="s">
        <v>200</v>
      </c>
    </row>
    <row r="6" spans="1:9" x14ac:dyDescent="0.25">
      <c r="A6" t="s">
        <v>17</v>
      </c>
      <c r="B6" s="8" t="s">
        <v>58</v>
      </c>
      <c r="C6" s="8"/>
      <c r="E6" t="s">
        <v>201</v>
      </c>
      <c r="F6" t="s">
        <v>202</v>
      </c>
      <c r="G6" t="s">
        <v>203</v>
      </c>
      <c r="H6" t="s">
        <v>204</v>
      </c>
      <c r="I6" t="s">
        <v>205</v>
      </c>
    </row>
    <row r="7" spans="1:9" x14ac:dyDescent="0.25">
      <c r="A7" t="s">
        <v>119</v>
      </c>
      <c r="B7" s="8" t="s">
        <v>59</v>
      </c>
      <c r="C7" s="8"/>
      <c r="D7" t="s">
        <v>206</v>
      </c>
      <c r="E7" t="s">
        <v>207</v>
      </c>
      <c r="F7" t="s">
        <v>208</v>
      </c>
      <c r="G7" t="s">
        <v>209</v>
      </c>
      <c r="H7" t="s">
        <v>210</v>
      </c>
      <c r="I7" t="s">
        <v>211</v>
      </c>
    </row>
    <row r="8" spans="1:9" x14ac:dyDescent="0.25">
      <c r="A8" t="s">
        <v>18</v>
      </c>
      <c r="B8" s="8" t="s">
        <v>60</v>
      </c>
      <c r="C8" s="8"/>
      <c r="D8" t="s">
        <v>28</v>
      </c>
      <c r="E8" t="s">
        <v>29</v>
      </c>
      <c r="F8" t="s">
        <v>30</v>
      </c>
      <c r="G8" t="s">
        <v>31</v>
      </c>
      <c r="H8" t="s">
        <v>212</v>
      </c>
      <c r="I8" t="s">
        <v>213</v>
      </c>
    </row>
    <row r="9" spans="1:9" x14ac:dyDescent="0.25">
      <c r="A9" t="s">
        <v>120</v>
      </c>
      <c r="B9" s="8" t="s">
        <v>61</v>
      </c>
      <c r="C9" s="8"/>
      <c r="D9" t="s">
        <v>214</v>
      </c>
      <c r="E9" t="s">
        <v>215</v>
      </c>
      <c r="F9" t="s">
        <v>216</v>
      </c>
      <c r="G9" t="s">
        <v>217</v>
      </c>
      <c r="H9" t="s">
        <v>218</v>
      </c>
      <c r="I9" t="s">
        <v>219</v>
      </c>
    </row>
    <row r="10" spans="1:9" x14ac:dyDescent="0.25">
      <c r="A10" t="s">
        <v>19</v>
      </c>
      <c r="B10" s="8" t="s">
        <v>62</v>
      </c>
      <c r="C10" s="8"/>
      <c r="E10" t="s">
        <v>220</v>
      </c>
      <c r="F10" t="s">
        <v>221</v>
      </c>
      <c r="G10" t="s">
        <v>37</v>
      </c>
      <c r="H10" t="s">
        <v>27</v>
      </c>
      <c r="I10" t="s">
        <v>222</v>
      </c>
    </row>
    <row r="11" spans="1:9" x14ac:dyDescent="0.25">
      <c r="A11" t="s">
        <v>20</v>
      </c>
      <c r="B11" s="8" t="s">
        <v>63</v>
      </c>
      <c r="C11" s="8"/>
      <c r="D11" t="s">
        <v>223</v>
      </c>
      <c r="E11" t="s">
        <v>224</v>
      </c>
      <c r="F11" t="s">
        <v>225</v>
      </c>
      <c r="G11" t="s">
        <v>226</v>
      </c>
      <c r="H11" t="s">
        <v>227</v>
      </c>
      <c r="I11" t="s">
        <v>228</v>
      </c>
    </row>
    <row r="12" spans="1:9" x14ac:dyDescent="0.25">
      <c r="A12" t="s">
        <v>21</v>
      </c>
      <c r="B12" s="8" t="s">
        <v>64</v>
      </c>
      <c r="C12" s="8"/>
      <c r="D12" t="s">
        <v>229</v>
      </c>
      <c r="E12" t="s">
        <v>230</v>
      </c>
      <c r="F12" t="s">
        <v>231</v>
      </c>
      <c r="G12" t="s">
        <v>232</v>
      </c>
      <c r="H12" t="s">
        <v>233</v>
      </c>
      <c r="I12" t="s">
        <v>234</v>
      </c>
    </row>
    <row r="13" spans="1:9" x14ac:dyDescent="0.25">
      <c r="A13" t="s">
        <v>121</v>
      </c>
      <c r="B13" s="8" t="s">
        <v>65</v>
      </c>
      <c r="C13" s="8"/>
      <c r="D13" t="s">
        <v>33</v>
      </c>
      <c r="E13" t="s">
        <v>34</v>
      </c>
      <c r="F13" t="s">
        <v>35</v>
      </c>
      <c r="G13" t="s">
        <v>36</v>
      </c>
      <c r="H13" t="s">
        <v>235</v>
      </c>
      <c r="I13" t="s">
        <v>236</v>
      </c>
    </row>
    <row r="14" spans="1:9" x14ac:dyDescent="0.25">
      <c r="A14" t="s">
        <v>22</v>
      </c>
      <c r="B14" s="8" t="s">
        <v>66</v>
      </c>
      <c r="C14" s="8"/>
      <c r="D14" t="s">
        <v>237</v>
      </c>
      <c r="E14" t="s">
        <v>238</v>
      </c>
      <c r="F14" t="s">
        <v>239</v>
      </c>
      <c r="G14" t="s">
        <v>240</v>
      </c>
      <c r="H14" t="s">
        <v>241</v>
      </c>
      <c r="I14" t="s">
        <v>242</v>
      </c>
    </row>
    <row r="15" spans="1:9" x14ac:dyDescent="0.25">
      <c r="A15" t="s">
        <v>122</v>
      </c>
      <c r="B15" s="8" t="s">
        <v>67</v>
      </c>
      <c r="C15" s="8"/>
      <c r="D15" t="s">
        <v>243</v>
      </c>
      <c r="E15" t="s">
        <v>244</v>
      </c>
      <c r="F15" t="s">
        <v>245</v>
      </c>
      <c r="G15" t="s">
        <v>246</v>
      </c>
      <c r="H15" t="s">
        <v>247</v>
      </c>
      <c r="I15" t="s">
        <v>248</v>
      </c>
    </row>
    <row r="16" spans="1:9" x14ac:dyDescent="0.25">
      <c r="A16" t="s">
        <v>23</v>
      </c>
      <c r="B16" s="8" t="s">
        <v>68</v>
      </c>
      <c r="C16" s="8"/>
      <c r="D16" t="s">
        <v>39</v>
      </c>
      <c r="E16" t="s">
        <v>40</v>
      </c>
      <c r="F16" t="s">
        <v>41</v>
      </c>
      <c r="G16" t="s">
        <v>42</v>
      </c>
      <c r="H16" t="s">
        <v>249</v>
      </c>
      <c r="I16" t="s">
        <v>250</v>
      </c>
    </row>
    <row r="17" spans="1:11" x14ac:dyDescent="0.25">
      <c r="A17" t="s">
        <v>123</v>
      </c>
      <c r="B17" s="8" t="s">
        <v>69</v>
      </c>
      <c r="C17" s="8"/>
      <c r="D17" t="s">
        <v>251</v>
      </c>
      <c r="E17" t="s">
        <v>252</v>
      </c>
      <c r="F17" t="s">
        <v>253</v>
      </c>
      <c r="G17" t="s">
        <v>43</v>
      </c>
      <c r="H17" t="s">
        <v>254</v>
      </c>
      <c r="I17" t="s">
        <v>255</v>
      </c>
    </row>
    <row r="18" spans="1:11" x14ac:dyDescent="0.25">
      <c r="A18" t="s">
        <v>124</v>
      </c>
      <c r="B18" s="8" t="s">
        <v>70</v>
      </c>
      <c r="C18" s="8"/>
      <c r="D18" t="s">
        <v>256</v>
      </c>
      <c r="E18" t="s">
        <v>257</v>
      </c>
      <c r="F18" t="s">
        <v>258</v>
      </c>
      <c r="G18" t="s">
        <v>259</v>
      </c>
      <c r="H18" t="s">
        <v>32</v>
      </c>
      <c r="I18" t="s">
        <v>32</v>
      </c>
    </row>
    <row r="19" spans="1:11" x14ac:dyDescent="0.25">
      <c r="A19" t="s">
        <v>125</v>
      </c>
      <c r="B19" s="8" t="s">
        <v>71</v>
      </c>
      <c r="C19" s="8"/>
      <c r="D19" t="s">
        <v>44</v>
      </c>
      <c r="E19" t="s">
        <v>260</v>
      </c>
      <c r="F19" t="s">
        <v>45</v>
      </c>
      <c r="G19" t="s">
        <v>46</v>
      </c>
      <c r="H19" t="s">
        <v>261</v>
      </c>
      <c r="K19" s="97"/>
    </row>
    <row r="20" spans="1:11" x14ac:dyDescent="0.25">
      <c r="A20" t="s">
        <v>180</v>
      </c>
      <c r="B20" s="8" t="s">
        <v>72</v>
      </c>
      <c r="C20" s="8"/>
      <c r="D20" t="s">
        <v>262</v>
      </c>
      <c r="E20" t="s">
        <v>47</v>
      </c>
      <c r="F20" t="s">
        <v>48</v>
      </c>
      <c r="G20" t="s">
        <v>49</v>
      </c>
      <c r="H20" t="s">
        <v>54</v>
      </c>
      <c r="I20" t="s">
        <v>263</v>
      </c>
    </row>
    <row r="21" spans="1:11" x14ac:dyDescent="0.25">
      <c r="A21" t="s">
        <v>24</v>
      </c>
      <c r="B21" s="8" t="s">
        <v>73</v>
      </c>
      <c r="C21" s="8"/>
      <c r="D21" t="s">
        <v>50</v>
      </c>
      <c r="E21" t="s">
        <v>51</v>
      </c>
      <c r="F21" t="s">
        <v>52</v>
      </c>
      <c r="G21" t="s">
        <v>53</v>
      </c>
      <c r="H21" t="s">
        <v>264</v>
      </c>
      <c r="I21" t="s">
        <v>265</v>
      </c>
    </row>
    <row r="22" spans="1:11" x14ac:dyDescent="0.25">
      <c r="A22" t="s">
        <v>127</v>
      </c>
      <c r="B22" s="8" t="s">
        <v>74</v>
      </c>
      <c r="C22" s="8"/>
      <c r="D22" t="s">
        <v>266</v>
      </c>
      <c r="E22" t="s">
        <v>267</v>
      </c>
      <c r="F22" t="s">
        <v>268</v>
      </c>
      <c r="G22" t="s">
        <v>269</v>
      </c>
      <c r="H22" t="s">
        <v>270</v>
      </c>
      <c r="I22" t="s">
        <v>271</v>
      </c>
    </row>
    <row r="23" spans="1:11" x14ac:dyDescent="0.25">
      <c r="A23" t="s">
        <v>128</v>
      </c>
      <c r="B23" s="8" t="s">
        <v>75</v>
      </c>
      <c r="C23" s="8"/>
      <c r="D23" t="s">
        <v>272</v>
      </c>
      <c r="E23" t="s">
        <v>273</v>
      </c>
      <c r="F23" t="s">
        <v>274</v>
      </c>
      <c r="G23" t="s">
        <v>275</v>
      </c>
      <c r="H23" t="s">
        <v>276</v>
      </c>
    </row>
    <row r="24" spans="1:11" x14ac:dyDescent="0.25">
      <c r="A24" t="s">
        <v>25</v>
      </c>
      <c r="B24" s="8" t="s">
        <v>76</v>
      </c>
      <c r="C24" s="8"/>
      <c r="D24" t="s">
        <v>277</v>
      </c>
      <c r="E24" t="s">
        <v>54</v>
      </c>
      <c r="H24" t="s">
        <v>38</v>
      </c>
      <c r="I24" t="s">
        <v>278</v>
      </c>
    </row>
    <row r="26" spans="1:11" x14ac:dyDescent="0.25">
      <c r="A26" t="s">
        <v>83</v>
      </c>
      <c r="B26" s="8" t="s">
        <v>1137</v>
      </c>
      <c r="D26" t="s">
        <v>1138</v>
      </c>
      <c r="E26" t="s">
        <v>1139</v>
      </c>
      <c r="F26" t="s">
        <v>1140</v>
      </c>
      <c r="G26" t="s">
        <v>1141</v>
      </c>
      <c r="H26" t="s">
        <v>1142</v>
      </c>
      <c r="I26" t="s">
        <v>1143</v>
      </c>
    </row>
    <row r="31" spans="1:11" x14ac:dyDescent="0.25">
      <c r="D31" s="97"/>
    </row>
  </sheetData>
  <sheetProtection password="DAC1"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pane ySplit="2" topLeftCell="A3" activePane="bottomLeft" state="frozen"/>
      <selection pane="bottomLeft" activeCell="A2" sqref="A2"/>
    </sheetView>
  </sheetViews>
  <sheetFormatPr defaultRowHeight="15" x14ac:dyDescent="0.25"/>
  <cols>
    <col min="1" max="1" width="31.42578125" customWidth="1"/>
  </cols>
  <sheetData>
    <row r="1" spans="1:7" ht="23.25" x14ac:dyDescent="0.35">
      <c r="A1" s="58" t="s">
        <v>1170</v>
      </c>
      <c r="B1" s="58"/>
      <c r="C1" s="58"/>
      <c r="D1" s="58"/>
      <c r="E1" s="58"/>
      <c r="F1" s="58"/>
    </row>
    <row r="2" spans="1:7" x14ac:dyDescent="0.25">
      <c r="A2" s="6" t="s">
        <v>9</v>
      </c>
      <c r="B2" s="7">
        <v>2011</v>
      </c>
      <c r="C2" s="7">
        <v>2012</v>
      </c>
      <c r="D2" s="7">
        <v>2013</v>
      </c>
      <c r="E2" s="7">
        <v>2014</v>
      </c>
      <c r="F2" s="7">
        <v>2015</v>
      </c>
      <c r="G2" s="6">
        <v>2016</v>
      </c>
    </row>
    <row r="3" spans="1:7" x14ac:dyDescent="0.25">
      <c r="A3" t="s">
        <v>15</v>
      </c>
      <c r="B3">
        <v>341</v>
      </c>
      <c r="C3">
        <v>324</v>
      </c>
      <c r="D3">
        <v>398</v>
      </c>
      <c r="E3">
        <v>290</v>
      </c>
      <c r="F3">
        <v>272</v>
      </c>
      <c r="G3">
        <v>232</v>
      </c>
    </row>
    <row r="4" spans="1:7" x14ac:dyDescent="0.25">
      <c r="A4" t="s">
        <v>118</v>
      </c>
      <c r="B4">
        <v>792</v>
      </c>
      <c r="C4">
        <v>1097</v>
      </c>
      <c r="D4">
        <v>1134</v>
      </c>
      <c r="E4">
        <v>777</v>
      </c>
      <c r="F4">
        <v>750</v>
      </c>
      <c r="G4">
        <v>678</v>
      </c>
    </row>
    <row r="5" spans="1:7" x14ac:dyDescent="0.25">
      <c r="A5" t="s">
        <v>16</v>
      </c>
      <c r="B5">
        <v>218</v>
      </c>
      <c r="C5">
        <v>238</v>
      </c>
      <c r="D5">
        <v>401</v>
      </c>
      <c r="E5">
        <v>277</v>
      </c>
      <c r="F5">
        <v>178</v>
      </c>
      <c r="G5">
        <v>115</v>
      </c>
    </row>
    <row r="6" spans="1:7" x14ac:dyDescent="0.25">
      <c r="A6" t="s">
        <v>17</v>
      </c>
      <c r="B6">
        <v>494</v>
      </c>
      <c r="C6">
        <v>426</v>
      </c>
      <c r="D6">
        <v>409</v>
      </c>
      <c r="E6">
        <v>346</v>
      </c>
      <c r="F6">
        <v>306</v>
      </c>
      <c r="G6">
        <v>333</v>
      </c>
    </row>
    <row r="7" spans="1:7" x14ac:dyDescent="0.25">
      <c r="A7" t="s">
        <v>119</v>
      </c>
      <c r="B7">
        <v>144</v>
      </c>
      <c r="C7">
        <v>157</v>
      </c>
      <c r="D7">
        <v>283</v>
      </c>
      <c r="E7">
        <v>289</v>
      </c>
      <c r="F7">
        <v>218</v>
      </c>
      <c r="G7">
        <v>200</v>
      </c>
    </row>
    <row r="8" spans="1:7" x14ac:dyDescent="0.25">
      <c r="A8" t="s">
        <v>18</v>
      </c>
      <c r="B8">
        <v>866</v>
      </c>
      <c r="C8">
        <v>794</v>
      </c>
      <c r="D8">
        <v>800</v>
      </c>
      <c r="E8">
        <v>739</v>
      </c>
      <c r="F8">
        <v>597</v>
      </c>
      <c r="G8">
        <v>452</v>
      </c>
    </row>
    <row r="9" spans="1:7" x14ac:dyDescent="0.25">
      <c r="A9" t="s">
        <v>120</v>
      </c>
      <c r="B9">
        <v>484</v>
      </c>
      <c r="C9">
        <v>523</v>
      </c>
      <c r="D9">
        <v>478</v>
      </c>
      <c r="E9">
        <v>372</v>
      </c>
      <c r="F9">
        <v>335</v>
      </c>
      <c r="G9">
        <v>110</v>
      </c>
    </row>
    <row r="10" spans="1:7" x14ac:dyDescent="0.25">
      <c r="A10" t="s">
        <v>19</v>
      </c>
      <c r="B10">
        <v>189</v>
      </c>
      <c r="C10">
        <v>229</v>
      </c>
      <c r="D10">
        <v>152</v>
      </c>
      <c r="E10">
        <v>164</v>
      </c>
      <c r="F10">
        <v>57</v>
      </c>
      <c r="G10">
        <v>185</v>
      </c>
    </row>
    <row r="11" spans="1:7" x14ac:dyDescent="0.25">
      <c r="A11" t="s">
        <v>20</v>
      </c>
      <c r="B11">
        <v>779</v>
      </c>
      <c r="C11">
        <v>764</v>
      </c>
      <c r="D11">
        <v>802</v>
      </c>
      <c r="E11">
        <v>625</v>
      </c>
      <c r="F11">
        <v>738</v>
      </c>
      <c r="G11">
        <v>1067</v>
      </c>
    </row>
    <row r="12" spans="1:7" x14ac:dyDescent="0.25">
      <c r="A12" t="s">
        <v>21</v>
      </c>
      <c r="B12">
        <v>462</v>
      </c>
      <c r="C12">
        <v>454</v>
      </c>
      <c r="D12">
        <v>395</v>
      </c>
      <c r="E12">
        <v>394</v>
      </c>
      <c r="F12">
        <v>298</v>
      </c>
      <c r="G12">
        <v>482</v>
      </c>
    </row>
    <row r="13" spans="1:7" x14ac:dyDescent="0.25">
      <c r="A13" t="s">
        <v>121</v>
      </c>
      <c r="B13">
        <v>659</v>
      </c>
      <c r="C13">
        <v>649</v>
      </c>
      <c r="D13">
        <v>605</v>
      </c>
      <c r="E13">
        <v>637</v>
      </c>
      <c r="F13">
        <v>720</v>
      </c>
      <c r="G13">
        <v>879</v>
      </c>
    </row>
    <row r="14" spans="1:7" x14ac:dyDescent="0.25">
      <c r="A14" t="s">
        <v>22</v>
      </c>
      <c r="B14">
        <v>554</v>
      </c>
      <c r="C14">
        <v>436</v>
      </c>
      <c r="D14">
        <v>345</v>
      </c>
      <c r="E14">
        <v>842</v>
      </c>
      <c r="F14">
        <v>1103</v>
      </c>
      <c r="G14">
        <v>1032</v>
      </c>
    </row>
    <row r="15" spans="1:7" x14ac:dyDescent="0.25">
      <c r="A15" t="s">
        <v>122</v>
      </c>
      <c r="B15">
        <v>834</v>
      </c>
      <c r="C15">
        <v>1109</v>
      </c>
      <c r="D15">
        <v>1031</v>
      </c>
      <c r="E15">
        <v>1110</v>
      </c>
      <c r="F15">
        <v>1119</v>
      </c>
      <c r="G15">
        <v>1093</v>
      </c>
    </row>
    <row r="16" spans="1:7" x14ac:dyDescent="0.25">
      <c r="A16" t="s">
        <v>23</v>
      </c>
      <c r="B16">
        <v>380</v>
      </c>
      <c r="C16">
        <v>912</v>
      </c>
      <c r="D16">
        <v>817</v>
      </c>
      <c r="E16">
        <v>706</v>
      </c>
      <c r="F16">
        <v>647</v>
      </c>
      <c r="G16">
        <v>631</v>
      </c>
    </row>
    <row r="17" spans="1:7" x14ac:dyDescent="0.25">
      <c r="A17" t="s">
        <v>123</v>
      </c>
      <c r="B17">
        <v>390</v>
      </c>
      <c r="C17">
        <v>425</v>
      </c>
      <c r="D17">
        <v>931</v>
      </c>
      <c r="E17">
        <v>1077</v>
      </c>
      <c r="F17">
        <v>1070</v>
      </c>
      <c r="G17">
        <v>1181</v>
      </c>
    </row>
    <row r="18" spans="1:7" x14ac:dyDescent="0.25">
      <c r="A18" t="s">
        <v>124</v>
      </c>
      <c r="B18">
        <v>251</v>
      </c>
      <c r="C18">
        <v>260</v>
      </c>
      <c r="D18">
        <v>127</v>
      </c>
      <c r="E18">
        <v>221</v>
      </c>
      <c r="F18">
        <v>231</v>
      </c>
      <c r="G18">
        <v>280</v>
      </c>
    </row>
    <row r="19" spans="1:7" x14ac:dyDescent="0.25">
      <c r="A19" t="s">
        <v>125</v>
      </c>
      <c r="B19">
        <v>417</v>
      </c>
      <c r="C19">
        <v>431</v>
      </c>
      <c r="D19">
        <v>432</v>
      </c>
      <c r="E19">
        <v>390</v>
      </c>
      <c r="F19">
        <v>337</v>
      </c>
      <c r="G19">
        <v>337</v>
      </c>
    </row>
    <row r="20" spans="1:7" x14ac:dyDescent="0.25">
      <c r="A20" t="s">
        <v>180</v>
      </c>
      <c r="B20">
        <v>259</v>
      </c>
      <c r="C20">
        <v>275</v>
      </c>
      <c r="D20">
        <v>277</v>
      </c>
      <c r="E20">
        <v>262</v>
      </c>
      <c r="F20">
        <v>244</v>
      </c>
      <c r="G20">
        <v>287</v>
      </c>
    </row>
    <row r="21" spans="1:7" x14ac:dyDescent="0.25">
      <c r="A21" t="s">
        <v>24</v>
      </c>
      <c r="B21">
        <v>409</v>
      </c>
      <c r="C21">
        <v>351</v>
      </c>
      <c r="D21">
        <v>358</v>
      </c>
      <c r="E21">
        <v>373</v>
      </c>
      <c r="F21">
        <v>330</v>
      </c>
      <c r="G21">
        <v>324</v>
      </c>
    </row>
    <row r="22" spans="1:7" x14ac:dyDescent="0.25">
      <c r="A22" t="s">
        <v>127</v>
      </c>
      <c r="B22">
        <v>431</v>
      </c>
      <c r="C22">
        <v>663</v>
      </c>
      <c r="D22">
        <v>490</v>
      </c>
      <c r="E22">
        <v>395</v>
      </c>
      <c r="F22">
        <v>355</v>
      </c>
      <c r="G22">
        <v>408</v>
      </c>
    </row>
    <row r="23" spans="1:7" x14ac:dyDescent="0.25">
      <c r="A23" t="s">
        <v>128</v>
      </c>
      <c r="B23">
        <v>262</v>
      </c>
      <c r="C23">
        <v>253</v>
      </c>
      <c r="D23">
        <v>287</v>
      </c>
      <c r="E23">
        <v>298</v>
      </c>
      <c r="F23">
        <v>314</v>
      </c>
      <c r="G23">
        <v>223</v>
      </c>
    </row>
    <row r="24" spans="1:7" x14ac:dyDescent="0.25">
      <c r="A24" t="s">
        <v>25</v>
      </c>
      <c r="B24">
        <v>250</v>
      </c>
      <c r="C24">
        <v>240</v>
      </c>
      <c r="D24">
        <v>214</v>
      </c>
      <c r="E24">
        <v>201</v>
      </c>
      <c r="F24">
        <v>207</v>
      </c>
      <c r="G24">
        <v>216</v>
      </c>
    </row>
    <row r="26" spans="1:7" x14ac:dyDescent="0.25">
      <c r="A26" t="s">
        <v>83</v>
      </c>
      <c r="B26">
        <f>SUM(B3:B24)</f>
        <v>9865</v>
      </c>
      <c r="C26">
        <f t="shared" ref="C26:G26" si="0">SUM(C3:C24)</f>
        <v>11010</v>
      </c>
      <c r="D26">
        <f t="shared" si="0"/>
        <v>11166</v>
      </c>
      <c r="E26">
        <f t="shared" si="0"/>
        <v>10785</v>
      </c>
      <c r="F26">
        <f t="shared" si="0"/>
        <v>10426</v>
      </c>
      <c r="G26">
        <f t="shared" si="0"/>
        <v>10745</v>
      </c>
    </row>
    <row r="27" spans="1:7" x14ac:dyDescent="0.25">
      <c r="A27" s="59"/>
    </row>
    <row r="31" spans="1:7" x14ac:dyDescent="0.25">
      <c r="D31" s="97"/>
    </row>
  </sheetData>
  <sheetProtection password="DAC1"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pane ySplit="2" topLeftCell="A3" activePane="bottomLeft" state="frozen"/>
      <selection pane="bottomLeft" activeCell="A2" sqref="A2"/>
    </sheetView>
  </sheetViews>
  <sheetFormatPr defaultRowHeight="15" x14ac:dyDescent="0.25"/>
  <cols>
    <col min="1" max="1" width="31.42578125" customWidth="1"/>
  </cols>
  <sheetData>
    <row r="1" spans="1:9" ht="23.25" x14ac:dyDescent="0.35">
      <c r="A1" s="58" t="s">
        <v>1000</v>
      </c>
      <c r="B1" s="58"/>
      <c r="C1" s="58"/>
      <c r="D1" s="58"/>
      <c r="E1" s="58"/>
      <c r="F1" s="58"/>
      <c r="G1" s="58"/>
      <c r="H1" s="58"/>
      <c r="I1" s="58"/>
    </row>
    <row r="2" spans="1:9" x14ac:dyDescent="0.25">
      <c r="A2" s="6" t="s">
        <v>9</v>
      </c>
      <c r="B2" s="7">
        <v>2011</v>
      </c>
      <c r="C2" s="7">
        <v>2012</v>
      </c>
      <c r="D2" s="7">
        <v>2013</v>
      </c>
      <c r="E2" s="7">
        <v>2014</v>
      </c>
      <c r="F2" s="7">
        <v>2015</v>
      </c>
      <c r="G2" s="6">
        <v>2016</v>
      </c>
    </row>
    <row r="3" spans="1:9" x14ac:dyDescent="0.25">
      <c r="A3" t="s">
        <v>15</v>
      </c>
      <c r="B3">
        <v>61</v>
      </c>
      <c r="C3">
        <v>58</v>
      </c>
      <c r="D3">
        <v>65</v>
      </c>
      <c r="E3">
        <v>59</v>
      </c>
      <c r="F3">
        <v>89</v>
      </c>
      <c r="G3">
        <v>93</v>
      </c>
    </row>
    <row r="4" spans="1:9" x14ac:dyDescent="0.25">
      <c r="A4" t="s">
        <v>118</v>
      </c>
      <c r="B4">
        <v>111</v>
      </c>
      <c r="C4">
        <v>160</v>
      </c>
      <c r="D4">
        <v>152</v>
      </c>
      <c r="E4">
        <v>150</v>
      </c>
      <c r="F4">
        <v>109</v>
      </c>
      <c r="G4">
        <v>118</v>
      </c>
    </row>
    <row r="5" spans="1:9" x14ac:dyDescent="0.25">
      <c r="A5" t="s">
        <v>16</v>
      </c>
      <c r="B5">
        <v>150</v>
      </c>
      <c r="C5">
        <v>133</v>
      </c>
      <c r="D5">
        <v>100</v>
      </c>
      <c r="E5">
        <v>136</v>
      </c>
      <c r="F5">
        <v>125</v>
      </c>
      <c r="G5">
        <v>122</v>
      </c>
    </row>
    <row r="6" spans="1:9" x14ac:dyDescent="0.25">
      <c r="A6" t="s">
        <v>17</v>
      </c>
      <c r="B6">
        <v>48</v>
      </c>
      <c r="C6">
        <v>72</v>
      </c>
      <c r="D6">
        <v>51</v>
      </c>
      <c r="E6">
        <v>31</v>
      </c>
      <c r="F6">
        <v>57</v>
      </c>
      <c r="G6">
        <v>46</v>
      </c>
    </row>
    <row r="7" spans="1:9" x14ac:dyDescent="0.25">
      <c r="A7" t="s">
        <v>119</v>
      </c>
      <c r="B7">
        <v>44</v>
      </c>
      <c r="C7">
        <v>49</v>
      </c>
      <c r="D7">
        <v>58</v>
      </c>
      <c r="E7">
        <v>54</v>
      </c>
      <c r="F7">
        <v>60</v>
      </c>
      <c r="G7">
        <v>37</v>
      </c>
    </row>
    <row r="8" spans="1:9" x14ac:dyDescent="0.25">
      <c r="A8" t="s">
        <v>18</v>
      </c>
      <c r="B8">
        <v>54</v>
      </c>
      <c r="C8">
        <v>66</v>
      </c>
      <c r="D8">
        <v>82</v>
      </c>
      <c r="E8">
        <v>58</v>
      </c>
      <c r="F8">
        <v>71</v>
      </c>
      <c r="G8">
        <v>56</v>
      </c>
    </row>
    <row r="9" spans="1:9" x14ac:dyDescent="0.25">
      <c r="A9" t="s">
        <v>120</v>
      </c>
      <c r="B9">
        <v>74</v>
      </c>
      <c r="C9">
        <v>56</v>
      </c>
      <c r="D9">
        <v>64</v>
      </c>
      <c r="E9">
        <v>49</v>
      </c>
      <c r="F9">
        <v>41</v>
      </c>
      <c r="G9">
        <v>75</v>
      </c>
    </row>
    <row r="10" spans="1:9" x14ac:dyDescent="0.25">
      <c r="A10" t="s">
        <v>19</v>
      </c>
      <c r="B10">
        <v>50</v>
      </c>
      <c r="C10">
        <v>61</v>
      </c>
      <c r="D10">
        <v>43</v>
      </c>
      <c r="E10">
        <v>30</v>
      </c>
      <c r="F10">
        <v>47</v>
      </c>
      <c r="G10">
        <v>39</v>
      </c>
    </row>
    <row r="11" spans="1:9" x14ac:dyDescent="0.25">
      <c r="A11" t="s">
        <v>20</v>
      </c>
      <c r="B11">
        <v>166</v>
      </c>
      <c r="C11">
        <v>154</v>
      </c>
      <c r="D11">
        <v>135</v>
      </c>
      <c r="E11">
        <v>160</v>
      </c>
      <c r="F11">
        <v>112</v>
      </c>
      <c r="G11">
        <v>123</v>
      </c>
    </row>
    <row r="12" spans="1:9" x14ac:dyDescent="0.25">
      <c r="A12" t="s">
        <v>21</v>
      </c>
      <c r="B12">
        <v>51</v>
      </c>
      <c r="C12">
        <v>73</v>
      </c>
      <c r="D12">
        <v>60</v>
      </c>
      <c r="E12">
        <v>48</v>
      </c>
      <c r="F12">
        <v>56</v>
      </c>
      <c r="G12">
        <v>120</v>
      </c>
    </row>
    <row r="13" spans="1:9" x14ac:dyDescent="0.25">
      <c r="A13" t="s">
        <v>121</v>
      </c>
      <c r="B13">
        <v>87</v>
      </c>
      <c r="C13">
        <v>124</v>
      </c>
      <c r="D13">
        <v>102</v>
      </c>
      <c r="E13">
        <v>121</v>
      </c>
      <c r="F13">
        <v>137</v>
      </c>
      <c r="G13">
        <v>294</v>
      </c>
    </row>
    <row r="14" spans="1:9" x14ac:dyDescent="0.25">
      <c r="A14" t="s">
        <v>22</v>
      </c>
      <c r="B14">
        <v>98</v>
      </c>
      <c r="C14">
        <v>94</v>
      </c>
      <c r="D14">
        <v>85</v>
      </c>
      <c r="E14">
        <v>97</v>
      </c>
      <c r="F14">
        <v>81</v>
      </c>
      <c r="G14">
        <v>88</v>
      </c>
    </row>
    <row r="15" spans="1:9" x14ac:dyDescent="0.25">
      <c r="A15" t="s">
        <v>122</v>
      </c>
      <c r="B15">
        <v>110</v>
      </c>
      <c r="C15">
        <v>150</v>
      </c>
      <c r="D15">
        <v>123</v>
      </c>
      <c r="E15">
        <v>114</v>
      </c>
      <c r="F15">
        <v>147</v>
      </c>
      <c r="G15">
        <v>109</v>
      </c>
    </row>
    <row r="16" spans="1:9" x14ac:dyDescent="0.25">
      <c r="A16" t="s">
        <v>23</v>
      </c>
      <c r="B16">
        <v>71</v>
      </c>
      <c r="C16">
        <v>64</v>
      </c>
      <c r="D16">
        <v>57</v>
      </c>
      <c r="E16">
        <v>53</v>
      </c>
      <c r="F16">
        <v>54</v>
      </c>
      <c r="G16">
        <v>58</v>
      </c>
    </row>
    <row r="17" spans="1:7" x14ac:dyDescent="0.25">
      <c r="A17" t="s">
        <v>123</v>
      </c>
      <c r="B17">
        <v>173</v>
      </c>
      <c r="C17">
        <v>165</v>
      </c>
      <c r="D17">
        <v>161</v>
      </c>
      <c r="E17">
        <v>179</v>
      </c>
      <c r="F17">
        <v>182</v>
      </c>
      <c r="G17">
        <v>157</v>
      </c>
    </row>
    <row r="18" spans="1:7" x14ac:dyDescent="0.25">
      <c r="A18" t="s">
        <v>124</v>
      </c>
      <c r="B18">
        <v>32</v>
      </c>
      <c r="C18">
        <v>33</v>
      </c>
      <c r="D18">
        <v>33</v>
      </c>
      <c r="E18">
        <v>36</v>
      </c>
      <c r="F18">
        <v>63</v>
      </c>
      <c r="G18">
        <v>86</v>
      </c>
    </row>
    <row r="19" spans="1:7" x14ac:dyDescent="0.25">
      <c r="A19" t="s">
        <v>125</v>
      </c>
      <c r="B19">
        <v>43</v>
      </c>
      <c r="C19">
        <v>40</v>
      </c>
      <c r="D19">
        <v>55</v>
      </c>
      <c r="E19">
        <v>65</v>
      </c>
      <c r="F19">
        <v>42</v>
      </c>
      <c r="G19">
        <v>55</v>
      </c>
    </row>
    <row r="20" spans="1:7" x14ac:dyDescent="0.25">
      <c r="A20" t="s">
        <v>180</v>
      </c>
      <c r="B20">
        <v>34</v>
      </c>
      <c r="C20">
        <v>43</v>
      </c>
      <c r="D20">
        <v>42</v>
      </c>
      <c r="E20">
        <v>44</v>
      </c>
      <c r="F20">
        <v>36</v>
      </c>
      <c r="G20">
        <v>57</v>
      </c>
    </row>
    <row r="21" spans="1:7" x14ac:dyDescent="0.25">
      <c r="A21" t="s">
        <v>24</v>
      </c>
      <c r="B21">
        <v>52</v>
      </c>
      <c r="C21">
        <v>67</v>
      </c>
      <c r="D21">
        <v>51</v>
      </c>
      <c r="E21">
        <v>73</v>
      </c>
      <c r="F21">
        <v>63</v>
      </c>
      <c r="G21">
        <v>83</v>
      </c>
    </row>
    <row r="22" spans="1:7" x14ac:dyDescent="0.25">
      <c r="A22" t="s">
        <v>127</v>
      </c>
      <c r="B22">
        <v>65</v>
      </c>
      <c r="C22">
        <v>61</v>
      </c>
      <c r="D22">
        <v>44</v>
      </c>
      <c r="E22">
        <v>58</v>
      </c>
      <c r="F22">
        <v>101</v>
      </c>
      <c r="G22">
        <v>72</v>
      </c>
    </row>
    <row r="23" spans="1:7" x14ac:dyDescent="0.25">
      <c r="A23" t="s">
        <v>128</v>
      </c>
      <c r="B23">
        <v>91</v>
      </c>
      <c r="C23">
        <v>60</v>
      </c>
      <c r="D23">
        <v>50</v>
      </c>
      <c r="E23">
        <v>57</v>
      </c>
      <c r="F23">
        <v>43</v>
      </c>
      <c r="G23">
        <v>85</v>
      </c>
    </row>
    <row r="24" spans="1:7" x14ac:dyDescent="0.25">
      <c r="A24" t="s">
        <v>25</v>
      </c>
      <c r="B24">
        <v>36</v>
      </c>
      <c r="C24">
        <v>26</v>
      </c>
      <c r="D24">
        <v>35</v>
      </c>
      <c r="E24">
        <v>74</v>
      </c>
      <c r="F24">
        <v>62</v>
      </c>
      <c r="G24">
        <v>35</v>
      </c>
    </row>
    <row r="26" spans="1:7" x14ac:dyDescent="0.25">
      <c r="A26" t="s">
        <v>83</v>
      </c>
      <c r="B26">
        <f>SUM(B3:B24)</f>
        <v>1701</v>
      </c>
      <c r="C26">
        <f t="shared" ref="C26:G26" si="0">SUM(C3:C24)</f>
        <v>1809</v>
      </c>
      <c r="D26">
        <f t="shared" si="0"/>
        <v>1648</v>
      </c>
      <c r="E26">
        <f t="shared" si="0"/>
        <v>1746</v>
      </c>
      <c r="F26">
        <f t="shared" si="0"/>
        <v>1778</v>
      </c>
      <c r="G26">
        <f t="shared" si="0"/>
        <v>2008</v>
      </c>
    </row>
    <row r="30" spans="1:7" x14ac:dyDescent="0.25">
      <c r="D30" s="97"/>
    </row>
  </sheetData>
  <sheetProtection password="DAC1"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pane ySplit="2" topLeftCell="A3" activePane="bottomLeft" state="frozen"/>
      <selection pane="bottomLeft" activeCell="A2" sqref="A2"/>
    </sheetView>
  </sheetViews>
  <sheetFormatPr defaultRowHeight="15" x14ac:dyDescent="0.25"/>
  <cols>
    <col min="1" max="1" width="31.42578125" customWidth="1"/>
  </cols>
  <sheetData>
    <row r="1" spans="1:3" ht="23.25" x14ac:dyDescent="0.35">
      <c r="A1" s="58" t="s">
        <v>1180</v>
      </c>
      <c r="B1" s="58"/>
      <c r="C1" s="58"/>
    </row>
    <row r="2" spans="1:3" x14ac:dyDescent="0.25">
      <c r="A2" s="6" t="s">
        <v>9</v>
      </c>
      <c r="B2" s="7" t="s">
        <v>280</v>
      </c>
      <c r="C2" s="7" t="s">
        <v>281</v>
      </c>
    </row>
    <row r="3" spans="1:3" ht="15" customHeight="1" x14ac:dyDescent="0.25">
      <c r="A3" t="s">
        <v>15</v>
      </c>
      <c r="B3">
        <v>395</v>
      </c>
      <c r="C3">
        <v>620</v>
      </c>
    </row>
    <row r="4" spans="1:3" ht="15" customHeight="1" x14ac:dyDescent="0.25">
      <c r="A4" t="s">
        <v>118</v>
      </c>
      <c r="B4">
        <v>687</v>
      </c>
      <c r="C4">
        <v>845</v>
      </c>
    </row>
    <row r="5" spans="1:3" ht="15" customHeight="1" x14ac:dyDescent="0.25">
      <c r="A5" t="s">
        <v>16</v>
      </c>
      <c r="B5">
        <v>347</v>
      </c>
      <c r="C5">
        <v>585</v>
      </c>
    </row>
    <row r="6" spans="1:3" ht="15" customHeight="1" x14ac:dyDescent="0.25">
      <c r="A6" t="s">
        <v>17</v>
      </c>
      <c r="B6">
        <v>340</v>
      </c>
      <c r="C6">
        <v>438</v>
      </c>
    </row>
    <row r="7" spans="1:3" ht="15" customHeight="1" x14ac:dyDescent="0.25">
      <c r="A7" t="s">
        <v>119</v>
      </c>
      <c r="B7">
        <v>377</v>
      </c>
      <c r="C7">
        <v>329</v>
      </c>
    </row>
    <row r="8" spans="1:3" ht="15" customHeight="1" x14ac:dyDescent="0.25">
      <c r="A8" t="s">
        <v>18</v>
      </c>
      <c r="B8">
        <v>445</v>
      </c>
      <c r="C8">
        <v>584</v>
      </c>
    </row>
    <row r="9" spans="1:3" ht="15" customHeight="1" x14ac:dyDescent="0.25">
      <c r="A9" t="s">
        <v>120</v>
      </c>
      <c r="B9">
        <v>330</v>
      </c>
      <c r="C9">
        <v>343</v>
      </c>
    </row>
    <row r="10" spans="1:3" ht="15" customHeight="1" x14ac:dyDescent="0.25">
      <c r="A10" t="s">
        <v>19</v>
      </c>
      <c r="B10">
        <v>255</v>
      </c>
      <c r="C10">
        <v>265</v>
      </c>
    </row>
    <row r="11" spans="1:3" x14ac:dyDescent="0.25">
      <c r="A11" t="s">
        <v>20</v>
      </c>
      <c r="B11">
        <v>748</v>
      </c>
      <c r="C11">
        <v>742</v>
      </c>
    </row>
    <row r="12" spans="1:3" x14ac:dyDescent="0.25">
      <c r="A12" t="s">
        <v>21</v>
      </c>
      <c r="B12">
        <v>383</v>
      </c>
      <c r="C12">
        <v>470</v>
      </c>
    </row>
    <row r="13" spans="1:3" x14ac:dyDescent="0.25">
      <c r="A13" t="s">
        <v>121</v>
      </c>
      <c r="B13">
        <v>586</v>
      </c>
      <c r="C13">
        <v>706</v>
      </c>
    </row>
    <row r="14" spans="1:3" x14ac:dyDescent="0.25">
      <c r="A14" t="s">
        <v>22</v>
      </c>
      <c r="B14">
        <v>562</v>
      </c>
      <c r="C14">
        <v>757</v>
      </c>
    </row>
    <row r="15" spans="1:3" x14ac:dyDescent="0.25">
      <c r="A15" t="s">
        <v>122</v>
      </c>
      <c r="B15">
        <v>730</v>
      </c>
      <c r="C15">
        <v>865</v>
      </c>
    </row>
    <row r="16" spans="1:3" x14ac:dyDescent="0.25">
      <c r="A16" t="s">
        <v>23</v>
      </c>
      <c r="B16">
        <v>494</v>
      </c>
      <c r="C16">
        <v>667</v>
      </c>
    </row>
    <row r="17" spans="1:6" x14ac:dyDescent="0.25">
      <c r="A17" t="s">
        <v>123</v>
      </c>
      <c r="B17">
        <v>870</v>
      </c>
      <c r="C17">
        <v>1068</v>
      </c>
    </row>
    <row r="18" spans="1:6" x14ac:dyDescent="0.25">
      <c r="A18" t="s">
        <v>124</v>
      </c>
      <c r="B18">
        <v>154</v>
      </c>
      <c r="C18">
        <v>174</v>
      </c>
    </row>
    <row r="19" spans="1:6" x14ac:dyDescent="0.25">
      <c r="A19" t="s">
        <v>125</v>
      </c>
      <c r="B19">
        <v>241</v>
      </c>
      <c r="C19">
        <v>274</v>
      </c>
    </row>
    <row r="20" spans="1:6" x14ac:dyDescent="0.25">
      <c r="A20" t="s">
        <v>180</v>
      </c>
      <c r="B20">
        <v>347</v>
      </c>
      <c r="C20">
        <v>425</v>
      </c>
    </row>
    <row r="21" spans="1:6" x14ac:dyDescent="0.25">
      <c r="A21" t="s">
        <v>24</v>
      </c>
      <c r="B21">
        <v>341</v>
      </c>
      <c r="C21">
        <v>412</v>
      </c>
    </row>
    <row r="22" spans="1:6" x14ac:dyDescent="0.25">
      <c r="A22" t="s">
        <v>127</v>
      </c>
      <c r="B22">
        <v>326</v>
      </c>
      <c r="C22">
        <v>419</v>
      </c>
    </row>
    <row r="23" spans="1:6" x14ac:dyDescent="0.25">
      <c r="A23" t="s">
        <v>128</v>
      </c>
      <c r="B23">
        <v>328</v>
      </c>
      <c r="C23">
        <v>394</v>
      </c>
    </row>
    <row r="24" spans="1:6" x14ac:dyDescent="0.25">
      <c r="A24" t="s">
        <v>25</v>
      </c>
      <c r="B24">
        <v>154</v>
      </c>
      <c r="C24">
        <v>175</v>
      </c>
    </row>
    <row r="26" spans="1:6" x14ac:dyDescent="0.25">
      <c r="A26" t="s">
        <v>83</v>
      </c>
      <c r="B26">
        <f>SUM(B3:B24)</f>
        <v>9440</v>
      </c>
      <c r="C26">
        <f t="shared" ref="C26" si="0">SUM(C3:C24)</f>
        <v>11557</v>
      </c>
    </row>
    <row r="27" spans="1:6" x14ac:dyDescent="0.25">
      <c r="A27" s="59"/>
    </row>
    <row r="30" spans="1:6" x14ac:dyDescent="0.25">
      <c r="F30" s="97"/>
    </row>
    <row r="31" spans="1:6" x14ac:dyDescent="0.25">
      <c r="F31" s="97"/>
    </row>
  </sheetData>
  <sheetProtection password="DAC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Overview</vt:lpstr>
      <vt:lpstr>ODN profiles</vt:lpstr>
      <vt:lpstr>Prevalence</vt:lpstr>
      <vt:lpstr>Burden</vt:lpstr>
      <vt:lpstr>ODN data summary</vt:lpstr>
      <vt:lpstr>PWID data</vt:lpstr>
      <vt:lpstr>Lab data</vt:lpstr>
      <vt:lpstr>HES data</vt:lpstr>
      <vt:lpstr>Treatment</vt:lpstr>
      <vt:lpstr>GD</vt:lpstr>
      <vt:lpstr>L1</vt:lpstr>
      <vt:lpstr>L2</vt:lpstr>
      <vt:lpstr>L3</vt:lpstr>
      <vt:lpstr>L4</vt:lpstr>
      <vt:lpstr>L5</vt:lpstr>
      <vt:lpstr>L6</vt:lpstr>
      <vt:lpstr>L7</vt:lpstr>
      <vt:lpstr>Notes</vt:lpstr>
      <vt:lpstr>NTA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Harris</dc:creator>
  <cp:lastModifiedBy>Ross Harris</cp:lastModifiedBy>
  <cp:lastPrinted>2017-06-01T09:45:14Z</cp:lastPrinted>
  <dcterms:created xsi:type="dcterms:W3CDTF">2017-06-01T09:26:44Z</dcterms:created>
  <dcterms:modified xsi:type="dcterms:W3CDTF">2018-07-20T14:13:03Z</dcterms:modified>
</cp:coreProperties>
</file>