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48" windowWidth="11544" windowHeight="9636" activeTab="0"/>
  </bookViews>
  <sheets>
    <sheet name="Apportion (inc uplift)" sheetId="1" r:id="rId1"/>
    <sheet name="Apportion (exc uplift)" sheetId="2" r:id="rId2"/>
    <sheet name="HP apport" sheetId="3" r:id="rId3"/>
    <sheet name="H Mac apport" sheetId="4" r:id="rId4"/>
    <sheet name="S&amp;R" sheetId="5" r:id="rId5"/>
    <sheet name="UK FQAs" sheetId="6" r:id="rId6"/>
  </sheets>
  <definedNames>
    <definedName name="_xlnm.Print_Area" localSheetId="1">'Apportion (exc uplift)'!$B$3:$CT$105</definedName>
    <definedName name="_xlnm.Print_Area" localSheetId="0">'Apportion (inc uplift)'!$B$3:$CT$112</definedName>
    <definedName name="_xlnm.Print_Area" localSheetId="2">'HP apport'!$A$1:$E$40</definedName>
    <definedName name="_xlnm.Print_Area" localSheetId="5">'UK FQAs'!#REF!</definedName>
    <definedName name="_xlnm.Print_Titles" localSheetId="1">'Apportion (exc uplift)'!$A:$A,'Apportion (exc uplift)'!$1:$2</definedName>
    <definedName name="_xlnm.Print_Titles" localSheetId="0">'Apportion (inc uplift)'!$A:$A,'Apportion (inc uplift)'!$1:$2</definedName>
  </definedNames>
  <calcPr fullCalcOnLoad="1"/>
</workbook>
</file>

<file path=xl/comments1.xml><?xml version="1.0" encoding="utf-8"?>
<comments xmlns="http://schemas.openxmlformats.org/spreadsheetml/2006/main">
  <authors>
    <author>m300459</author>
  </authors>
  <commentList>
    <comment ref="BK25" authorId="0">
      <text>
        <r>
          <rPr>
            <sz val="9"/>
            <rFont val="Tahoma"/>
            <family val="2"/>
          </rPr>
          <t>Excludes 12690 handline FQAs</t>
        </r>
      </text>
    </commen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100" authorId="0">
      <text>
        <r>
          <rPr>
            <sz val="9"/>
            <rFont val="Tahoma"/>
            <family val="2"/>
          </rPr>
          <t>Use rounded figures and adjust England so adds up to UK total</t>
        </r>
      </text>
    </comment>
    <comment ref="AH2" authorId="0">
      <text>
        <r>
          <rPr>
            <sz val="9"/>
            <rFont val="Tahoma"/>
            <family val="2"/>
          </rPr>
          <t xml:space="preserve">from 1 July 2018 to 30 June 2019
</t>
        </r>
      </text>
    </comment>
    <comment ref="D14" authorId="0">
      <text>
        <r>
          <rPr>
            <sz val="9"/>
            <rFont val="Tahoma"/>
            <family val="2"/>
          </rPr>
          <t>gained from CYS</t>
        </r>
      </text>
    </comment>
    <comment ref="AI14" authorId="0">
      <text>
        <r>
          <rPr>
            <sz val="9"/>
            <rFont val="Tahoma"/>
            <family val="2"/>
          </rPr>
          <t>gained from CYS</t>
        </r>
      </text>
    </comment>
    <comment ref="BR14" authorId="0">
      <text>
        <r>
          <rPr>
            <sz val="9"/>
            <rFont val="Tahoma"/>
            <family val="2"/>
          </rPr>
          <t>gained from CYS</t>
        </r>
      </text>
    </comment>
  </commentList>
</comments>
</file>

<file path=xl/comments2.xml><?xml version="1.0" encoding="utf-8"?>
<comments xmlns="http://schemas.openxmlformats.org/spreadsheetml/2006/main">
  <authors>
    <author>m300459</author>
  </authors>
  <commentLis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BK25" authorId="0">
      <text>
        <r>
          <rPr>
            <sz val="9"/>
            <rFont val="Tahoma"/>
            <family val="2"/>
          </rPr>
          <t>Excludes 12690 handline FQAs</t>
        </r>
      </text>
    </comment>
    <comment ref="A100" authorId="0">
      <text>
        <r>
          <rPr>
            <sz val="9"/>
            <rFont val="Tahoma"/>
            <family val="2"/>
          </rPr>
          <t>Use rounded figures and adjust England so adds up to UK total</t>
        </r>
      </text>
    </comment>
    <comment ref="AH2" authorId="0">
      <text>
        <r>
          <rPr>
            <sz val="9"/>
            <rFont val="Tahoma"/>
            <family val="2"/>
          </rPr>
          <t xml:space="preserve">from 1 July 2018 to 30 June 2019
</t>
        </r>
      </text>
    </comment>
    <comment ref="BR14" authorId="0">
      <text>
        <r>
          <rPr>
            <sz val="9"/>
            <rFont val="Tahoma"/>
            <family val="2"/>
          </rPr>
          <t>gained from CYS</t>
        </r>
      </text>
    </comment>
    <comment ref="AI14" authorId="0">
      <text>
        <r>
          <rPr>
            <sz val="9"/>
            <rFont val="Tahoma"/>
            <family val="2"/>
          </rPr>
          <t>gained from CYS</t>
        </r>
      </text>
    </comment>
    <comment ref="D14" authorId="0">
      <text>
        <r>
          <rPr>
            <sz val="9"/>
            <rFont val="Tahoma"/>
            <family val="2"/>
          </rPr>
          <t>gained from CYS</t>
        </r>
      </text>
    </comment>
  </commentList>
</comments>
</file>

<file path=xl/comments5.xml><?xml version="1.0" encoding="utf-8"?>
<comments xmlns="http://schemas.openxmlformats.org/spreadsheetml/2006/main">
  <authors>
    <author>m300459</author>
  </authors>
  <commentList>
    <comment ref="O2" authorId="0">
      <text>
        <r>
          <rPr>
            <sz val="9"/>
            <rFont val="Tahoma"/>
            <family val="2"/>
          </rPr>
          <t>Fleetwood's donated to ANIFPO from 2018 for allocating FA quota</t>
        </r>
      </text>
    </comment>
  </commentList>
</comments>
</file>

<file path=xl/comments6.xml><?xml version="1.0" encoding="utf-8"?>
<comments xmlns="http://schemas.openxmlformats.org/spreadsheetml/2006/main">
  <authors>
    <author>m300459</author>
  </authors>
  <commentList>
    <comment ref="A1" authorId="0">
      <text>
        <r>
          <rPr>
            <b/>
            <sz val="9"/>
            <rFont val="Tahoma"/>
            <family val="2"/>
          </rPr>
          <t>inlcude NSDABFLE in 2019 for completeness</t>
        </r>
      </text>
    </comment>
  </commentList>
</comments>
</file>

<file path=xl/sharedStrings.xml><?xml version="1.0" encoding="utf-8"?>
<sst xmlns="http://schemas.openxmlformats.org/spreadsheetml/2006/main" count="1344" uniqueCount="337">
  <si>
    <t>UK</t>
  </si>
  <si>
    <t>NSHOM</t>
  </si>
  <si>
    <t>WSHOM</t>
  </si>
  <si>
    <t>SFO</t>
  </si>
  <si>
    <t>Sole 7a</t>
  </si>
  <si>
    <t>Sole 7d</t>
  </si>
  <si>
    <t>Sole 7e</t>
  </si>
  <si>
    <t>Sole 7fg</t>
  </si>
  <si>
    <t>Sole 7hjk</t>
  </si>
  <si>
    <t>Plaice 7a</t>
  </si>
  <si>
    <t>Plaice 7de</t>
  </si>
  <si>
    <t>Plaice 7fg</t>
  </si>
  <si>
    <t>Plaice 7hjk</t>
  </si>
  <si>
    <t>Cod 7a</t>
  </si>
  <si>
    <t>Cod 7bk xd</t>
  </si>
  <si>
    <t>Cod 7d</t>
  </si>
  <si>
    <t>Whiting 7a</t>
  </si>
  <si>
    <t>Whiting 7bk</t>
  </si>
  <si>
    <t>Angler 7</t>
  </si>
  <si>
    <t>Angler 8abde</t>
  </si>
  <si>
    <t>Megrim 7</t>
  </si>
  <si>
    <t>Haddock 7a</t>
  </si>
  <si>
    <t>Haddock 7bk</t>
  </si>
  <si>
    <t>Hake 67</t>
  </si>
  <si>
    <t>Hake 8abde</t>
  </si>
  <si>
    <t>Pollack 7</t>
  </si>
  <si>
    <t>Nephrops 7</t>
  </si>
  <si>
    <t>England</t>
  </si>
  <si>
    <t>Wales</t>
  </si>
  <si>
    <t>Scotland</t>
  </si>
  <si>
    <t>N Ireland</t>
  </si>
  <si>
    <t>Area 7</t>
  </si>
  <si>
    <t>North Sea</t>
  </si>
  <si>
    <t>Herring 7a</t>
  </si>
  <si>
    <t>Herring 7ef</t>
  </si>
  <si>
    <t>Boarfish 678</t>
  </si>
  <si>
    <t>Sprat 7de</t>
  </si>
  <si>
    <t>NS Sprat</t>
  </si>
  <si>
    <t>Min Pel</t>
  </si>
  <si>
    <t>Northern</t>
  </si>
  <si>
    <t>NS Cod</t>
  </si>
  <si>
    <t>NS Haddock</t>
  </si>
  <si>
    <t>NS Whiting</t>
  </si>
  <si>
    <t>NS Saithe</t>
  </si>
  <si>
    <t>NS Plaice</t>
  </si>
  <si>
    <t>NS Sole</t>
  </si>
  <si>
    <t>NS Hake</t>
  </si>
  <si>
    <t>NS Nephrops</t>
  </si>
  <si>
    <t>Norway Others</t>
  </si>
  <si>
    <t>NS Anglers</t>
  </si>
  <si>
    <t>NS Megrim</t>
  </si>
  <si>
    <t>Northern Prawn</t>
  </si>
  <si>
    <t>WS Haddock 6a</t>
  </si>
  <si>
    <t>WS Haddock 6b</t>
  </si>
  <si>
    <t>WS Saithe</t>
  </si>
  <si>
    <t>WS Plaice</t>
  </si>
  <si>
    <t>WS Sole</t>
  </si>
  <si>
    <t>WS Anglers</t>
  </si>
  <si>
    <t>WS Nephrops</t>
  </si>
  <si>
    <t>WS Megrim</t>
  </si>
  <si>
    <t>WS Pollack</t>
  </si>
  <si>
    <t>Area 4&amp;6</t>
  </si>
  <si>
    <t>NS Herring</t>
  </si>
  <si>
    <t>WS Herring</t>
  </si>
  <si>
    <t xml:space="preserve">WS Mackerel </t>
  </si>
  <si>
    <t>NS Mackerel</t>
  </si>
  <si>
    <t>Clyde Herring</t>
  </si>
  <si>
    <t>Northern Blue Whiting</t>
  </si>
  <si>
    <t>NS Sandeels</t>
  </si>
  <si>
    <t>AS Herring</t>
  </si>
  <si>
    <t>Greater Silver Smelt 67</t>
  </si>
  <si>
    <t>NS Sandeels Area 1</t>
  </si>
  <si>
    <t>NS Sandeels Area 2</t>
  </si>
  <si>
    <t>NS Sandeels Area 3</t>
  </si>
  <si>
    <t>NS Sandeels Area 4</t>
  </si>
  <si>
    <t>NS Sandeels Area 6</t>
  </si>
  <si>
    <t>WS Mackerel o/w 2a Norway</t>
  </si>
  <si>
    <t>NS Mackerel o/w 3a4bc</t>
  </si>
  <si>
    <t>NS Horse Mackerel</t>
  </si>
  <si>
    <t>WS Horse Mackerel</t>
  </si>
  <si>
    <t>Maj Pel</t>
  </si>
  <si>
    <t>Deep Sea</t>
  </si>
  <si>
    <t>Ling 4</t>
  </si>
  <si>
    <t>Tusk 4</t>
  </si>
  <si>
    <t>Tusk 567</t>
  </si>
  <si>
    <t>Ling 6-10,12,14</t>
  </si>
  <si>
    <t>Blue Ling 67</t>
  </si>
  <si>
    <t>Norway Anglers</t>
  </si>
  <si>
    <t>Norway Ling</t>
  </si>
  <si>
    <t>Norway Nephrops</t>
  </si>
  <si>
    <t>Norway Tusk</t>
  </si>
  <si>
    <t>Greenland Halibut 2a46</t>
  </si>
  <si>
    <t>Greater Forkbeard 567</t>
  </si>
  <si>
    <t>WS Mackerel o/w 4a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</si>
  <si>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</si>
  <si>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</si>
  <si>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</si>
  <si>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</si>
  <si>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</si>
  <si>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</si>
  <si>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</si>
  <si>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</si>
  <si>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</si>
  <si>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</si>
  <si>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</si>
  <si>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</si>
  <si>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</si>
  <si>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</si>
  <si>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</si>
  <si>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</si>
  <si>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</si>
  <si>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</si>
  <si>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</si>
  <si>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</si>
  <si>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</si>
  <si>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</si>
  <si>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Underpinning</t>
  </si>
  <si>
    <t>U10s %</t>
  </si>
  <si>
    <t>FQAs</t>
  </si>
  <si>
    <t>Hague Preference</t>
  </si>
  <si>
    <t>Non sector %</t>
  </si>
  <si>
    <t>Based on FQAs</t>
  </si>
  <si>
    <t>Maximum</t>
  </si>
  <si>
    <t>Non Sector FQAs</t>
  </si>
  <si>
    <t>Non Sector tonnes</t>
  </si>
  <si>
    <t>Saithe 7</t>
  </si>
  <si>
    <t>..</t>
  </si>
  <si>
    <t>Sector FQAs</t>
  </si>
  <si>
    <t>Sector tonnes</t>
  </si>
  <si>
    <t>Total tonnes</t>
  </si>
  <si>
    <t>Total</t>
  </si>
  <si>
    <t>U10s tonnes</t>
  </si>
  <si>
    <t>Check</t>
  </si>
  <si>
    <t>Based on floor quota</t>
  </si>
  <si>
    <t>U10s floor quota</t>
  </si>
  <si>
    <t>U10s</t>
  </si>
  <si>
    <t>U10s allocation</t>
  </si>
  <si>
    <t>U10s % share</t>
  </si>
  <si>
    <t>England %</t>
  </si>
  <si>
    <t>Wales %</t>
  </si>
  <si>
    <t>Scotland %</t>
  </si>
  <si>
    <t>N Ireland %</t>
  </si>
  <si>
    <t>Mourne</t>
  </si>
  <si>
    <t>Non Sector allocation</t>
  </si>
  <si>
    <t>Based on underpinning %</t>
  </si>
  <si>
    <t>NS Lems &amp; Witches</t>
  </si>
  <si>
    <t>NS Skates &amp; Rays</t>
  </si>
  <si>
    <t>NS Turbot &amp; Brill</t>
  </si>
  <si>
    <t>SW Handliners</t>
  </si>
  <si>
    <t>WS Haddock 6a of which</t>
  </si>
  <si>
    <t>Special allocation:</t>
  </si>
  <si>
    <t>4a Handline Mackerel</t>
  </si>
  <si>
    <t>UK quota exc special alloc</t>
  </si>
  <si>
    <t>Special allocation</t>
  </si>
  <si>
    <t>Porcupine Nephrops</t>
  </si>
  <si>
    <t>Skates &amp; Rays 67 xd</t>
  </si>
  <si>
    <t>Skates &amp; Rays 7d</t>
  </si>
  <si>
    <t>Black Scab-bardish 567,12</t>
  </si>
  <si>
    <t>Unallocated banking</t>
  </si>
  <si>
    <t>Quota deductions</t>
  </si>
  <si>
    <t>Sector</t>
  </si>
  <si>
    <t>Percentage share (based on track record 2006-08)</t>
  </si>
  <si>
    <t>S&amp;R 6&amp;7</t>
  </si>
  <si>
    <t>S&amp;R 7d</t>
  </si>
  <si>
    <t>Eng</t>
  </si>
  <si>
    <t>Wal</t>
  </si>
  <si>
    <t>Sco</t>
  </si>
  <si>
    <t>N I</t>
  </si>
  <si>
    <t>Non-sector</t>
  </si>
  <si>
    <t>Old stock definitions</t>
  </si>
  <si>
    <t>Quota 2010</t>
  </si>
  <si>
    <t>o/w 2a(EU), 4a</t>
  </si>
  <si>
    <t>West Coast</t>
  </si>
  <si>
    <t>o/w 7d</t>
  </si>
  <si>
    <t>New stock definitions</t>
  </si>
  <si>
    <t>Tonnes</t>
  </si>
  <si>
    <t>Total to apportion</t>
  </si>
  <si>
    <t>2006-2008 track record</t>
  </si>
  <si>
    <t>Proxy FQAs</t>
  </si>
  <si>
    <t>Faroes</t>
  </si>
  <si>
    <t>Tonnes per 100 FQAs</t>
  </si>
  <si>
    <t>4a hline</t>
  </si>
  <si>
    <t>Borrowing unclaimed by EU</t>
  </si>
  <si>
    <t>Redfish</t>
  </si>
  <si>
    <t>Saithe</t>
  </si>
  <si>
    <t>Others</t>
  </si>
  <si>
    <t>Cod / Haddock</t>
  </si>
  <si>
    <t>Ling / Blue Ling</t>
  </si>
  <si>
    <t>Faroes Blue Whiting</t>
  </si>
  <si>
    <t>Use percentages to apportion nationality (based on current nationality) to new S&amp;R stocks for POs and non sector - saved in G:/Concordat/New S&amp;R by ctry 2014.xls</t>
  </si>
  <si>
    <t>sw hline</t>
  </si>
  <si>
    <t>Herring 4c7d</t>
  </si>
  <si>
    <t>COD7BK</t>
  </si>
  <si>
    <t>WSCOD</t>
  </si>
  <si>
    <t>WSNEP</t>
  </si>
  <si>
    <t>SAI7</t>
  </si>
  <si>
    <t>WHI7BK</t>
  </si>
  <si>
    <t>NSDGS</t>
  </si>
  <si>
    <t>ISHER</t>
  </si>
  <si>
    <t>WSHAK</t>
  </si>
  <si>
    <t>WSMAC</t>
  </si>
  <si>
    <t>WSPLA</t>
  </si>
  <si>
    <t>LINWS</t>
  </si>
  <si>
    <t>NSHAD</t>
  </si>
  <si>
    <t>USK4</t>
  </si>
  <si>
    <t>NSWHI</t>
  </si>
  <si>
    <t>PLA7HJK</t>
  </si>
  <si>
    <t>NSLEMWIT</t>
  </si>
  <si>
    <t>WSMEG</t>
  </si>
  <si>
    <t>SOL7FG</t>
  </si>
  <si>
    <t>ANG7</t>
  </si>
  <si>
    <t>NSTURB</t>
  </si>
  <si>
    <t>SOL7E</t>
  </si>
  <si>
    <t>NSHER</t>
  </si>
  <si>
    <t>NSMEG</t>
  </si>
  <si>
    <t>NSSAN</t>
  </si>
  <si>
    <t>NSSAI</t>
  </si>
  <si>
    <t>NSNEP</t>
  </si>
  <si>
    <t>SOL7D</t>
  </si>
  <si>
    <t>WSSAI</t>
  </si>
  <si>
    <t>NSANG</t>
  </si>
  <si>
    <t>LIN4</t>
  </si>
  <si>
    <t>PLA7DE</t>
  </si>
  <si>
    <t>NSSKA</t>
  </si>
  <si>
    <t>NSSOL</t>
  </si>
  <si>
    <t>WHI7A</t>
  </si>
  <si>
    <t>POL7</t>
  </si>
  <si>
    <t>NSHAK</t>
  </si>
  <si>
    <t>HAD6A</t>
  </si>
  <si>
    <t>BOR678</t>
  </si>
  <si>
    <t>HAD7</t>
  </si>
  <si>
    <t>SOL7A</t>
  </si>
  <si>
    <t>PLA7FG</t>
  </si>
  <si>
    <t>HAD6B</t>
  </si>
  <si>
    <t>NORANG</t>
  </si>
  <si>
    <t>NSCOD</t>
  </si>
  <si>
    <t>NSPLA</t>
  </si>
  <si>
    <t>NEP7</t>
  </si>
  <si>
    <t>WSANG</t>
  </si>
  <si>
    <t>SOL7HJK</t>
  </si>
  <si>
    <t>PLA7A</t>
  </si>
  <si>
    <t>WSWHI</t>
  </si>
  <si>
    <t>CLYHER</t>
  </si>
  <si>
    <t>SNSHER</t>
  </si>
  <si>
    <t>RNGWS</t>
  </si>
  <si>
    <t>WSSOL</t>
  </si>
  <si>
    <t>USK567</t>
  </si>
  <si>
    <t>COD7A</t>
  </si>
  <si>
    <t>WSPOL</t>
  </si>
  <si>
    <t>NOROTH</t>
  </si>
  <si>
    <t>MEG7</t>
  </si>
  <si>
    <t>BLI67</t>
  </si>
  <si>
    <t>MACBOX</t>
  </si>
  <si>
    <t>HER7EF</t>
  </si>
  <si>
    <t>NSSPR</t>
  </si>
  <si>
    <t>BSFWS</t>
  </si>
  <si>
    <t>COD6B</t>
  </si>
  <si>
    <t>NSPRA</t>
  </si>
  <si>
    <t>WSHER</t>
  </si>
  <si>
    <t>FARLIN</t>
  </si>
  <si>
    <t>DSSWS</t>
  </si>
  <si>
    <t>ARG567</t>
  </si>
  <si>
    <t>NORLIN</t>
  </si>
  <si>
    <t>GFB567</t>
  </si>
  <si>
    <t>FARCH</t>
  </si>
  <si>
    <t>WHBNORTH</t>
  </si>
  <si>
    <t>GLH246</t>
  </si>
  <si>
    <t>SPR7DE</t>
  </si>
  <si>
    <t>NORUSK</t>
  </si>
  <si>
    <t>NSMAC</t>
  </si>
  <si>
    <t>FAROTH</t>
  </si>
  <si>
    <t>ASHER</t>
  </si>
  <si>
    <t>FARSAI</t>
  </si>
  <si>
    <t>FARRED</t>
  </si>
  <si>
    <t>MAC3A4BC</t>
  </si>
  <si>
    <t>NSNOP</t>
  </si>
  <si>
    <t>WSHAD</t>
  </si>
  <si>
    <t>NORNEP</t>
  </si>
  <si>
    <t>HER7GHJK</t>
  </si>
  <si>
    <t>Grand Total</t>
  </si>
  <si>
    <t>PO NAME</t>
  </si>
  <si>
    <t>RED05AIS</t>
  </si>
  <si>
    <t>GHL1N2AB</t>
  </si>
  <si>
    <t>COD12B</t>
  </si>
  <si>
    <t>COD1N2AB</t>
  </si>
  <si>
    <t>GHL514GRN</t>
  </si>
  <si>
    <t>RED515GRN</t>
  </si>
  <si>
    <t>RED1N2AB</t>
  </si>
  <si>
    <t>HAD1N2AB</t>
  </si>
  <si>
    <t>POK1N2AB</t>
  </si>
  <si>
    <t>CODN1GL14</t>
  </si>
  <si>
    <t>CODN3M</t>
  </si>
  <si>
    <t>SW handliners</t>
  </si>
  <si>
    <t>Departmental</t>
  </si>
  <si>
    <t>Unattributed</t>
  </si>
  <si>
    <t>Under 10s</t>
  </si>
  <si>
    <t>Under 10s realign</t>
  </si>
  <si>
    <t>UK total</t>
  </si>
  <si>
    <t>UK total (exc dept)</t>
  </si>
  <si>
    <t>Sector total (inc Manx)</t>
  </si>
  <si>
    <t xml:space="preserve">   Non Sector England</t>
  </si>
  <si>
    <t xml:space="preserve">   Non Sector Wales</t>
  </si>
  <si>
    <t xml:space="preserve">   Non Sector Scotland</t>
  </si>
  <si>
    <t xml:space="preserve">   Non Sector N Ireland</t>
  </si>
  <si>
    <t>Use these:</t>
  </si>
  <si>
    <t>Sector England</t>
  </si>
  <si>
    <t>Sector Wales</t>
  </si>
  <si>
    <t>Sector Scotland</t>
  </si>
  <si>
    <t>Sector N Ireland</t>
  </si>
  <si>
    <t>Non Sector England</t>
  </si>
  <si>
    <t>Non Sector Wales</t>
  </si>
  <si>
    <t>Non Sector Scotland</t>
  </si>
  <si>
    <t>Non Sector N Ireland</t>
  </si>
  <si>
    <t>HP Allocation</t>
  </si>
  <si>
    <t>Allocation based on FQAs</t>
  </si>
  <si>
    <t>Total FQAs (exclude U10s for English NS Whiting)</t>
  </si>
  <si>
    <t>FQAs - U10s equivalent</t>
  </si>
  <si>
    <t>FQAs - sector and non sector</t>
  </si>
  <si>
    <t>allocate by FQAs</t>
  </si>
  <si>
    <t>Hague Pref</t>
  </si>
  <si>
    <t>AS Herring o/w Faroes 5b</t>
  </si>
  <si>
    <t>Under 10s Eng realign</t>
  </si>
  <si>
    <t>Handliners</t>
  </si>
  <si>
    <t>Realign to English U10s</t>
  </si>
  <si>
    <t>FQAs (exc dept)</t>
  </si>
  <si>
    <t>UK quota allocation</t>
  </si>
  <si>
    <t>o/w uplift quota allocation</t>
  </si>
  <si>
    <t>Quota allocation</t>
  </si>
  <si>
    <t>England (realign U10s)</t>
  </si>
  <si>
    <t>o/w uplift quota allowance</t>
  </si>
  <si>
    <t>R'nose/ R'head Grenadier 5b67</t>
  </si>
  <si>
    <t>Windfall banking/CYS</t>
  </si>
  <si>
    <t>Quota 2018</t>
  </si>
  <si>
    <r>
      <t>2018</t>
    </r>
    <r>
      <rPr>
        <b/>
        <sz val="10"/>
        <rFont val="Arial"/>
        <family val="2"/>
      </rPr>
      <t xml:space="preserve"> (exc NSDABFLE)</t>
    </r>
  </si>
  <si>
    <t>o/w English unallocated</t>
  </si>
  <si>
    <t>UK (inc Eng U10 realign)</t>
  </si>
  <si>
    <t>England (inc unallocated)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</si>
</sst>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  <numFmt numFmtId="179" formatCode="0.00000000000"/>
    <numFmt numFmtId="180" formatCode="#,##0.000"/>
    <numFmt numFmtId="181" formatCode="0.000000000000"/>
    <numFmt numFmtId="182" formatCode="0.000000000"/>
    <numFmt numFmtId="183" formatCode="0.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0.0000000000000000000"/>
    <numFmt numFmtId="191" formatCode="0.00000000000000000000"/>
  </numFmts>
  <fonts count="6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B4DE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right" vertical="top" wrapText="1"/>
    </xf>
    <xf numFmtId="166" fontId="56" fillId="0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56" fillId="4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66" fontId="59" fillId="4" borderId="0" xfId="0" applyNumberFormat="1" applyFont="1" applyFill="1" applyBorder="1" applyAlignment="1">
      <alignment horizontal="right"/>
    </xf>
    <xf numFmtId="0" fontId="56" fillId="0" borderId="0" xfId="0" applyFont="1" applyAlignment="1">
      <alignment horizontal="right"/>
    </xf>
    <xf numFmtId="2" fontId="56" fillId="0" borderId="0" xfId="0" applyNumberFormat="1" applyFont="1" applyFill="1" applyBorder="1" applyAlignment="1">
      <alignment horizontal="right"/>
    </xf>
    <xf numFmtId="1" fontId="56" fillId="6" borderId="0" xfId="0" applyNumberFormat="1" applyFont="1" applyFill="1" applyBorder="1" applyAlignment="1">
      <alignment horizontal="right"/>
    </xf>
    <xf numFmtId="0" fontId="58" fillId="13" borderId="0" xfId="0" applyFont="1" applyFill="1" applyBorder="1" applyAlignment="1">
      <alignment/>
    </xf>
    <xf numFmtId="0" fontId="56" fillId="13" borderId="0" xfId="0" applyFont="1" applyFill="1" applyBorder="1" applyAlignment="1">
      <alignment/>
    </xf>
    <xf numFmtId="166" fontId="58" fillId="0" borderId="0" xfId="0" applyNumberFormat="1" applyFont="1" applyFill="1" applyBorder="1" applyAlignment="1">
      <alignment horizontal="right"/>
    </xf>
    <xf numFmtId="0" fontId="58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" fontId="56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1" fontId="60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166" fontId="60" fillId="0" borderId="0" xfId="0" applyNumberFormat="1" applyFont="1" applyFill="1" applyBorder="1" applyAlignment="1">
      <alignment horizontal="right"/>
    </xf>
    <xf numFmtId="0" fontId="56" fillId="4" borderId="0" xfId="0" applyFont="1" applyFill="1" applyAlignment="1">
      <alignment horizontal="right"/>
    </xf>
    <xf numFmtId="0" fontId="56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6" fillId="11" borderId="0" xfId="0" applyFont="1" applyFill="1" applyBorder="1" applyAlignment="1">
      <alignment/>
    </xf>
    <xf numFmtId="0" fontId="58" fillId="11" borderId="0" xfId="0" applyFont="1" applyFill="1" applyBorder="1" applyAlignment="1">
      <alignment/>
    </xf>
    <xf numFmtId="0" fontId="62" fillId="0" borderId="0" xfId="0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166" fontId="63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56" fillId="0" borderId="0" xfId="0" applyFont="1" applyAlignment="1">
      <alignment/>
    </xf>
    <xf numFmtId="166" fontId="56" fillId="0" borderId="0" xfId="0" applyNumberFormat="1" applyFont="1" applyAlignment="1">
      <alignment/>
    </xf>
    <xf numFmtId="0" fontId="54" fillId="0" borderId="0" xfId="0" applyFont="1" applyAlignment="1">
      <alignment/>
    </xf>
    <xf numFmtId="0" fontId="56" fillId="3" borderId="0" xfId="0" applyFont="1" applyFill="1" applyBorder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/>
    </xf>
    <xf numFmtId="0" fontId="0" fillId="0" borderId="10" xfId="0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right" wrapText="1"/>
    </xf>
    <xf numFmtId="166" fontId="5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166" fontId="3" fillId="3" borderId="0" xfId="0" applyNumberFormat="1" applyFont="1" applyFill="1" applyAlignment="1">
      <alignment/>
    </xf>
    <xf numFmtId="166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2" fillId="3" borderId="0" xfId="0" applyNumberFormat="1" applyFont="1" applyFill="1" applyAlignment="1">
      <alignment/>
    </xf>
    <xf numFmtId="0" fontId="56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 horizontal="right"/>
    </xf>
    <xf numFmtId="0" fontId="3" fillId="15" borderId="0" xfId="0" applyFont="1" applyFill="1" applyAlignment="1">
      <alignment horizontal="right"/>
    </xf>
    <xf numFmtId="0" fontId="3" fillId="3" borderId="0" xfId="0" applyFont="1" applyFill="1" applyBorder="1" applyAlignment="1">
      <alignment/>
    </xf>
    <xf numFmtId="1" fontId="56" fillId="3" borderId="0" xfId="0" applyNumberFormat="1" applyFont="1" applyFill="1" applyAlignment="1">
      <alignment/>
    </xf>
    <xf numFmtId="166" fontId="56" fillId="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62" fillId="0" borderId="0" xfId="0" applyFont="1" applyFill="1" applyBorder="1" applyAlignment="1">
      <alignment horizontal="right"/>
    </xf>
    <xf numFmtId="166" fontId="54" fillId="0" borderId="0" xfId="0" applyNumberFormat="1" applyFont="1" applyAlignment="1">
      <alignment/>
    </xf>
    <xf numFmtId="166" fontId="56" fillId="35" borderId="0" xfId="0" applyNumberFormat="1" applyFont="1" applyFill="1" applyBorder="1" applyAlignment="1">
      <alignment/>
    </xf>
    <xf numFmtId="166" fontId="54" fillId="36" borderId="0" xfId="0" applyNumberFormat="1" applyFont="1" applyFill="1" applyAlignment="1">
      <alignment/>
    </xf>
    <xf numFmtId="2" fontId="60" fillId="0" borderId="0" xfId="0" applyNumberFormat="1" applyFont="1" applyFill="1" applyBorder="1" applyAlignment="1">
      <alignment horizontal="right"/>
    </xf>
    <xf numFmtId="1" fontId="2" fillId="6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6" fontId="2" fillId="3" borderId="0" xfId="0" applyNumberFormat="1" applyFont="1" applyFill="1" applyAlignment="1">
      <alignment horizontal="right"/>
    </xf>
    <xf numFmtId="0" fontId="58" fillId="35" borderId="0" xfId="0" applyFont="1" applyFill="1" applyBorder="1" applyAlignment="1">
      <alignment/>
    </xf>
    <xf numFmtId="166" fontId="58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5" fillId="13" borderId="0" xfId="0" applyFont="1" applyFill="1" applyBorder="1" applyAlignment="1">
      <alignment/>
    </xf>
    <xf numFmtId="166" fontId="65" fillId="0" borderId="0" xfId="0" applyNumberFormat="1" applyFont="1" applyFill="1" applyBorder="1" applyAlignment="1">
      <alignment horizontal="right"/>
    </xf>
    <xf numFmtId="166" fontId="65" fillId="0" borderId="0" xfId="0" applyNumberFormat="1" applyFont="1" applyFill="1" applyBorder="1" applyAlignment="1" quotePrefix="1">
      <alignment horizontal="right"/>
    </xf>
    <xf numFmtId="2" fontId="58" fillId="35" borderId="0" xfId="0" applyNumberFormat="1" applyFont="1" applyFill="1" applyBorder="1" applyAlignment="1">
      <alignment/>
    </xf>
    <xf numFmtId="2" fontId="56" fillId="35" borderId="0" xfId="0" applyNumberFormat="1" applyFont="1" applyFill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1" fontId="60" fillId="0" borderId="0" xfId="0" applyNumberFormat="1" applyFont="1" applyFill="1" applyBorder="1" applyAlignment="1">
      <alignment horizontal="right"/>
    </xf>
    <xf numFmtId="0" fontId="3" fillId="0" borderId="0" xfId="58">
      <alignment/>
      <protection/>
    </xf>
    <xf numFmtId="0" fontId="2" fillId="0" borderId="0" xfId="58" applyFont="1">
      <alignment/>
      <protection/>
    </xf>
    <xf numFmtId="0" fontId="2" fillId="37" borderId="11" xfId="58" applyFont="1" applyFill="1" applyBorder="1">
      <alignment/>
      <protection/>
    </xf>
    <xf numFmtId="0" fontId="3" fillId="38" borderId="0" xfId="58" applyFill="1">
      <alignment/>
      <protection/>
    </xf>
    <xf numFmtId="0" fontId="2" fillId="38" borderId="0" xfId="58" applyFont="1" applyFill="1">
      <alignment/>
      <protection/>
    </xf>
    <xf numFmtId="0" fontId="2" fillId="0" borderId="0" xfId="60" applyFont="1" applyFill="1" applyBorder="1">
      <alignment/>
      <protection/>
    </xf>
    <xf numFmtId="0" fontId="0" fillId="0" borderId="0" xfId="0" applyFill="1" applyAlignment="1">
      <alignment/>
    </xf>
    <xf numFmtId="0" fontId="6" fillId="0" borderId="0" xfId="60" applyFont="1" applyAlignment="1">
      <alignment horizontal="left"/>
      <protection/>
    </xf>
    <xf numFmtId="0" fontId="6" fillId="0" borderId="0" xfId="58" applyFont="1" applyFill="1" applyBorder="1" applyAlignment="1">
      <alignment horizontal="left"/>
      <protection/>
    </xf>
    <xf numFmtId="0" fontId="3" fillId="2" borderId="0" xfId="62" applyFill="1">
      <alignment/>
      <protection/>
    </xf>
    <xf numFmtId="0" fontId="2" fillId="38" borderId="0" xfId="0" applyFont="1" applyFill="1" applyAlignment="1">
      <alignment/>
    </xf>
    <xf numFmtId="164" fontId="2" fillId="38" borderId="0" xfId="0" applyNumberFormat="1" applyFont="1" applyFill="1" applyBorder="1" applyAlignment="1">
      <alignment/>
    </xf>
    <xf numFmtId="0" fontId="2" fillId="0" borderId="0" xfId="58" applyFont="1" applyFill="1">
      <alignment/>
      <protection/>
    </xf>
    <xf numFmtId="0" fontId="2" fillId="37" borderId="11" xfId="58" applyFont="1" applyFill="1" applyBorder="1" applyAlignment="1">
      <alignment horizontal="right"/>
      <protection/>
    </xf>
    <xf numFmtId="164" fontId="2" fillId="2" borderId="0" xfId="0" applyNumberFormat="1" applyFont="1" applyFill="1" applyBorder="1" applyAlignment="1">
      <alignment/>
    </xf>
    <xf numFmtId="0" fontId="3" fillId="2" borderId="0" xfId="61" applyFill="1">
      <alignment/>
      <protection/>
    </xf>
    <xf numFmtId="0" fontId="3" fillId="2" borderId="0" xfId="63" applyFill="1">
      <alignment/>
      <protection/>
    </xf>
    <xf numFmtId="0" fontId="3" fillId="2" borderId="0" xfId="60" applyFill="1" applyBorder="1">
      <alignment/>
      <protection/>
    </xf>
    <xf numFmtId="0" fontId="58" fillId="0" borderId="0" xfId="0" applyFont="1" applyAlignment="1">
      <alignment/>
    </xf>
    <xf numFmtId="0" fontId="56" fillId="0" borderId="0" xfId="0" applyFont="1" applyFill="1" applyAlignment="1">
      <alignment/>
    </xf>
    <xf numFmtId="0" fontId="3" fillId="0" borderId="0" xfId="60" applyFont="1" applyFill="1" applyBorder="1">
      <alignment/>
      <protection/>
    </xf>
    <xf numFmtId="166" fontId="58" fillId="0" borderId="0" xfId="0" applyNumberFormat="1" applyFont="1" applyAlignment="1">
      <alignment/>
    </xf>
    <xf numFmtId="1" fontId="56" fillId="0" borderId="0" xfId="0" applyNumberFormat="1" applyFont="1" applyAlignment="1">
      <alignment/>
    </xf>
    <xf numFmtId="1" fontId="56" fillId="0" borderId="0" xfId="0" applyNumberFormat="1" applyFont="1" applyFill="1" applyAlignment="1">
      <alignment/>
    </xf>
    <xf numFmtId="0" fontId="56" fillId="0" borderId="0" xfId="0" applyFont="1" applyAlignment="1" quotePrefix="1">
      <alignment/>
    </xf>
    <xf numFmtId="0" fontId="58" fillId="0" borderId="0" xfId="0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166" fontId="56" fillId="39" borderId="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 horizontal="right"/>
    </xf>
    <xf numFmtId="1" fontId="56" fillId="0" borderId="0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166" fontId="58" fillId="36" borderId="0" xfId="0" applyNumberFormat="1" applyFont="1" applyFill="1" applyAlignment="1">
      <alignment/>
    </xf>
    <xf numFmtId="166" fontId="56" fillId="36" borderId="0" xfId="0" applyNumberFormat="1" applyFont="1" applyFill="1" applyAlignment="1">
      <alignment/>
    </xf>
    <xf numFmtId="0" fontId="3" fillId="38" borderId="0" xfId="59" applyFill="1">
      <alignment/>
      <protection/>
    </xf>
    <xf numFmtId="0" fontId="56" fillId="36" borderId="0" xfId="0" applyFont="1" applyFill="1" applyAlignment="1">
      <alignment/>
    </xf>
    <xf numFmtId="164" fontId="3" fillId="36" borderId="0" xfId="0" applyNumberFormat="1" applyFont="1" applyFill="1" applyBorder="1" applyAlignment="1">
      <alignment/>
    </xf>
    <xf numFmtId="0" fontId="3" fillId="36" borderId="0" xfId="58" applyFont="1" applyFill="1">
      <alignment/>
      <protection/>
    </xf>
    <xf numFmtId="0" fontId="3" fillId="36" borderId="0" xfId="60" applyFont="1" applyFill="1" applyBorder="1">
      <alignment/>
      <protection/>
    </xf>
    <xf numFmtId="0" fontId="62" fillId="0" borderId="0" xfId="0" applyFont="1" applyAlignment="1">
      <alignment/>
    </xf>
    <xf numFmtId="0" fontId="2" fillId="0" borderId="0" xfId="58" applyFont="1" applyFill="1" applyBorder="1" applyAlignment="1">
      <alignment horizontal="right"/>
      <protection/>
    </xf>
    <xf numFmtId="0" fontId="56" fillId="36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56" fillId="10" borderId="0" xfId="0" applyNumberFormat="1" applyFont="1" applyFill="1" applyAlignment="1">
      <alignment/>
    </xf>
    <xf numFmtId="1" fontId="56" fillId="10" borderId="0" xfId="0" applyNumberFormat="1" applyFont="1" applyFill="1" applyAlignment="1">
      <alignment/>
    </xf>
    <xf numFmtId="0" fontId="58" fillId="16" borderId="0" xfId="0" applyFont="1" applyFill="1" applyBorder="1" applyAlignment="1">
      <alignment/>
    </xf>
    <xf numFmtId="0" fontId="56" fillId="16" borderId="0" xfId="0" applyFont="1" applyFill="1" applyBorder="1" applyAlignment="1">
      <alignment/>
    </xf>
    <xf numFmtId="1" fontId="61" fillId="0" borderId="0" xfId="0" applyNumberFormat="1" applyFont="1" applyFill="1" applyBorder="1" applyAlignment="1">
      <alignment horizontal="right"/>
    </xf>
    <xf numFmtId="0" fontId="58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0" fontId="56" fillId="40" borderId="0" xfId="0" applyFont="1" applyFill="1" applyBorder="1" applyAlignment="1">
      <alignment/>
    </xf>
    <xf numFmtId="166" fontId="58" fillId="40" borderId="0" xfId="0" applyNumberFormat="1" applyFont="1" applyFill="1" applyBorder="1" applyAlignment="1">
      <alignment/>
    </xf>
    <xf numFmtId="166" fontId="56" fillId="40" borderId="0" xfId="0" applyNumberFormat="1" applyFont="1" applyFill="1" applyBorder="1" applyAlignment="1">
      <alignment/>
    </xf>
    <xf numFmtId="180" fontId="56" fillId="0" borderId="0" xfId="0" applyNumberFormat="1" applyFont="1" applyFill="1" applyBorder="1" applyAlignment="1">
      <alignment horizontal="right"/>
    </xf>
    <xf numFmtId="0" fontId="56" fillId="36" borderId="0" xfId="0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horizontal="right"/>
    </xf>
    <xf numFmtId="169" fontId="56" fillId="0" borderId="0" xfId="0" applyNumberFormat="1" applyFont="1" applyFill="1" applyBorder="1" applyAlignment="1">
      <alignment/>
    </xf>
    <xf numFmtId="165" fontId="3" fillId="36" borderId="0" xfId="0" applyNumberFormat="1" applyFont="1" applyFill="1" applyBorder="1" applyAlignment="1">
      <alignment horizontal="right" vertical="top" wrapText="1"/>
    </xf>
    <xf numFmtId="180" fontId="56" fillId="4" borderId="0" xfId="0" applyNumberFormat="1" applyFont="1" applyFill="1" applyBorder="1" applyAlignment="1">
      <alignment horizontal="right"/>
    </xf>
    <xf numFmtId="169" fontId="58" fillId="35" borderId="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_1" xfId="59"/>
    <cellStyle name="Normal_Sheet2" xfId="60"/>
    <cellStyle name="Normal_Sheet3" xfId="61"/>
    <cellStyle name="Normal_Sheet4" xfId="62"/>
    <cellStyle name="Normal_Sheet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53">
    <dxf>
      <font>
        <color rgb="FFFF0000"/>
      </font>
    </dxf>
    <dxf>
      <font>
        <color theme="0" tint="-0.24993999302387238"/>
      </font>
    </dxf>
    <dxf>
      <font>
        <color rgb="FFFF0000"/>
      </font>
    </dxf>
    <dxf>
      <font>
        <color theme="0" tint="-0.24993999302387238"/>
      </font>
    </dxf>
    <dxf>
      <font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FF0000"/>
      </font>
    </dxf>
    <dxf>
      <font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 tint="-0.24993999302387238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2"/>
  <sheetViews>
    <sheetView tabSelected="1"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8.88671875" defaultRowHeight="15"/>
  <cols>
    <col min="1" max="1" width="19.88671875" style="2" bestFit="1" customWidth="1"/>
    <col min="2" max="71" width="8.88671875" style="2" customWidth="1"/>
    <col min="72" max="72" width="8.88671875" style="88" customWidth="1"/>
    <col min="73" max="92" width="8.88671875" style="2" customWidth="1"/>
    <col min="93" max="16384" width="8.88671875" style="2" customWidth="1"/>
  </cols>
  <sheetData>
    <row r="1" spans="2:98" ht="12.75"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31</v>
      </c>
      <c r="W1" s="4" t="s">
        <v>31</v>
      </c>
      <c r="X1" s="4" t="s">
        <v>31</v>
      </c>
      <c r="Y1" s="4" t="s">
        <v>31</v>
      </c>
      <c r="Z1" s="4" t="s">
        <v>31</v>
      </c>
      <c r="AA1" s="4" t="s">
        <v>31</v>
      </c>
      <c r="AB1" s="4" t="s">
        <v>31</v>
      </c>
      <c r="AC1" s="4" t="s">
        <v>38</v>
      </c>
      <c r="AD1" s="4" t="s">
        <v>38</v>
      </c>
      <c r="AE1" s="4" t="s">
        <v>38</v>
      </c>
      <c r="AF1" s="4" t="s">
        <v>38</v>
      </c>
      <c r="AG1" s="4" t="s">
        <v>38</v>
      </c>
      <c r="AH1" s="133" t="s">
        <v>38</v>
      </c>
      <c r="AI1" s="4" t="s">
        <v>61</v>
      </c>
      <c r="AJ1" s="4" t="s">
        <v>61</v>
      </c>
      <c r="AK1" s="4" t="s">
        <v>61</v>
      </c>
      <c r="AL1" s="4" t="s">
        <v>61</v>
      </c>
      <c r="AM1" s="4" t="s">
        <v>61</v>
      </c>
      <c r="AN1" s="4" t="s">
        <v>61</v>
      </c>
      <c r="AO1" s="4" t="s">
        <v>61</v>
      </c>
      <c r="AP1" s="4" t="s">
        <v>61</v>
      </c>
      <c r="AQ1" s="4" t="s">
        <v>61</v>
      </c>
      <c r="AR1" s="4" t="s">
        <v>61</v>
      </c>
      <c r="AS1" s="4" t="s">
        <v>61</v>
      </c>
      <c r="AT1" s="4" t="s">
        <v>61</v>
      </c>
      <c r="AU1" s="4" t="s">
        <v>61</v>
      </c>
      <c r="AV1" s="4" t="s">
        <v>61</v>
      </c>
      <c r="AW1" s="4" t="s">
        <v>61</v>
      </c>
      <c r="AX1" s="4" t="s">
        <v>61</v>
      </c>
      <c r="AY1" s="4" t="s">
        <v>61</v>
      </c>
      <c r="AZ1" s="4" t="s">
        <v>61</v>
      </c>
      <c r="BA1" s="4" t="s">
        <v>61</v>
      </c>
      <c r="BB1" s="4" t="s">
        <v>61</v>
      </c>
      <c r="BC1" s="4" t="s">
        <v>61</v>
      </c>
      <c r="BD1" s="4" t="s">
        <v>61</v>
      </c>
      <c r="BE1" s="4" t="s">
        <v>61</v>
      </c>
      <c r="BF1" s="4" t="s">
        <v>61</v>
      </c>
      <c r="BG1" s="4" t="s">
        <v>61</v>
      </c>
      <c r="BH1" s="4" t="s">
        <v>61</v>
      </c>
      <c r="BI1" s="4" t="s">
        <v>80</v>
      </c>
      <c r="BJ1" s="133" t="s">
        <v>80</v>
      </c>
      <c r="BK1" s="4" t="s">
        <v>80</v>
      </c>
      <c r="BL1" s="4" t="s">
        <v>80</v>
      </c>
      <c r="BM1" s="4" t="s">
        <v>80</v>
      </c>
      <c r="BN1" s="4" t="s">
        <v>80</v>
      </c>
      <c r="BO1" s="133" t="s">
        <v>80</v>
      </c>
      <c r="BP1" s="4" t="s">
        <v>80</v>
      </c>
      <c r="BQ1" s="4" t="s">
        <v>80</v>
      </c>
      <c r="BR1" s="4" t="s">
        <v>80</v>
      </c>
      <c r="BS1" s="4" t="s">
        <v>80</v>
      </c>
      <c r="BT1" s="4" t="s">
        <v>80</v>
      </c>
      <c r="BU1" s="4" t="s">
        <v>80</v>
      </c>
      <c r="BV1" s="4" t="s">
        <v>80</v>
      </c>
      <c r="BW1" s="4" t="s">
        <v>80</v>
      </c>
      <c r="BX1" s="4" t="s">
        <v>80</v>
      </c>
      <c r="BY1" s="4" t="s">
        <v>80</v>
      </c>
      <c r="BZ1" s="4" t="s">
        <v>80</v>
      </c>
      <c r="CA1" s="4" t="s">
        <v>80</v>
      </c>
      <c r="CB1" s="4" t="s">
        <v>80</v>
      </c>
      <c r="CC1" s="4" t="s">
        <v>80</v>
      </c>
      <c r="CD1" s="4" t="s">
        <v>81</v>
      </c>
      <c r="CE1" s="4" t="s">
        <v>81</v>
      </c>
      <c r="CF1" s="4" t="s">
        <v>81</v>
      </c>
      <c r="CG1" s="4" t="s">
        <v>81</v>
      </c>
      <c r="CH1" s="4" t="s">
        <v>81</v>
      </c>
      <c r="CI1" s="4" t="s">
        <v>81</v>
      </c>
      <c r="CJ1" s="4" t="s">
        <v>81</v>
      </c>
      <c r="CK1" s="4" t="s">
        <v>81</v>
      </c>
      <c r="CL1" s="4" t="s">
        <v>81</v>
      </c>
      <c r="CM1" s="4" t="s">
        <v>81</v>
      </c>
      <c r="CN1" s="4" t="s">
        <v>81</v>
      </c>
      <c r="CO1" s="4" t="s">
        <v>81</v>
      </c>
      <c r="CP1" s="4" t="s">
        <v>179</v>
      </c>
      <c r="CQ1" s="4" t="s">
        <v>179</v>
      </c>
      <c r="CR1" s="4" t="s">
        <v>179</v>
      </c>
      <c r="CS1" s="4" t="s">
        <v>179</v>
      </c>
      <c r="CT1" s="4" t="s">
        <v>179</v>
      </c>
    </row>
    <row r="2" spans="2:98" ht="24.75" customHeight="1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125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154</v>
      </c>
      <c r="AA2" s="5" t="s">
        <v>155</v>
      </c>
      <c r="AB2" s="5" t="s">
        <v>156</v>
      </c>
      <c r="AC2" s="8" t="s">
        <v>33</v>
      </c>
      <c r="AD2" s="8" t="s">
        <v>191</v>
      </c>
      <c r="AE2" s="8" t="s">
        <v>34</v>
      </c>
      <c r="AF2" s="8" t="s">
        <v>35</v>
      </c>
      <c r="AG2" s="9" t="s">
        <v>36</v>
      </c>
      <c r="AH2" s="149" t="s">
        <v>37</v>
      </c>
      <c r="AI2" s="5" t="s">
        <v>40</v>
      </c>
      <c r="AJ2" s="5" t="s">
        <v>41</v>
      </c>
      <c r="AK2" s="5" t="s">
        <v>42</v>
      </c>
      <c r="AL2" s="5" t="s">
        <v>43</v>
      </c>
      <c r="AM2" s="5" t="s">
        <v>44</v>
      </c>
      <c r="AN2" s="5" t="s">
        <v>45</v>
      </c>
      <c r="AO2" s="5" t="s">
        <v>46</v>
      </c>
      <c r="AP2" s="5" t="s">
        <v>47</v>
      </c>
      <c r="AQ2" s="5" t="s">
        <v>48</v>
      </c>
      <c r="AR2" s="5" t="s">
        <v>49</v>
      </c>
      <c r="AS2" s="5" t="s">
        <v>50</v>
      </c>
      <c r="AT2" s="5" t="s">
        <v>145</v>
      </c>
      <c r="AU2" s="5" t="s">
        <v>146</v>
      </c>
      <c r="AV2" s="5" t="s">
        <v>147</v>
      </c>
      <c r="AW2" s="5" t="s">
        <v>51</v>
      </c>
      <c r="AX2" s="5" t="s">
        <v>52</v>
      </c>
      <c r="AY2" s="3" t="s">
        <v>149</v>
      </c>
      <c r="AZ2" s="5" t="s">
        <v>53</v>
      </c>
      <c r="BA2" s="5" t="s">
        <v>54</v>
      </c>
      <c r="BB2" s="5" t="s">
        <v>55</v>
      </c>
      <c r="BC2" s="5" t="s">
        <v>56</v>
      </c>
      <c r="BD2" s="5" t="s">
        <v>58</v>
      </c>
      <c r="BE2" s="5" t="s">
        <v>57</v>
      </c>
      <c r="BF2" s="5" t="s">
        <v>59</v>
      </c>
      <c r="BG2" s="5" t="s">
        <v>60</v>
      </c>
      <c r="BH2" s="36" t="s">
        <v>91</v>
      </c>
      <c r="BI2" s="5" t="s">
        <v>62</v>
      </c>
      <c r="BJ2" s="146" t="s">
        <v>63</v>
      </c>
      <c r="BK2" s="5" t="s">
        <v>64</v>
      </c>
      <c r="BL2" s="3" t="s">
        <v>93</v>
      </c>
      <c r="BM2" s="5" t="s">
        <v>65</v>
      </c>
      <c r="BN2" s="3" t="s">
        <v>77</v>
      </c>
      <c r="BO2" s="146" t="s">
        <v>66</v>
      </c>
      <c r="BP2" s="5" t="s">
        <v>78</v>
      </c>
      <c r="BQ2" s="5" t="s">
        <v>79</v>
      </c>
      <c r="BR2" s="3" t="s">
        <v>67</v>
      </c>
      <c r="BS2" s="5" t="s">
        <v>69</v>
      </c>
      <c r="BT2" s="3" t="s">
        <v>320</v>
      </c>
      <c r="BU2" s="3" t="s">
        <v>70</v>
      </c>
      <c r="BV2" s="5" t="s">
        <v>68</v>
      </c>
      <c r="BW2" s="3" t="s">
        <v>71</v>
      </c>
      <c r="BX2" s="3" t="s">
        <v>72</v>
      </c>
      <c r="BY2" s="3" t="s">
        <v>73</v>
      </c>
      <c r="BZ2" s="3" t="s">
        <v>74</v>
      </c>
      <c r="CA2" s="3" t="s">
        <v>75</v>
      </c>
      <c r="CB2" s="3" t="s">
        <v>76</v>
      </c>
      <c r="CC2" s="53" t="s">
        <v>188</v>
      </c>
      <c r="CD2" s="5" t="s">
        <v>83</v>
      </c>
      <c r="CE2" s="5" t="s">
        <v>82</v>
      </c>
      <c r="CF2" s="5" t="s">
        <v>84</v>
      </c>
      <c r="CG2" s="5" t="s">
        <v>85</v>
      </c>
      <c r="CH2" s="36" t="s">
        <v>157</v>
      </c>
      <c r="CI2" s="36" t="s">
        <v>330</v>
      </c>
      <c r="CJ2" s="5" t="s">
        <v>86</v>
      </c>
      <c r="CK2" s="36" t="s">
        <v>92</v>
      </c>
      <c r="CL2" s="5" t="s">
        <v>87</v>
      </c>
      <c r="CM2" s="5" t="s">
        <v>88</v>
      </c>
      <c r="CN2" s="5" t="s">
        <v>89</v>
      </c>
      <c r="CO2" s="5" t="s">
        <v>90</v>
      </c>
      <c r="CP2" s="53" t="s">
        <v>186</v>
      </c>
      <c r="CQ2" s="53" t="s">
        <v>187</v>
      </c>
      <c r="CR2" s="53" t="s">
        <v>183</v>
      </c>
      <c r="CS2" s="53" t="s">
        <v>184</v>
      </c>
      <c r="CT2" s="53" t="s">
        <v>185</v>
      </c>
    </row>
    <row r="3" spans="1:98" ht="12.75">
      <c r="A3" s="25" t="s">
        <v>325</v>
      </c>
      <c r="B3" s="26">
        <v>10</v>
      </c>
      <c r="C3" s="26">
        <v>655</v>
      </c>
      <c r="D3" s="26">
        <v>707</v>
      </c>
      <c r="E3" s="26">
        <v>259</v>
      </c>
      <c r="F3" s="26">
        <v>64</v>
      </c>
      <c r="G3" s="26">
        <v>458</v>
      </c>
      <c r="H3" s="26">
        <v>3014</v>
      </c>
      <c r="I3" s="26">
        <v>77</v>
      </c>
      <c r="J3" s="26">
        <v>16</v>
      </c>
      <c r="K3" s="26">
        <v>200</v>
      </c>
      <c r="L3" s="26">
        <v>214</v>
      </c>
      <c r="M3" s="26">
        <v>160</v>
      </c>
      <c r="N3" s="26">
        <v>31</v>
      </c>
      <c r="O3" s="26">
        <v>2384</v>
      </c>
      <c r="P3" s="26">
        <v>434</v>
      </c>
      <c r="Q3" s="26">
        <v>6027</v>
      </c>
      <c r="R3" s="75">
        <v>602.7</v>
      </c>
      <c r="S3" s="26">
        <v>1765</v>
      </c>
      <c r="T3" s="26">
        <v>1536</v>
      </c>
      <c r="U3" s="26">
        <v>691</v>
      </c>
      <c r="V3" s="26">
        <v>11239</v>
      </c>
      <c r="W3" s="26">
        <v>1673</v>
      </c>
      <c r="X3" s="26">
        <v>2121</v>
      </c>
      <c r="Y3" s="26">
        <v>9543</v>
      </c>
      <c r="Z3" s="26">
        <v>401</v>
      </c>
      <c r="AA3" s="26">
        <v>2507</v>
      </c>
      <c r="AB3" s="26">
        <v>192</v>
      </c>
      <c r="AC3" s="26">
        <v>5190</v>
      </c>
      <c r="AD3" s="26">
        <v>6529</v>
      </c>
      <c r="AE3" s="26">
        <v>465</v>
      </c>
      <c r="AF3" s="26">
        <v>1295</v>
      </c>
      <c r="AG3" s="26">
        <v>1731</v>
      </c>
      <c r="AH3" s="26">
        <v>6307</v>
      </c>
      <c r="AI3" s="26">
        <v>16808</v>
      </c>
      <c r="AJ3" s="26">
        <v>27324</v>
      </c>
      <c r="AK3" s="26">
        <v>13818</v>
      </c>
      <c r="AL3" s="26">
        <v>8452</v>
      </c>
      <c r="AM3" s="26">
        <v>29816</v>
      </c>
      <c r="AN3" s="26">
        <v>672</v>
      </c>
      <c r="AO3" s="26">
        <v>658</v>
      </c>
      <c r="AP3" s="26">
        <v>21237</v>
      </c>
      <c r="AQ3" s="26">
        <v>3750</v>
      </c>
      <c r="AR3" s="26">
        <v>13203</v>
      </c>
      <c r="AS3" s="26">
        <v>2430</v>
      </c>
      <c r="AT3" s="26">
        <v>3904</v>
      </c>
      <c r="AU3" s="26">
        <v>1070</v>
      </c>
      <c r="AV3" s="26">
        <v>1097</v>
      </c>
      <c r="AW3" s="26">
        <v>431</v>
      </c>
      <c r="AX3" s="26">
        <v>3624</v>
      </c>
      <c r="AY3" s="30">
        <v>724.8</v>
      </c>
      <c r="AZ3" s="26">
        <v>4136</v>
      </c>
      <c r="BA3" s="26">
        <v>3308</v>
      </c>
      <c r="BB3" s="26">
        <v>388</v>
      </c>
      <c r="BC3" s="26">
        <v>11</v>
      </c>
      <c r="BD3" s="26">
        <v>11842</v>
      </c>
      <c r="BE3" s="26">
        <v>2825</v>
      </c>
      <c r="BF3" s="26">
        <v>1704</v>
      </c>
      <c r="BG3" s="26">
        <v>145</v>
      </c>
      <c r="BH3" s="26">
        <v>1017</v>
      </c>
      <c r="BI3" s="26">
        <v>79381</v>
      </c>
      <c r="BJ3" s="26">
        <v>0</v>
      </c>
      <c r="BK3" s="26">
        <v>190143</v>
      </c>
      <c r="BL3" s="26">
        <v>114759</v>
      </c>
      <c r="BM3" s="26">
        <v>1525</v>
      </c>
      <c r="BN3" s="26">
        <v>490</v>
      </c>
      <c r="BO3" s="26">
        <v>583</v>
      </c>
      <c r="BP3" s="26">
        <v>1425</v>
      </c>
      <c r="BQ3" s="26">
        <v>9279</v>
      </c>
      <c r="BR3" s="26">
        <v>79513</v>
      </c>
      <c r="BS3" s="26">
        <v>6203</v>
      </c>
      <c r="BT3" s="89">
        <v>876</v>
      </c>
      <c r="BU3" s="26">
        <v>260</v>
      </c>
      <c r="BV3" s="89">
        <v>4282</v>
      </c>
      <c r="BW3" s="89">
        <v>2772</v>
      </c>
      <c r="BX3" s="89">
        <v>103</v>
      </c>
      <c r="BY3" s="89">
        <v>179</v>
      </c>
      <c r="BZ3" s="89">
        <v>1224</v>
      </c>
      <c r="CA3" s="89">
        <v>4</v>
      </c>
      <c r="CB3" s="26">
        <v>15480</v>
      </c>
      <c r="CC3" s="26">
        <v>1100</v>
      </c>
      <c r="CD3" s="26">
        <v>102</v>
      </c>
      <c r="CE3" s="26">
        <v>2957</v>
      </c>
      <c r="CF3" s="26">
        <v>340</v>
      </c>
      <c r="CG3" s="26">
        <v>4296</v>
      </c>
      <c r="CH3" s="26">
        <v>148</v>
      </c>
      <c r="CI3" s="89">
        <v>151</v>
      </c>
      <c r="CJ3" s="26">
        <v>2011</v>
      </c>
      <c r="CK3" s="26">
        <v>774</v>
      </c>
      <c r="CL3" s="26">
        <v>305</v>
      </c>
      <c r="CM3" s="26">
        <v>106</v>
      </c>
      <c r="CN3" s="26">
        <v>42</v>
      </c>
      <c r="CO3" s="26">
        <v>4</v>
      </c>
      <c r="CP3" s="26">
        <v>817</v>
      </c>
      <c r="CQ3" s="26">
        <v>114</v>
      </c>
      <c r="CR3" s="26">
        <v>1</v>
      </c>
      <c r="CS3" s="26">
        <v>650</v>
      </c>
      <c r="CT3" s="26">
        <v>166</v>
      </c>
    </row>
    <row r="4" spans="1:109" ht="12.75">
      <c r="A4" s="28" t="s">
        <v>326</v>
      </c>
      <c r="B4" s="139"/>
      <c r="C4" s="139">
        <v>61</v>
      </c>
      <c r="D4" s="139"/>
      <c r="E4" s="139">
        <v>5</v>
      </c>
      <c r="F4" s="139"/>
      <c r="G4" s="139"/>
      <c r="H4" s="139"/>
      <c r="I4" s="139"/>
      <c r="J4" s="139"/>
      <c r="K4" s="139"/>
      <c r="L4" s="139"/>
      <c r="M4" s="139"/>
      <c r="N4" s="139"/>
      <c r="O4" s="139">
        <v>542</v>
      </c>
      <c r="P4" s="139"/>
      <c r="Q4" s="139"/>
      <c r="R4" s="139"/>
      <c r="S4" s="139"/>
      <c r="T4" s="139">
        <v>197</v>
      </c>
      <c r="U4" s="139"/>
      <c r="V4" s="139">
        <v>752</v>
      </c>
      <c r="W4" s="139"/>
      <c r="X4" s="139">
        <v>11</v>
      </c>
      <c r="Y4" s="139">
        <v>1175</v>
      </c>
      <c r="Z4" s="139"/>
      <c r="AA4" s="139"/>
      <c r="AB4" s="139"/>
      <c r="AC4" s="139"/>
      <c r="AD4" s="139"/>
      <c r="AE4" s="139"/>
      <c r="AF4" s="139"/>
      <c r="AG4" s="139"/>
      <c r="AH4" s="139"/>
      <c r="AI4" s="139">
        <v>5224</v>
      </c>
      <c r="AJ4" s="139">
        <v>3097</v>
      </c>
      <c r="AK4" s="139">
        <v>5297</v>
      </c>
      <c r="AL4" s="139">
        <v>944</v>
      </c>
      <c r="AM4" s="139">
        <v>535</v>
      </c>
      <c r="AN4" s="139">
        <v>42</v>
      </c>
      <c r="AO4" s="139"/>
      <c r="AP4" s="139">
        <v>629</v>
      </c>
      <c r="AQ4" s="139"/>
      <c r="AR4" s="139"/>
      <c r="AS4" s="139"/>
      <c r="AT4" s="139"/>
      <c r="AU4" s="139"/>
      <c r="AV4" s="139"/>
      <c r="AW4" s="139"/>
      <c r="AX4" s="139">
        <v>410</v>
      </c>
      <c r="AY4" s="139"/>
      <c r="AZ4" s="139">
        <v>770</v>
      </c>
      <c r="BA4" s="139">
        <v>150</v>
      </c>
      <c r="BB4" s="139"/>
      <c r="BC4" s="139"/>
      <c r="BD4" s="139">
        <v>552</v>
      </c>
      <c r="BE4" s="139"/>
      <c r="BF4" s="139">
        <v>115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</row>
    <row r="5" spans="1:251" ht="12.75">
      <c r="A5" s="33" t="s">
        <v>150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88"/>
      <c r="N5" s="132"/>
      <c r="O5" s="132"/>
      <c r="P5" s="132"/>
      <c r="Q5" s="132"/>
      <c r="R5" s="88"/>
      <c r="S5" s="132"/>
      <c r="T5" s="88"/>
      <c r="U5" s="132"/>
      <c r="V5" s="132"/>
      <c r="W5" s="88"/>
      <c r="X5" s="132"/>
      <c r="Y5" s="132"/>
      <c r="Z5" s="88"/>
      <c r="AA5" s="88"/>
      <c r="AB5" s="88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88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88"/>
      <c r="BM5" s="132"/>
      <c r="BN5" s="132"/>
      <c r="BO5" s="132"/>
      <c r="BP5" s="132"/>
      <c r="BQ5" s="132"/>
      <c r="BR5" s="132"/>
      <c r="BS5" s="132"/>
      <c r="BU5" s="132"/>
      <c r="BV5" s="132"/>
      <c r="BW5" s="88"/>
      <c r="BX5" s="88"/>
      <c r="BY5" s="88"/>
      <c r="BZ5" s="88"/>
      <c r="CA5" s="88"/>
      <c r="CB5" s="88"/>
      <c r="CC5" s="88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98" ht="12.75">
      <c r="A6" s="32" t="s">
        <v>119</v>
      </c>
      <c r="B6" s="7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7">
        <v>2130</v>
      </c>
      <c r="AK6" s="7">
        <v>2927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39">
        <f>AX6*0.2</f>
        <v>0</v>
      </c>
      <c r="AZ6" s="4">
        <v>0</v>
      </c>
      <c r="BA6" s="7">
        <v>1614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</row>
    <row r="7" spans="1:98" ht="12.75">
      <c r="A7" s="32" t="s">
        <v>148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39">
        <f>AX7*0.2</f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7">
        <v>1750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</row>
    <row r="8" spans="1:98" ht="12.75">
      <c r="A8" s="32" t="s">
        <v>151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7">
        <f>MAX(0.232*BM3,300)</f>
        <v>353.8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</row>
    <row r="9" spans="1:98" ht="12.75">
      <c r="A9" s="32" t="s">
        <v>142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7">
        <f>MAX(0.008*AC3,30)</f>
        <v>41.52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39">
        <f>AX9*0.2</f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</row>
    <row r="10" spans="1:98" ht="12.75">
      <c r="A10" s="10" t="s">
        <v>152</v>
      </c>
      <c r="B10" s="87">
        <f aca="true" t="shared" si="0" ref="B10:AG10">B3-SUM(B6:B9)</f>
        <v>9</v>
      </c>
      <c r="C10" s="87">
        <f t="shared" si="0"/>
        <v>655</v>
      </c>
      <c r="D10" s="87">
        <f t="shared" si="0"/>
        <v>707</v>
      </c>
      <c r="E10" s="87">
        <f t="shared" si="0"/>
        <v>259</v>
      </c>
      <c r="F10" s="87">
        <f t="shared" si="0"/>
        <v>64</v>
      </c>
      <c r="G10" s="87">
        <f t="shared" si="0"/>
        <v>458</v>
      </c>
      <c r="H10" s="87">
        <f t="shared" si="0"/>
        <v>3014</v>
      </c>
      <c r="I10" s="87">
        <f t="shared" si="0"/>
        <v>77</v>
      </c>
      <c r="J10" s="87">
        <f t="shared" si="0"/>
        <v>16</v>
      </c>
      <c r="K10" s="87">
        <f t="shared" si="0"/>
        <v>200</v>
      </c>
      <c r="L10" s="87">
        <f t="shared" si="0"/>
        <v>214</v>
      </c>
      <c r="M10" s="87">
        <f t="shared" si="0"/>
        <v>160</v>
      </c>
      <c r="N10" s="87">
        <f t="shared" si="0"/>
        <v>31</v>
      </c>
      <c r="O10" s="87">
        <f t="shared" si="0"/>
        <v>2384</v>
      </c>
      <c r="P10" s="87">
        <f t="shared" si="0"/>
        <v>434</v>
      </c>
      <c r="Q10" s="87">
        <f t="shared" si="0"/>
        <v>6027</v>
      </c>
      <c r="R10" s="87">
        <f t="shared" si="0"/>
        <v>602.7</v>
      </c>
      <c r="S10" s="87">
        <f t="shared" si="0"/>
        <v>1765</v>
      </c>
      <c r="T10" s="87">
        <f t="shared" si="0"/>
        <v>1536</v>
      </c>
      <c r="U10" s="87">
        <f t="shared" si="0"/>
        <v>691</v>
      </c>
      <c r="V10" s="87">
        <f t="shared" si="0"/>
        <v>11239</v>
      </c>
      <c r="W10" s="87">
        <f t="shared" si="0"/>
        <v>1673</v>
      </c>
      <c r="X10" s="87">
        <f t="shared" si="0"/>
        <v>2121</v>
      </c>
      <c r="Y10" s="87">
        <f t="shared" si="0"/>
        <v>9543</v>
      </c>
      <c r="Z10" s="87">
        <f t="shared" si="0"/>
        <v>401</v>
      </c>
      <c r="AA10" s="87">
        <f t="shared" si="0"/>
        <v>2507</v>
      </c>
      <c r="AB10" s="87">
        <f t="shared" si="0"/>
        <v>192</v>
      </c>
      <c r="AC10" s="87">
        <f t="shared" si="0"/>
        <v>5148.48</v>
      </c>
      <c r="AD10" s="87">
        <f t="shared" si="0"/>
        <v>6529</v>
      </c>
      <c r="AE10" s="87">
        <f t="shared" si="0"/>
        <v>465</v>
      </c>
      <c r="AF10" s="87">
        <f t="shared" si="0"/>
        <v>1295</v>
      </c>
      <c r="AG10" s="87">
        <f t="shared" si="0"/>
        <v>1731</v>
      </c>
      <c r="AH10" s="87">
        <f aca="true" t="shared" si="1" ref="AH10:BM10">AH3-SUM(AH6:AH9)</f>
        <v>6307</v>
      </c>
      <c r="AI10" s="87">
        <f t="shared" si="1"/>
        <v>16808</v>
      </c>
      <c r="AJ10" s="87">
        <f t="shared" si="1"/>
        <v>25194</v>
      </c>
      <c r="AK10" s="87">
        <f t="shared" si="1"/>
        <v>10891</v>
      </c>
      <c r="AL10" s="87">
        <f t="shared" si="1"/>
        <v>8452</v>
      </c>
      <c r="AM10" s="87">
        <f t="shared" si="1"/>
        <v>29816</v>
      </c>
      <c r="AN10" s="87">
        <f t="shared" si="1"/>
        <v>672</v>
      </c>
      <c r="AO10" s="87">
        <f t="shared" si="1"/>
        <v>658</v>
      </c>
      <c r="AP10" s="87">
        <f t="shared" si="1"/>
        <v>21237</v>
      </c>
      <c r="AQ10" s="87">
        <f t="shared" si="1"/>
        <v>3750</v>
      </c>
      <c r="AR10" s="87">
        <f t="shared" si="1"/>
        <v>13203</v>
      </c>
      <c r="AS10" s="87">
        <f t="shared" si="1"/>
        <v>2430</v>
      </c>
      <c r="AT10" s="87">
        <f t="shared" si="1"/>
        <v>3904</v>
      </c>
      <c r="AU10" s="87">
        <f t="shared" si="1"/>
        <v>1070</v>
      </c>
      <c r="AV10" s="87">
        <f t="shared" si="1"/>
        <v>1097</v>
      </c>
      <c r="AW10" s="87">
        <f t="shared" si="1"/>
        <v>431</v>
      </c>
      <c r="AX10" s="87">
        <f t="shared" si="1"/>
        <v>3624</v>
      </c>
      <c r="AY10" s="87">
        <f t="shared" si="1"/>
        <v>724.8</v>
      </c>
      <c r="AZ10" s="87">
        <f t="shared" si="1"/>
        <v>4136</v>
      </c>
      <c r="BA10" s="87">
        <f t="shared" si="1"/>
        <v>1694</v>
      </c>
      <c r="BB10" s="87">
        <f t="shared" si="1"/>
        <v>388</v>
      </c>
      <c r="BC10" s="87">
        <f t="shared" si="1"/>
        <v>11</v>
      </c>
      <c r="BD10" s="87">
        <f t="shared" si="1"/>
        <v>11842</v>
      </c>
      <c r="BE10" s="87">
        <f t="shared" si="1"/>
        <v>2825</v>
      </c>
      <c r="BF10" s="87">
        <f t="shared" si="1"/>
        <v>1704</v>
      </c>
      <c r="BG10" s="87">
        <f t="shared" si="1"/>
        <v>145</v>
      </c>
      <c r="BH10" s="87">
        <f t="shared" si="1"/>
        <v>1017</v>
      </c>
      <c r="BI10" s="87">
        <f t="shared" si="1"/>
        <v>79381</v>
      </c>
      <c r="BJ10" s="87">
        <f t="shared" si="1"/>
        <v>0</v>
      </c>
      <c r="BK10" s="87">
        <f t="shared" si="1"/>
        <v>188393</v>
      </c>
      <c r="BL10" s="87">
        <f t="shared" si="1"/>
        <v>114759</v>
      </c>
      <c r="BM10" s="87">
        <f t="shared" si="1"/>
        <v>1171.2</v>
      </c>
      <c r="BN10" s="87">
        <f aca="true" t="shared" si="2" ref="BN10:CS10">BN3-SUM(BN6:BN9)</f>
        <v>490</v>
      </c>
      <c r="BO10" s="87">
        <f t="shared" si="2"/>
        <v>583</v>
      </c>
      <c r="BP10" s="87">
        <f t="shared" si="2"/>
        <v>1425</v>
      </c>
      <c r="BQ10" s="87">
        <f t="shared" si="2"/>
        <v>9279</v>
      </c>
      <c r="BR10" s="87">
        <f t="shared" si="2"/>
        <v>79513</v>
      </c>
      <c r="BS10" s="87">
        <f t="shared" si="2"/>
        <v>6203</v>
      </c>
      <c r="BT10" s="87">
        <f t="shared" si="2"/>
        <v>876</v>
      </c>
      <c r="BU10" s="87">
        <f t="shared" si="2"/>
        <v>260</v>
      </c>
      <c r="BV10" s="87">
        <f t="shared" si="2"/>
        <v>4282</v>
      </c>
      <c r="BW10" s="87">
        <f t="shared" si="2"/>
        <v>2772</v>
      </c>
      <c r="BX10" s="87">
        <f t="shared" si="2"/>
        <v>103</v>
      </c>
      <c r="BY10" s="87">
        <f t="shared" si="2"/>
        <v>179</v>
      </c>
      <c r="BZ10" s="87">
        <f t="shared" si="2"/>
        <v>1224</v>
      </c>
      <c r="CA10" s="87">
        <f t="shared" si="2"/>
        <v>4</v>
      </c>
      <c r="CB10" s="87">
        <f t="shared" si="2"/>
        <v>15480</v>
      </c>
      <c r="CC10" s="87">
        <f t="shared" si="2"/>
        <v>1100</v>
      </c>
      <c r="CD10" s="87">
        <f t="shared" si="2"/>
        <v>102</v>
      </c>
      <c r="CE10" s="87">
        <f t="shared" si="2"/>
        <v>2957</v>
      </c>
      <c r="CF10" s="87">
        <f t="shared" si="2"/>
        <v>340</v>
      </c>
      <c r="CG10" s="87">
        <f t="shared" si="2"/>
        <v>4296</v>
      </c>
      <c r="CH10" s="87">
        <f t="shared" si="2"/>
        <v>148</v>
      </c>
      <c r="CI10" s="87">
        <f t="shared" si="2"/>
        <v>151</v>
      </c>
      <c r="CJ10" s="87">
        <f t="shared" si="2"/>
        <v>2011</v>
      </c>
      <c r="CK10" s="87">
        <f t="shared" si="2"/>
        <v>774</v>
      </c>
      <c r="CL10" s="87">
        <f t="shared" si="2"/>
        <v>305</v>
      </c>
      <c r="CM10" s="87">
        <f t="shared" si="2"/>
        <v>106</v>
      </c>
      <c r="CN10" s="87">
        <f t="shared" si="2"/>
        <v>42</v>
      </c>
      <c r="CO10" s="87">
        <f t="shared" si="2"/>
        <v>4</v>
      </c>
      <c r="CP10" s="87">
        <f t="shared" si="2"/>
        <v>817</v>
      </c>
      <c r="CQ10" s="87">
        <f t="shared" si="2"/>
        <v>114</v>
      </c>
      <c r="CR10" s="87">
        <f t="shared" si="2"/>
        <v>1</v>
      </c>
      <c r="CS10" s="87">
        <f t="shared" si="2"/>
        <v>650</v>
      </c>
      <c r="CT10" s="87">
        <f>CT3-SUM(CT6:CT9)</f>
        <v>166</v>
      </c>
    </row>
    <row r="11" spans="1:98" ht="12.75">
      <c r="A11" s="2" t="s">
        <v>159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</row>
    <row r="12" spans="1:98" ht="12.75">
      <c r="A12" s="2" t="s">
        <v>158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</row>
    <row r="13" spans="1:98" ht="12.75">
      <c r="A13" s="2" t="s">
        <v>182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</row>
    <row r="14" spans="1:98" ht="12.75">
      <c r="A14" s="2" t="s">
        <v>331</v>
      </c>
      <c r="B14" s="40">
        <v>0</v>
      </c>
      <c r="C14" s="40">
        <v>0</v>
      </c>
      <c r="D14" s="40">
        <v>10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625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145">
        <v>82.035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145">
        <v>64.713</v>
      </c>
      <c r="BP14" s="40">
        <v>0</v>
      </c>
      <c r="BQ14" s="40">
        <v>0</v>
      </c>
      <c r="BR14" s="40">
        <v>2800</v>
      </c>
      <c r="BS14" s="40">
        <v>0</v>
      </c>
      <c r="BT14" s="40">
        <v>0</v>
      </c>
      <c r="BU14" s="145">
        <v>0.653</v>
      </c>
      <c r="BV14" s="150">
        <f>SUM(BW14:CA14)</f>
        <v>87.148</v>
      </c>
      <c r="BW14" s="145">
        <v>0.876</v>
      </c>
      <c r="BX14" s="145">
        <v>1.032999999999987</v>
      </c>
      <c r="BY14" s="145">
        <v>14.785</v>
      </c>
      <c r="BZ14" s="145">
        <v>70.004</v>
      </c>
      <c r="CA14" s="145">
        <v>0.45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</row>
    <row r="15" spans="1:98" ht="12.75">
      <c r="A15" s="10" t="s">
        <v>130</v>
      </c>
      <c r="B15" s="87">
        <f aca="true" t="shared" si="3" ref="B15:AF15">SUM(B10:B14)</f>
        <v>9</v>
      </c>
      <c r="C15" s="87">
        <f t="shared" si="3"/>
        <v>655</v>
      </c>
      <c r="D15" s="87">
        <f t="shared" si="3"/>
        <v>717</v>
      </c>
      <c r="E15" s="87">
        <f t="shared" si="3"/>
        <v>259</v>
      </c>
      <c r="F15" s="87">
        <f t="shared" si="3"/>
        <v>64</v>
      </c>
      <c r="G15" s="87">
        <f t="shared" si="3"/>
        <v>458</v>
      </c>
      <c r="H15" s="87">
        <f t="shared" si="3"/>
        <v>3014</v>
      </c>
      <c r="I15" s="87">
        <f t="shared" si="3"/>
        <v>77</v>
      </c>
      <c r="J15" s="87">
        <f t="shared" si="3"/>
        <v>16</v>
      </c>
      <c r="K15" s="87">
        <f t="shared" si="3"/>
        <v>200</v>
      </c>
      <c r="L15" s="87">
        <f t="shared" si="3"/>
        <v>214</v>
      </c>
      <c r="M15" s="87">
        <f t="shared" si="3"/>
        <v>160</v>
      </c>
      <c r="N15" s="87">
        <f t="shared" si="3"/>
        <v>31</v>
      </c>
      <c r="O15" s="87">
        <f t="shared" si="3"/>
        <v>2384</v>
      </c>
      <c r="P15" s="87">
        <f t="shared" si="3"/>
        <v>434</v>
      </c>
      <c r="Q15" s="87">
        <f t="shared" si="3"/>
        <v>6027</v>
      </c>
      <c r="R15" s="87">
        <f t="shared" si="3"/>
        <v>602.7</v>
      </c>
      <c r="S15" s="87">
        <f t="shared" si="3"/>
        <v>1765</v>
      </c>
      <c r="T15" s="87">
        <f t="shared" si="3"/>
        <v>1536</v>
      </c>
      <c r="U15" s="87">
        <f t="shared" si="3"/>
        <v>691</v>
      </c>
      <c r="V15" s="87">
        <f t="shared" si="3"/>
        <v>11239</v>
      </c>
      <c r="W15" s="87">
        <f t="shared" si="3"/>
        <v>1673</v>
      </c>
      <c r="X15" s="87">
        <f t="shared" si="3"/>
        <v>2121</v>
      </c>
      <c r="Y15" s="87">
        <f t="shared" si="3"/>
        <v>9543</v>
      </c>
      <c r="Z15" s="87">
        <f t="shared" si="3"/>
        <v>401</v>
      </c>
      <c r="AA15" s="87">
        <f>SUM(AA10:AA14)</f>
        <v>2507</v>
      </c>
      <c r="AB15" s="87">
        <f t="shared" si="3"/>
        <v>192</v>
      </c>
      <c r="AC15" s="87">
        <f t="shared" si="3"/>
        <v>5148.48</v>
      </c>
      <c r="AD15" s="87">
        <f t="shared" si="3"/>
        <v>6529</v>
      </c>
      <c r="AE15" s="87">
        <f t="shared" si="3"/>
        <v>465</v>
      </c>
      <c r="AF15" s="87">
        <f t="shared" si="3"/>
        <v>1295</v>
      </c>
      <c r="AG15" s="87">
        <f aca="true" t="shared" si="4" ref="AG15:AW15">SUM(AG10:AG14)</f>
        <v>1731</v>
      </c>
      <c r="AH15" s="87">
        <f t="shared" si="4"/>
        <v>6307</v>
      </c>
      <c r="AI15" s="87">
        <f t="shared" si="4"/>
        <v>17433</v>
      </c>
      <c r="AJ15" s="87">
        <f t="shared" si="4"/>
        <v>25194</v>
      </c>
      <c r="AK15" s="87">
        <f t="shared" si="4"/>
        <v>10891</v>
      </c>
      <c r="AL15" s="87">
        <f t="shared" si="4"/>
        <v>8452</v>
      </c>
      <c r="AM15" s="87">
        <f t="shared" si="4"/>
        <v>29816</v>
      </c>
      <c r="AN15" s="87">
        <f t="shared" si="4"/>
        <v>672</v>
      </c>
      <c r="AO15" s="87">
        <f t="shared" si="4"/>
        <v>658</v>
      </c>
      <c r="AP15" s="87">
        <f t="shared" si="4"/>
        <v>21237</v>
      </c>
      <c r="AQ15" s="87">
        <f t="shared" si="4"/>
        <v>3750</v>
      </c>
      <c r="AR15" s="87">
        <f t="shared" si="4"/>
        <v>13203</v>
      </c>
      <c r="AS15" s="87">
        <f t="shared" si="4"/>
        <v>2430</v>
      </c>
      <c r="AT15" s="87">
        <f t="shared" si="4"/>
        <v>3904</v>
      </c>
      <c r="AU15" s="87">
        <f t="shared" si="4"/>
        <v>1070</v>
      </c>
      <c r="AV15" s="87">
        <f t="shared" si="4"/>
        <v>1097</v>
      </c>
      <c r="AW15" s="87">
        <f t="shared" si="4"/>
        <v>431</v>
      </c>
      <c r="AX15" s="87">
        <f>SUM(AX10:AX14)</f>
        <v>3624</v>
      </c>
      <c r="AY15" s="87">
        <f>SUM(AY10:AY14)</f>
        <v>724.8</v>
      </c>
      <c r="AZ15" s="87">
        <f>SUM(AZ10:AZ14)</f>
        <v>4136</v>
      </c>
      <c r="BA15" s="87">
        <f>SUM(BA10:BA14)</f>
        <v>1694</v>
      </c>
      <c r="BB15" s="87">
        <f aca="true" t="shared" si="5" ref="BB15:CO15">SUM(BB10:BB14)</f>
        <v>388</v>
      </c>
      <c r="BC15" s="87">
        <f t="shared" si="5"/>
        <v>11</v>
      </c>
      <c r="BD15" s="87">
        <f t="shared" si="5"/>
        <v>11842</v>
      </c>
      <c r="BE15" s="87">
        <f t="shared" si="5"/>
        <v>2825</v>
      </c>
      <c r="BF15" s="87">
        <f t="shared" si="5"/>
        <v>1704</v>
      </c>
      <c r="BG15" s="87">
        <f t="shared" si="5"/>
        <v>145</v>
      </c>
      <c r="BH15" s="87">
        <f t="shared" si="5"/>
        <v>1017</v>
      </c>
      <c r="BI15" s="87">
        <f t="shared" si="5"/>
        <v>79463.035</v>
      </c>
      <c r="BJ15" s="87">
        <f t="shared" si="5"/>
        <v>0</v>
      </c>
      <c r="BK15" s="87">
        <f t="shared" si="5"/>
        <v>188393</v>
      </c>
      <c r="BL15" s="87">
        <f t="shared" si="5"/>
        <v>114759</v>
      </c>
      <c r="BM15" s="87">
        <f t="shared" si="5"/>
        <v>1171.2</v>
      </c>
      <c r="BN15" s="87">
        <f t="shared" si="5"/>
        <v>490</v>
      </c>
      <c r="BO15" s="87">
        <f>SUM(BO10:BO14)</f>
        <v>647.713</v>
      </c>
      <c r="BP15" s="87">
        <f t="shared" si="5"/>
        <v>1425</v>
      </c>
      <c r="BQ15" s="87">
        <f t="shared" si="5"/>
        <v>9279</v>
      </c>
      <c r="BR15" s="87">
        <f t="shared" si="5"/>
        <v>82313</v>
      </c>
      <c r="BS15" s="87">
        <f t="shared" si="5"/>
        <v>6203</v>
      </c>
      <c r="BT15" s="87">
        <f>SUM(BT10:BT14)</f>
        <v>876</v>
      </c>
      <c r="BU15" s="116">
        <f t="shared" si="5"/>
        <v>260.653</v>
      </c>
      <c r="BV15" s="116">
        <f aca="true" t="shared" si="6" ref="BV15:CA15">SUM(BV10:BV14)</f>
        <v>4369.148</v>
      </c>
      <c r="BW15" s="116">
        <f t="shared" si="6"/>
        <v>2772.876</v>
      </c>
      <c r="BX15" s="116">
        <f t="shared" si="6"/>
        <v>104.03299999999999</v>
      </c>
      <c r="BY15" s="116">
        <f t="shared" si="6"/>
        <v>193.785</v>
      </c>
      <c r="BZ15" s="116">
        <f t="shared" si="6"/>
        <v>1294.004</v>
      </c>
      <c r="CA15" s="116">
        <f t="shared" si="6"/>
        <v>4.45</v>
      </c>
      <c r="CB15" s="87">
        <f t="shared" si="5"/>
        <v>15480</v>
      </c>
      <c r="CC15" s="87">
        <f>SUM(CC10:CC14)</f>
        <v>1100</v>
      </c>
      <c r="CD15" s="87">
        <f t="shared" si="5"/>
        <v>102</v>
      </c>
      <c r="CE15" s="87">
        <f t="shared" si="5"/>
        <v>2957</v>
      </c>
      <c r="CF15" s="87">
        <f t="shared" si="5"/>
        <v>340</v>
      </c>
      <c r="CG15" s="87">
        <f t="shared" si="5"/>
        <v>4296</v>
      </c>
      <c r="CH15" s="87">
        <f t="shared" si="5"/>
        <v>148</v>
      </c>
      <c r="CI15" s="87">
        <f t="shared" si="5"/>
        <v>151</v>
      </c>
      <c r="CJ15" s="87">
        <f t="shared" si="5"/>
        <v>2011</v>
      </c>
      <c r="CK15" s="87">
        <f t="shared" si="5"/>
        <v>774</v>
      </c>
      <c r="CL15" s="87">
        <f t="shared" si="5"/>
        <v>305</v>
      </c>
      <c r="CM15" s="87">
        <f t="shared" si="5"/>
        <v>106</v>
      </c>
      <c r="CN15" s="87">
        <f t="shared" si="5"/>
        <v>42</v>
      </c>
      <c r="CO15" s="87">
        <f t="shared" si="5"/>
        <v>4</v>
      </c>
      <c r="CP15" s="87">
        <f>SUM(CP10:CP14)</f>
        <v>817</v>
      </c>
      <c r="CQ15" s="87">
        <f>SUM(CQ10:CQ14)</f>
        <v>114</v>
      </c>
      <c r="CR15" s="87">
        <f>SUM(CR10:CR14)</f>
        <v>1</v>
      </c>
      <c r="CS15" s="87">
        <f>SUM(CS10:CS14)</f>
        <v>650</v>
      </c>
      <c r="CT15" s="87">
        <f>SUM(CT10:CT14)</f>
        <v>166</v>
      </c>
    </row>
    <row r="16" spans="1:98" ht="12.75">
      <c r="A16" s="1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116"/>
      <c r="BV16" s="116"/>
      <c r="BW16" s="116"/>
      <c r="BX16" s="116"/>
      <c r="BY16" s="116"/>
      <c r="BZ16" s="116"/>
      <c r="CA16" s="116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</row>
    <row r="17" spans="1:98" ht="12.75">
      <c r="A17" s="10" t="s">
        <v>176</v>
      </c>
      <c r="B17" s="87">
        <f aca="true" t="shared" si="7" ref="B17:AG17">B15+SUM(B6:B9)</f>
        <v>10</v>
      </c>
      <c r="C17" s="87">
        <f t="shared" si="7"/>
        <v>655</v>
      </c>
      <c r="D17" s="87">
        <f t="shared" si="7"/>
        <v>717</v>
      </c>
      <c r="E17" s="87">
        <f t="shared" si="7"/>
        <v>259</v>
      </c>
      <c r="F17" s="87">
        <f t="shared" si="7"/>
        <v>64</v>
      </c>
      <c r="G17" s="87">
        <f t="shared" si="7"/>
        <v>458</v>
      </c>
      <c r="H17" s="87">
        <f t="shared" si="7"/>
        <v>3014</v>
      </c>
      <c r="I17" s="87">
        <f t="shared" si="7"/>
        <v>77</v>
      </c>
      <c r="J17" s="87">
        <f t="shared" si="7"/>
        <v>16</v>
      </c>
      <c r="K17" s="87">
        <f t="shared" si="7"/>
        <v>200</v>
      </c>
      <c r="L17" s="87">
        <f t="shared" si="7"/>
        <v>214</v>
      </c>
      <c r="M17" s="87">
        <f t="shared" si="7"/>
        <v>160</v>
      </c>
      <c r="N17" s="87">
        <f t="shared" si="7"/>
        <v>31</v>
      </c>
      <c r="O17" s="87">
        <f t="shared" si="7"/>
        <v>2384</v>
      </c>
      <c r="P17" s="87">
        <f t="shared" si="7"/>
        <v>434</v>
      </c>
      <c r="Q17" s="87">
        <f t="shared" si="7"/>
        <v>6027</v>
      </c>
      <c r="R17" s="87">
        <f t="shared" si="7"/>
        <v>602.7</v>
      </c>
      <c r="S17" s="87">
        <f t="shared" si="7"/>
        <v>1765</v>
      </c>
      <c r="T17" s="87">
        <f t="shared" si="7"/>
        <v>1536</v>
      </c>
      <c r="U17" s="87">
        <f t="shared" si="7"/>
        <v>691</v>
      </c>
      <c r="V17" s="87">
        <f t="shared" si="7"/>
        <v>11239</v>
      </c>
      <c r="W17" s="87">
        <f t="shared" si="7"/>
        <v>1673</v>
      </c>
      <c r="X17" s="87">
        <f t="shared" si="7"/>
        <v>2121</v>
      </c>
      <c r="Y17" s="87">
        <f t="shared" si="7"/>
        <v>9543</v>
      </c>
      <c r="Z17" s="87">
        <f t="shared" si="7"/>
        <v>401</v>
      </c>
      <c r="AA17" s="87">
        <f t="shared" si="7"/>
        <v>2507</v>
      </c>
      <c r="AB17" s="87">
        <f t="shared" si="7"/>
        <v>192</v>
      </c>
      <c r="AC17" s="87">
        <f t="shared" si="7"/>
        <v>5190</v>
      </c>
      <c r="AD17" s="87">
        <f t="shared" si="7"/>
        <v>6529</v>
      </c>
      <c r="AE17" s="87">
        <f t="shared" si="7"/>
        <v>465</v>
      </c>
      <c r="AF17" s="87">
        <f t="shared" si="7"/>
        <v>1295</v>
      </c>
      <c r="AG17" s="87">
        <f t="shared" si="7"/>
        <v>1731</v>
      </c>
      <c r="AH17" s="87">
        <f aca="true" t="shared" si="8" ref="AH17:BM17">AH15+SUM(AH6:AH9)</f>
        <v>6307</v>
      </c>
      <c r="AI17" s="87">
        <f t="shared" si="8"/>
        <v>17433</v>
      </c>
      <c r="AJ17" s="87">
        <f t="shared" si="8"/>
        <v>27324</v>
      </c>
      <c r="AK17" s="87">
        <f t="shared" si="8"/>
        <v>13818</v>
      </c>
      <c r="AL17" s="87">
        <f t="shared" si="8"/>
        <v>8452</v>
      </c>
      <c r="AM17" s="87">
        <f t="shared" si="8"/>
        <v>29816</v>
      </c>
      <c r="AN17" s="87">
        <f t="shared" si="8"/>
        <v>672</v>
      </c>
      <c r="AO17" s="87">
        <f t="shared" si="8"/>
        <v>658</v>
      </c>
      <c r="AP17" s="87">
        <f t="shared" si="8"/>
        <v>21237</v>
      </c>
      <c r="AQ17" s="87">
        <f t="shared" si="8"/>
        <v>3750</v>
      </c>
      <c r="AR17" s="87">
        <f t="shared" si="8"/>
        <v>13203</v>
      </c>
      <c r="AS17" s="87">
        <f t="shared" si="8"/>
        <v>2430</v>
      </c>
      <c r="AT17" s="87">
        <f t="shared" si="8"/>
        <v>3904</v>
      </c>
      <c r="AU17" s="87">
        <f t="shared" si="8"/>
        <v>1070</v>
      </c>
      <c r="AV17" s="87">
        <f t="shared" si="8"/>
        <v>1097</v>
      </c>
      <c r="AW17" s="87">
        <f t="shared" si="8"/>
        <v>431</v>
      </c>
      <c r="AX17" s="87">
        <f t="shared" si="8"/>
        <v>3624</v>
      </c>
      <c r="AY17" s="87">
        <f t="shared" si="8"/>
        <v>724.8</v>
      </c>
      <c r="AZ17" s="87">
        <f t="shared" si="8"/>
        <v>4136</v>
      </c>
      <c r="BA17" s="87">
        <f t="shared" si="8"/>
        <v>3308</v>
      </c>
      <c r="BB17" s="87">
        <f t="shared" si="8"/>
        <v>388</v>
      </c>
      <c r="BC17" s="87">
        <f t="shared" si="8"/>
        <v>11</v>
      </c>
      <c r="BD17" s="87">
        <f t="shared" si="8"/>
        <v>11842</v>
      </c>
      <c r="BE17" s="87">
        <f t="shared" si="8"/>
        <v>2825</v>
      </c>
      <c r="BF17" s="87">
        <f t="shared" si="8"/>
        <v>1704</v>
      </c>
      <c r="BG17" s="87">
        <f t="shared" si="8"/>
        <v>145</v>
      </c>
      <c r="BH17" s="87">
        <f t="shared" si="8"/>
        <v>1017</v>
      </c>
      <c r="BI17" s="87">
        <f t="shared" si="8"/>
        <v>79463.035</v>
      </c>
      <c r="BJ17" s="87">
        <f t="shared" si="8"/>
        <v>0</v>
      </c>
      <c r="BK17" s="87">
        <f t="shared" si="8"/>
        <v>190143</v>
      </c>
      <c r="BL17" s="87">
        <f t="shared" si="8"/>
        <v>114759</v>
      </c>
      <c r="BM17" s="87">
        <f t="shared" si="8"/>
        <v>1525</v>
      </c>
      <c r="BN17" s="87">
        <f aca="true" t="shared" si="9" ref="BN17:CT17">BN15+SUM(BN6:BN9)</f>
        <v>490</v>
      </c>
      <c r="BO17" s="87">
        <f t="shared" si="9"/>
        <v>647.713</v>
      </c>
      <c r="BP17" s="87">
        <f t="shared" si="9"/>
        <v>1425</v>
      </c>
      <c r="BQ17" s="87">
        <f t="shared" si="9"/>
        <v>9279</v>
      </c>
      <c r="BR17" s="87">
        <f t="shared" si="9"/>
        <v>82313</v>
      </c>
      <c r="BS17" s="87">
        <f t="shared" si="9"/>
        <v>6203</v>
      </c>
      <c r="BT17" s="87">
        <f t="shared" si="9"/>
        <v>876</v>
      </c>
      <c r="BU17" s="116">
        <f t="shared" si="9"/>
        <v>260.653</v>
      </c>
      <c r="BV17" s="116">
        <f t="shared" si="9"/>
        <v>4369.148</v>
      </c>
      <c r="BW17" s="116">
        <f t="shared" si="9"/>
        <v>2772.876</v>
      </c>
      <c r="BX17" s="116">
        <f t="shared" si="9"/>
        <v>104.03299999999999</v>
      </c>
      <c r="BY17" s="116">
        <f t="shared" si="9"/>
        <v>193.785</v>
      </c>
      <c r="BZ17" s="116">
        <f t="shared" si="9"/>
        <v>1294.004</v>
      </c>
      <c r="CA17" s="116">
        <f t="shared" si="9"/>
        <v>4.45</v>
      </c>
      <c r="CB17" s="87">
        <f t="shared" si="9"/>
        <v>15480</v>
      </c>
      <c r="CC17" s="87">
        <f t="shared" si="9"/>
        <v>1100</v>
      </c>
      <c r="CD17" s="87">
        <f t="shared" si="9"/>
        <v>102</v>
      </c>
      <c r="CE17" s="87">
        <f t="shared" si="9"/>
        <v>2957</v>
      </c>
      <c r="CF17" s="87">
        <f t="shared" si="9"/>
        <v>340</v>
      </c>
      <c r="CG17" s="87">
        <f t="shared" si="9"/>
        <v>4296</v>
      </c>
      <c r="CH17" s="87">
        <f t="shared" si="9"/>
        <v>148</v>
      </c>
      <c r="CI17" s="87">
        <f t="shared" si="9"/>
        <v>151</v>
      </c>
      <c r="CJ17" s="87">
        <f t="shared" si="9"/>
        <v>2011</v>
      </c>
      <c r="CK17" s="87">
        <f t="shared" si="9"/>
        <v>774</v>
      </c>
      <c r="CL17" s="87">
        <f t="shared" si="9"/>
        <v>305</v>
      </c>
      <c r="CM17" s="87">
        <f t="shared" si="9"/>
        <v>106</v>
      </c>
      <c r="CN17" s="87">
        <f t="shared" si="9"/>
        <v>42</v>
      </c>
      <c r="CO17" s="87">
        <f t="shared" si="9"/>
        <v>4</v>
      </c>
      <c r="CP17" s="87">
        <f t="shared" si="9"/>
        <v>817</v>
      </c>
      <c r="CQ17" s="87">
        <f t="shared" si="9"/>
        <v>114</v>
      </c>
      <c r="CR17" s="87">
        <f t="shared" si="9"/>
        <v>1</v>
      </c>
      <c r="CS17" s="87">
        <f t="shared" si="9"/>
        <v>650</v>
      </c>
      <c r="CT17" s="87">
        <f t="shared" si="9"/>
        <v>166</v>
      </c>
    </row>
    <row r="18" spans="2:104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</row>
    <row r="19" spans="1:98" ht="12.75">
      <c r="A19" s="10" t="s">
        <v>116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12.75">
      <c r="A20" s="23" t="s">
        <v>117</v>
      </c>
      <c r="B20" s="7">
        <v>9</v>
      </c>
      <c r="C20" s="7">
        <v>34.8</v>
      </c>
      <c r="D20" s="7">
        <v>5.2</v>
      </c>
      <c r="E20" s="7">
        <v>8.1</v>
      </c>
      <c r="F20" s="7">
        <v>0</v>
      </c>
      <c r="G20" s="7">
        <v>4.6</v>
      </c>
      <c r="H20" s="7">
        <v>21</v>
      </c>
      <c r="I20" s="7">
        <v>18.7</v>
      </c>
      <c r="J20" s="7">
        <v>0</v>
      </c>
      <c r="K20" s="7">
        <v>1.6</v>
      </c>
      <c r="L20" s="7">
        <v>25.7</v>
      </c>
      <c r="M20" s="7">
        <v>25.7</v>
      </c>
      <c r="N20" s="7">
        <v>1.4</v>
      </c>
      <c r="O20" s="7">
        <v>12</v>
      </c>
      <c r="P20" s="7">
        <v>1.9</v>
      </c>
      <c r="Q20" s="7">
        <v>5.1</v>
      </c>
      <c r="R20" s="7">
        <v>0</v>
      </c>
      <c r="S20" s="7">
        <v>1.5</v>
      </c>
      <c r="T20" s="7">
        <v>3.3</v>
      </c>
      <c r="U20" s="7">
        <v>3.3</v>
      </c>
      <c r="V20" s="7">
        <v>1</v>
      </c>
      <c r="W20" s="7">
        <v>0</v>
      </c>
      <c r="X20" s="7">
        <v>10.9</v>
      </c>
      <c r="Y20" s="7">
        <v>0.7</v>
      </c>
      <c r="Z20" s="7">
        <v>0.7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4.5</v>
      </c>
      <c r="AJ20" s="7">
        <v>0</v>
      </c>
      <c r="AK20" s="17">
        <v>0.33</v>
      </c>
      <c r="AL20" s="7">
        <v>0</v>
      </c>
      <c r="AM20" s="7">
        <v>0</v>
      </c>
      <c r="AN20" s="17">
        <v>9.81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f>AX20*0.2</f>
        <v>0</v>
      </c>
      <c r="AZ20" s="7">
        <v>0</v>
      </c>
      <c r="BA20" s="7">
        <v>0</v>
      </c>
      <c r="BB20" s="7">
        <v>0</v>
      </c>
      <c r="BC20" s="7">
        <v>0</v>
      </c>
      <c r="BD20" s="17">
        <v>9.56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37" t="s">
        <v>126</v>
      </c>
      <c r="BQ20" s="37" t="s">
        <v>126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</row>
    <row r="21" spans="1:98" ht="12.75">
      <c r="A21" s="23" t="s">
        <v>134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100</v>
      </c>
      <c r="AK21" s="24">
        <v>0</v>
      </c>
      <c r="AL21" s="24">
        <v>20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10</v>
      </c>
      <c r="AY21" s="24">
        <f>AX21*0.2</f>
        <v>2</v>
      </c>
      <c r="AZ21" s="24">
        <v>0</v>
      </c>
      <c r="BA21" s="24">
        <v>5</v>
      </c>
      <c r="BB21" s="24">
        <v>5</v>
      </c>
      <c r="BC21" s="24">
        <v>0</v>
      </c>
      <c r="BD21" s="24">
        <v>0</v>
      </c>
      <c r="BE21" s="24">
        <v>5</v>
      </c>
      <c r="BF21" s="24">
        <v>5</v>
      </c>
      <c r="BG21" s="24">
        <v>5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38" t="s">
        <v>126</v>
      </c>
      <c r="BQ21" s="38" t="s">
        <v>126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</row>
    <row r="22" spans="1:98" ht="12.75">
      <c r="A22" s="34" t="s">
        <v>120</v>
      </c>
      <c r="B22" s="17">
        <v>0</v>
      </c>
      <c r="C22" s="17">
        <v>0.64</v>
      </c>
      <c r="D22" s="17">
        <v>0.87</v>
      </c>
      <c r="E22" s="17">
        <v>0</v>
      </c>
      <c r="F22" s="17">
        <v>0</v>
      </c>
      <c r="G22" s="17">
        <v>0</v>
      </c>
      <c r="H22" s="17">
        <v>2.06</v>
      </c>
      <c r="I22" s="17">
        <v>0</v>
      </c>
      <c r="J22" s="17">
        <v>0</v>
      </c>
      <c r="K22" s="17">
        <v>0</v>
      </c>
      <c r="L22" s="17">
        <v>0.34</v>
      </c>
      <c r="M22" s="17">
        <v>0.34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0.04</v>
      </c>
      <c r="AJ22" s="17">
        <v>0</v>
      </c>
      <c r="AK22" s="17">
        <v>0.03</v>
      </c>
      <c r="AL22" s="17">
        <v>0</v>
      </c>
      <c r="AM22" s="118">
        <v>0.05</v>
      </c>
      <c r="AN22" s="17">
        <v>0.9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f>AX22*0.2</f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5.1</v>
      </c>
      <c r="BE22" s="17">
        <v>0</v>
      </c>
      <c r="BF22" s="17">
        <v>0</v>
      </c>
      <c r="BG22" s="17">
        <v>0</v>
      </c>
      <c r="BH22" s="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37" t="s">
        <v>126</v>
      </c>
      <c r="BQ22" s="37" t="s">
        <v>126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1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</row>
    <row r="23" spans="2:251" s="88" customFormat="1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18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17"/>
      <c r="BJ23" s="17"/>
      <c r="BK23" s="17"/>
      <c r="BL23" s="17"/>
      <c r="BM23" s="17"/>
      <c r="BN23" s="17"/>
      <c r="BO23" s="17"/>
      <c r="BP23" s="37"/>
      <c r="BQ23" s="3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1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98" ht="12.75">
      <c r="A24" s="10" t="s">
        <v>118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  <c r="U24" s="1"/>
      <c r="V24" s="1"/>
      <c r="W24" s="1"/>
      <c r="X24" s="1"/>
      <c r="Y24" s="1"/>
      <c r="Z24" s="1"/>
      <c r="AA24" s="4"/>
      <c r="AB24" s="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4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4"/>
      <c r="BX24" s="4"/>
      <c r="BY24" s="4"/>
      <c r="BZ24" s="4"/>
      <c r="CA24" s="4"/>
      <c r="CB24" s="4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2.75">
      <c r="A25" s="2" t="s">
        <v>0</v>
      </c>
      <c r="B25" s="4">
        <v>3421</v>
      </c>
      <c r="C25" s="4">
        <v>7582</v>
      </c>
      <c r="D25" s="4">
        <v>5146</v>
      </c>
      <c r="E25" s="4">
        <v>2800</v>
      </c>
      <c r="F25" s="4">
        <v>1749</v>
      </c>
      <c r="G25" s="4">
        <v>9259</v>
      </c>
      <c r="H25" s="4">
        <v>17817</v>
      </c>
      <c r="I25" s="4">
        <v>2494</v>
      </c>
      <c r="J25" s="4">
        <v>2324</v>
      </c>
      <c r="K25" s="4">
        <v>24762</v>
      </c>
      <c r="L25" s="4">
        <v>14785</v>
      </c>
      <c r="M25" s="11">
        <f>L25</f>
        <v>14785</v>
      </c>
      <c r="N25" s="4">
        <v>34514</v>
      </c>
      <c r="O25" s="4">
        <v>20766</v>
      </c>
      <c r="P25" s="4">
        <v>20476</v>
      </c>
      <c r="Q25" s="4">
        <v>37766</v>
      </c>
      <c r="R25" s="11">
        <f>Q25</f>
        <v>37766</v>
      </c>
      <c r="S25" s="24">
        <v>28504</v>
      </c>
      <c r="T25" s="11">
        <f>K25+N25</f>
        <v>59276</v>
      </c>
      <c r="U25" s="24">
        <v>6892</v>
      </c>
      <c r="V25" s="24">
        <v>54585</v>
      </c>
      <c r="W25" s="11">
        <f>V25</f>
        <v>54585</v>
      </c>
      <c r="X25" s="24">
        <v>23206</v>
      </c>
      <c r="Y25" s="24">
        <v>59185</v>
      </c>
      <c r="Z25" s="11">
        <f>Y25</f>
        <v>59185</v>
      </c>
      <c r="AA25" s="18">
        <v>7459.357894515855</v>
      </c>
      <c r="AB25" s="18">
        <v>572.3211001549204</v>
      </c>
      <c r="AC25" s="24">
        <v>51084</v>
      </c>
      <c r="AD25" s="24">
        <v>28013</v>
      </c>
      <c r="AE25" s="24">
        <v>4618</v>
      </c>
      <c r="AF25" s="24">
        <v>94139</v>
      </c>
      <c r="AG25" s="24">
        <v>22196</v>
      </c>
      <c r="AH25" s="24">
        <v>26332</v>
      </c>
      <c r="AI25" s="24">
        <v>490536</v>
      </c>
      <c r="AJ25" s="24">
        <v>721522</v>
      </c>
      <c r="AK25" s="24">
        <v>301254</v>
      </c>
      <c r="AL25" s="24">
        <v>87537</v>
      </c>
      <c r="AM25" s="24">
        <v>244595</v>
      </c>
      <c r="AN25" s="24">
        <v>12831</v>
      </c>
      <c r="AO25" s="24">
        <v>3375</v>
      </c>
      <c r="AP25" s="24">
        <v>117988</v>
      </c>
      <c r="AQ25" s="24">
        <v>31588</v>
      </c>
      <c r="AR25" s="24">
        <v>184524</v>
      </c>
      <c r="AS25" s="24">
        <v>25650</v>
      </c>
      <c r="AT25" s="24">
        <v>40705</v>
      </c>
      <c r="AU25" s="24">
        <v>30039</v>
      </c>
      <c r="AV25" s="24">
        <v>8497</v>
      </c>
      <c r="AW25" s="24">
        <v>12342</v>
      </c>
      <c r="AX25" s="24">
        <v>104347</v>
      </c>
      <c r="AY25" s="11">
        <f>AX25</f>
        <v>104347</v>
      </c>
      <c r="AZ25" s="24">
        <v>46756</v>
      </c>
      <c r="BA25" s="24">
        <v>36928</v>
      </c>
      <c r="BB25" s="24">
        <v>13981</v>
      </c>
      <c r="BC25" s="24">
        <v>324</v>
      </c>
      <c r="BD25" s="24">
        <v>114540</v>
      </c>
      <c r="BE25" s="24">
        <v>29628</v>
      </c>
      <c r="BF25" s="24">
        <v>14802</v>
      </c>
      <c r="BG25" s="24">
        <v>2863</v>
      </c>
      <c r="BH25" s="24">
        <v>9893</v>
      </c>
      <c r="BI25" s="24">
        <v>507211</v>
      </c>
      <c r="BJ25" s="24">
        <v>421328</v>
      </c>
      <c r="BK25" s="133">
        <v>2051741</v>
      </c>
      <c r="BL25" s="11">
        <f>BK25</f>
        <v>2051741</v>
      </c>
      <c r="BM25" s="24">
        <v>13018</v>
      </c>
      <c r="BN25" s="11">
        <f>BM25</f>
        <v>13018</v>
      </c>
      <c r="BO25" s="24">
        <v>5726</v>
      </c>
      <c r="BP25" s="7" t="s">
        <v>126</v>
      </c>
      <c r="BQ25" s="7" t="s">
        <v>126</v>
      </c>
      <c r="BR25" s="24">
        <v>487078</v>
      </c>
      <c r="BS25" s="24">
        <v>170593</v>
      </c>
      <c r="BT25" s="11">
        <f>BS25</f>
        <v>170593</v>
      </c>
      <c r="BU25" s="24">
        <v>44557</v>
      </c>
      <c r="BV25" s="24">
        <v>110797</v>
      </c>
      <c r="BW25" s="11">
        <f>$BV25</f>
        <v>110797</v>
      </c>
      <c r="BX25" s="11">
        <f>$BV25</f>
        <v>110797</v>
      </c>
      <c r="BY25" s="11">
        <f>$BV25</f>
        <v>110797</v>
      </c>
      <c r="BZ25" s="11">
        <f>$BV25</f>
        <v>110797</v>
      </c>
      <c r="CA25" s="11">
        <f>$BV25</f>
        <v>110797</v>
      </c>
      <c r="CB25" s="11">
        <f>BK25</f>
        <v>2051741</v>
      </c>
      <c r="CC25" s="11">
        <f>BR25</f>
        <v>487078</v>
      </c>
      <c r="CD25" s="24">
        <v>2833</v>
      </c>
      <c r="CE25" s="24">
        <v>36674</v>
      </c>
      <c r="CF25" s="24">
        <v>5699</v>
      </c>
      <c r="CG25" s="24">
        <v>55330</v>
      </c>
      <c r="CH25" s="24">
        <v>4477</v>
      </c>
      <c r="CI25" s="24">
        <v>8369</v>
      </c>
      <c r="CJ25" s="24">
        <v>37200</v>
      </c>
      <c r="CK25" s="24">
        <v>7919</v>
      </c>
      <c r="CL25" s="24">
        <v>5591</v>
      </c>
      <c r="CM25" s="24">
        <v>2035</v>
      </c>
      <c r="CN25" s="24">
        <v>313</v>
      </c>
      <c r="CO25" s="24">
        <v>223</v>
      </c>
      <c r="CP25" s="24">
        <v>3964</v>
      </c>
      <c r="CQ25" s="24">
        <v>1314</v>
      </c>
      <c r="CR25" s="24">
        <v>538</v>
      </c>
      <c r="CS25" s="24">
        <v>4467</v>
      </c>
      <c r="CT25" s="24">
        <v>1466</v>
      </c>
    </row>
    <row r="26" spans="1:98" ht="12.75">
      <c r="A26" s="23" t="s">
        <v>135</v>
      </c>
      <c r="B26" s="4">
        <v>71</v>
      </c>
      <c r="C26" s="4">
        <v>2840</v>
      </c>
      <c r="D26" s="4">
        <v>226</v>
      </c>
      <c r="E26" s="4">
        <v>97</v>
      </c>
      <c r="F26" s="4">
        <v>0</v>
      </c>
      <c r="G26" s="4">
        <v>418</v>
      </c>
      <c r="H26" s="4">
        <v>2311</v>
      </c>
      <c r="I26" s="4">
        <v>208</v>
      </c>
      <c r="J26" s="4">
        <v>0</v>
      </c>
      <c r="K26" s="4">
        <v>361</v>
      </c>
      <c r="L26" s="4">
        <v>3507</v>
      </c>
      <c r="M26" s="11">
        <f>L26</f>
        <v>3507</v>
      </c>
      <c r="N26" s="4">
        <v>156</v>
      </c>
      <c r="O26" s="4">
        <v>1509</v>
      </c>
      <c r="P26" s="4">
        <v>70</v>
      </c>
      <c r="Q26" s="4">
        <v>1579</v>
      </c>
      <c r="R26" s="11">
        <f>Q26</f>
        <v>1579</v>
      </c>
      <c r="S26" s="24">
        <v>163</v>
      </c>
      <c r="T26" s="11">
        <f>K26+N26</f>
        <v>517</v>
      </c>
      <c r="U26" s="24">
        <v>128</v>
      </c>
      <c r="V26" s="24">
        <v>85</v>
      </c>
      <c r="W26" s="11">
        <f>V26</f>
        <v>85</v>
      </c>
      <c r="X26" s="24">
        <v>1987</v>
      </c>
      <c r="Y26" s="24">
        <v>1152</v>
      </c>
      <c r="Z26" s="11">
        <f>Y26</f>
        <v>1152</v>
      </c>
      <c r="AA26" s="18">
        <v>1507.7599391611486</v>
      </c>
      <c r="AB26" s="18">
        <v>374.6420001549207</v>
      </c>
      <c r="AC26" s="24">
        <v>0</v>
      </c>
      <c r="AD26" s="24">
        <v>786</v>
      </c>
      <c r="AE26" s="24">
        <v>157</v>
      </c>
      <c r="AF26" s="24">
        <v>0</v>
      </c>
      <c r="AG26" s="24">
        <v>54</v>
      </c>
      <c r="AH26" s="24">
        <v>738</v>
      </c>
      <c r="AI26" s="24">
        <v>15632</v>
      </c>
      <c r="AJ26" s="24">
        <v>465</v>
      </c>
      <c r="AK26" s="24">
        <v>1134</v>
      </c>
      <c r="AL26" s="24">
        <v>123</v>
      </c>
      <c r="AM26" s="24">
        <v>582</v>
      </c>
      <c r="AN26" s="24">
        <v>1466</v>
      </c>
      <c r="AO26" s="24">
        <v>1</v>
      </c>
      <c r="AP26" s="24">
        <v>4860</v>
      </c>
      <c r="AQ26" s="24">
        <v>0</v>
      </c>
      <c r="AR26" s="24">
        <v>158</v>
      </c>
      <c r="AS26" s="24">
        <v>20</v>
      </c>
      <c r="AT26" s="24">
        <v>227</v>
      </c>
      <c r="AU26" s="24">
        <v>2022</v>
      </c>
      <c r="AV26" s="24">
        <v>56</v>
      </c>
      <c r="AW26" s="24">
        <v>0</v>
      </c>
      <c r="AX26" s="24">
        <v>31</v>
      </c>
      <c r="AY26" s="11">
        <f>AX26</f>
        <v>31</v>
      </c>
      <c r="AZ26" s="24">
        <v>0</v>
      </c>
      <c r="BA26" s="24">
        <v>6</v>
      </c>
      <c r="BB26" s="24">
        <v>35</v>
      </c>
      <c r="BC26" s="24">
        <v>2</v>
      </c>
      <c r="BD26" s="24">
        <v>9527</v>
      </c>
      <c r="BE26" s="24">
        <v>31</v>
      </c>
      <c r="BF26" s="24">
        <v>1</v>
      </c>
      <c r="BG26" s="24">
        <v>8</v>
      </c>
      <c r="BH26" s="24">
        <v>0</v>
      </c>
      <c r="BI26" s="24">
        <v>0</v>
      </c>
      <c r="BJ26" s="24">
        <v>0</v>
      </c>
      <c r="BK26" s="4">
        <v>959</v>
      </c>
      <c r="BL26" s="11">
        <f>BK26</f>
        <v>959</v>
      </c>
      <c r="BM26" s="24">
        <v>0</v>
      </c>
      <c r="BN26" s="11">
        <f>BM26</f>
        <v>0</v>
      </c>
      <c r="BO26" s="24">
        <v>0</v>
      </c>
      <c r="BP26" s="7" t="s">
        <v>126</v>
      </c>
      <c r="BQ26" s="7" t="s">
        <v>126</v>
      </c>
      <c r="BR26" s="24">
        <v>0</v>
      </c>
      <c r="BS26" s="24">
        <v>0</v>
      </c>
      <c r="BT26" s="11">
        <f>BS26</f>
        <v>0</v>
      </c>
      <c r="BU26" s="24">
        <v>0</v>
      </c>
      <c r="BV26" s="24">
        <v>0</v>
      </c>
      <c r="BW26" s="11">
        <f aca="true" t="shared" si="10" ref="BW26:CA27">$BV26</f>
        <v>0</v>
      </c>
      <c r="BX26" s="11">
        <f t="shared" si="10"/>
        <v>0</v>
      </c>
      <c r="BY26" s="11">
        <f t="shared" si="10"/>
        <v>0</v>
      </c>
      <c r="BZ26" s="11">
        <f t="shared" si="10"/>
        <v>0</v>
      </c>
      <c r="CA26" s="11">
        <f t="shared" si="10"/>
        <v>0</v>
      </c>
      <c r="CB26" s="11">
        <f>BK26</f>
        <v>959</v>
      </c>
      <c r="CC26" s="11">
        <f>BR26</f>
        <v>0</v>
      </c>
      <c r="CD26" s="24">
        <v>9</v>
      </c>
      <c r="CE26" s="24">
        <v>59</v>
      </c>
      <c r="CF26" s="24">
        <v>0</v>
      </c>
      <c r="CG26" s="24">
        <v>481</v>
      </c>
      <c r="CH26" s="24">
        <v>0</v>
      </c>
      <c r="CI26" s="24">
        <v>0</v>
      </c>
      <c r="CJ26" s="24">
        <v>3</v>
      </c>
      <c r="CK26" s="24">
        <v>161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v>0</v>
      </c>
      <c r="CT26" s="24">
        <v>0</v>
      </c>
    </row>
    <row r="27" spans="1:98" ht="12.75">
      <c r="A27" s="34" t="s">
        <v>107</v>
      </c>
      <c r="B27" s="4">
        <v>14</v>
      </c>
      <c r="C27" s="4">
        <v>39</v>
      </c>
      <c r="D27" s="4">
        <v>20</v>
      </c>
      <c r="E27" s="4">
        <v>2</v>
      </c>
      <c r="F27" s="4">
        <v>0</v>
      </c>
      <c r="G27" s="4">
        <v>106</v>
      </c>
      <c r="H27" s="4">
        <v>217</v>
      </c>
      <c r="I27" s="4">
        <v>2</v>
      </c>
      <c r="J27" s="4">
        <v>0</v>
      </c>
      <c r="K27" s="4">
        <v>61</v>
      </c>
      <c r="L27" s="4">
        <v>83</v>
      </c>
      <c r="M27" s="11">
        <f>L27</f>
        <v>83</v>
      </c>
      <c r="N27" s="4">
        <v>101</v>
      </c>
      <c r="O27" s="4">
        <v>248</v>
      </c>
      <c r="P27" s="4">
        <v>197</v>
      </c>
      <c r="Q27" s="4">
        <v>172</v>
      </c>
      <c r="R27" s="11">
        <f>Q27</f>
        <v>172</v>
      </c>
      <c r="S27" s="24">
        <v>2</v>
      </c>
      <c r="T27" s="11">
        <f>K27+N27</f>
        <v>162</v>
      </c>
      <c r="U27" s="24">
        <v>5</v>
      </c>
      <c r="V27" s="24">
        <v>24</v>
      </c>
      <c r="W27" s="11">
        <f>V27</f>
        <v>24</v>
      </c>
      <c r="X27" s="24">
        <v>229</v>
      </c>
      <c r="Y27" s="24">
        <v>110</v>
      </c>
      <c r="Z27" s="11">
        <f>Y27</f>
        <v>110</v>
      </c>
      <c r="AA27" s="18">
        <v>289.0879558350199</v>
      </c>
      <c r="AB27" s="18">
        <v>45.1929999999999</v>
      </c>
      <c r="AC27" s="24">
        <v>0</v>
      </c>
      <c r="AD27" s="24">
        <v>9</v>
      </c>
      <c r="AE27" s="24">
        <v>1</v>
      </c>
      <c r="AF27" s="24">
        <v>0</v>
      </c>
      <c r="AG27" s="24">
        <v>0</v>
      </c>
      <c r="AH27" s="24">
        <v>354</v>
      </c>
      <c r="AI27" s="24">
        <v>779</v>
      </c>
      <c r="AJ27" s="24">
        <v>42</v>
      </c>
      <c r="AK27" s="24">
        <v>60</v>
      </c>
      <c r="AL27" s="24">
        <v>61</v>
      </c>
      <c r="AM27" s="24">
        <v>36</v>
      </c>
      <c r="AN27" s="24">
        <v>176</v>
      </c>
      <c r="AO27" s="24">
        <v>0</v>
      </c>
      <c r="AP27" s="24">
        <v>758</v>
      </c>
      <c r="AQ27" s="24">
        <v>0</v>
      </c>
      <c r="AR27" s="24">
        <v>39</v>
      </c>
      <c r="AS27" s="24">
        <v>0</v>
      </c>
      <c r="AT27" s="24">
        <v>12</v>
      </c>
      <c r="AU27" s="24">
        <v>398</v>
      </c>
      <c r="AV27" s="24">
        <v>7</v>
      </c>
      <c r="AW27" s="24">
        <v>424</v>
      </c>
      <c r="AX27" s="24">
        <v>47</v>
      </c>
      <c r="AY27" s="11">
        <f>AX27</f>
        <v>47</v>
      </c>
      <c r="AZ27" s="24">
        <v>0</v>
      </c>
      <c r="BA27" s="24">
        <v>17</v>
      </c>
      <c r="BB27" s="24">
        <v>9</v>
      </c>
      <c r="BC27" s="24">
        <v>0</v>
      </c>
      <c r="BD27" s="24">
        <v>2694</v>
      </c>
      <c r="BE27" s="24">
        <v>15</v>
      </c>
      <c r="BF27" s="24">
        <v>12</v>
      </c>
      <c r="BG27" s="24">
        <v>3</v>
      </c>
      <c r="BH27" s="24">
        <v>0</v>
      </c>
      <c r="BI27" s="24">
        <v>3</v>
      </c>
      <c r="BJ27" s="24">
        <v>0</v>
      </c>
      <c r="BK27" s="4">
        <v>43</v>
      </c>
      <c r="BL27" s="11">
        <f>BK27</f>
        <v>43</v>
      </c>
      <c r="BM27" s="24">
        <v>8</v>
      </c>
      <c r="BN27" s="11">
        <f>BM27</f>
        <v>8</v>
      </c>
      <c r="BO27" s="24">
        <v>0</v>
      </c>
      <c r="BP27" s="7" t="s">
        <v>126</v>
      </c>
      <c r="BQ27" s="7" t="s">
        <v>126</v>
      </c>
      <c r="BR27" s="24">
        <v>0</v>
      </c>
      <c r="BS27" s="24">
        <v>0</v>
      </c>
      <c r="BT27" s="11">
        <f>BS27</f>
        <v>0</v>
      </c>
      <c r="BU27" s="24">
        <v>0</v>
      </c>
      <c r="BV27" s="24">
        <v>2</v>
      </c>
      <c r="BW27" s="11">
        <f t="shared" si="10"/>
        <v>2</v>
      </c>
      <c r="BX27" s="11">
        <f t="shared" si="10"/>
        <v>2</v>
      </c>
      <c r="BY27" s="11">
        <f t="shared" si="10"/>
        <v>2</v>
      </c>
      <c r="BZ27" s="11">
        <f t="shared" si="10"/>
        <v>2</v>
      </c>
      <c r="CA27" s="11">
        <f t="shared" si="10"/>
        <v>2</v>
      </c>
      <c r="CB27" s="11">
        <f>BK27</f>
        <v>43</v>
      </c>
      <c r="CC27" s="11">
        <f>BR27</f>
        <v>0</v>
      </c>
      <c r="CD27" s="24">
        <v>1</v>
      </c>
      <c r="CE27" s="24">
        <v>73</v>
      </c>
      <c r="CF27" s="24">
        <v>0</v>
      </c>
      <c r="CG27" s="24">
        <v>117</v>
      </c>
      <c r="CH27" s="24">
        <v>0</v>
      </c>
      <c r="CI27" s="24"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</row>
    <row r="28" spans="2:98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12.75">
      <c r="A29" s="22" t="s">
        <v>136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12.75">
      <c r="A30" s="23" t="s">
        <v>144</v>
      </c>
      <c r="B30" s="7">
        <f aca="true" t="shared" si="11" ref="B30:AG30">B15*B20/100</f>
        <v>0.81</v>
      </c>
      <c r="C30" s="7">
        <f t="shared" si="11"/>
        <v>227.93999999999997</v>
      </c>
      <c r="D30" s="7">
        <f t="shared" si="11"/>
        <v>37.284</v>
      </c>
      <c r="E30" s="7">
        <f t="shared" si="11"/>
        <v>20.979</v>
      </c>
      <c r="F30" s="7">
        <f t="shared" si="11"/>
        <v>0</v>
      </c>
      <c r="G30" s="7">
        <f t="shared" si="11"/>
        <v>21.067999999999998</v>
      </c>
      <c r="H30" s="7">
        <f t="shared" si="11"/>
        <v>632.94</v>
      </c>
      <c r="I30" s="7">
        <f t="shared" si="11"/>
        <v>14.399</v>
      </c>
      <c r="J30" s="7">
        <f t="shared" si="11"/>
        <v>0</v>
      </c>
      <c r="K30" s="7">
        <f t="shared" si="11"/>
        <v>3.2</v>
      </c>
      <c r="L30" s="7">
        <f t="shared" si="11"/>
        <v>54.998000000000005</v>
      </c>
      <c r="M30" s="7">
        <f t="shared" si="11"/>
        <v>41.12</v>
      </c>
      <c r="N30" s="7">
        <f t="shared" si="11"/>
        <v>0.434</v>
      </c>
      <c r="O30" s="7">
        <f t="shared" si="11"/>
        <v>286.08</v>
      </c>
      <c r="P30" s="7">
        <f t="shared" si="11"/>
        <v>8.245999999999999</v>
      </c>
      <c r="Q30" s="7">
        <f t="shared" si="11"/>
        <v>307.37699999999995</v>
      </c>
      <c r="R30" s="7">
        <f t="shared" si="11"/>
        <v>0</v>
      </c>
      <c r="S30" s="7">
        <f t="shared" si="11"/>
        <v>26.475</v>
      </c>
      <c r="T30" s="7">
        <f t="shared" si="11"/>
        <v>50.687999999999995</v>
      </c>
      <c r="U30" s="7">
        <f t="shared" si="11"/>
        <v>22.802999999999997</v>
      </c>
      <c r="V30" s="7">
        <f t="shared" si="11"/>
        <v>112.39</v>
      </c>
      <c r="W30" s="7">
        <f t="shared" si="11"/>
        <v>0</v>
      </c>
      <c r="X30" s="7">
        <f t="shared" si="11"/>
        <v>231.18900000000002</v>
      </c>
      <c r="Y30" s="7">
        <f t="shared" si="11"/>
        <v>66.80099999999999</v>
      </c>
      <c r="Z30" s="7">
        <f t="shared" si="11"/>
        <v>2.807</v>
      </c>
      <c r="AA30" s="7">
        <f t="shared" si="11"/>
        <v>0</v>
      </c>
      <c r="AB30" s="7">
        <f t="shared" si="11"/>
        <v>0</v>
      </c>
      <c r="AC30" s="7">
        <f t="shared" si="11"/>
        <v>0</v>
      </c>
      <c r="AD30" s="7">
        <f t="shared" si="11"/>
        <v>0</v>
      </c>
      <c r="AE30" s="7">
        <f t="shared" si="11"/>
        <v>0</v>
      </c>
      <c r="AF30" s="7">
        <f t="shared" si="11"/>
        <v>0</v>
      </c>
      <c r="AG30" s="7">
        <f t="shared" si="11"/>
        <v>0</v>
      </c>
      <c r="AH30" s="7">
        <f aca="true" t="shared" si="12" ref="AH30:BO30">AH15*AH20/100</f>
        <v>0</v>
      </c>
      <c r="AI30" s="7">
        <f t="shared" si="12"/>
        <v>784.485</v>
      </c>
      <c r="AJ30" s="7">
        <f t="shared" si="12"/>
        <v>0</v>
      </c>
      <c r="AK30" s="7">
        <f t="shared" si="12"/>
        <v>35.9403</v>
      </c>
      <c r="AL30" s="7">
        <f t="shared" si="12"/>
        <v>0</v>
      </c>
      <c r="AM30" s="7">
        <f t="shared" si="12"/>
        <v>0</v>
      </c>
      <c r="AN30" s="7">
        <f t="shared" si="12"/>
        <v>65.92320000000001</v>
      </c>
      <c r="AO30" s="7">
        <f t="shared" si="12"/>
        <v>0</v>
      </c>
      <c r="AP30" s="7">
        <f t="shared" si="12"/>
        <v>0</v>
      </c>
      <c r="AQ30" s="7">
        <f t="shared" si="12"/>
        <v>0</v>
      </c>
      <c r="AR30" s="7">
        <f t="shared" si="12"/>
        <v>0</v>
      </c>
      <c r="AS30" s="7">
        <f t="shared" si="12"/>
        <v>0</v>
      </c>
      <c r="AT30" s="7">
        <f t="shared" si="12"/>
        <v>0</v>
      </c>
      <c r="AU30" s="7">
        <f t="shared" si="12"/>
        <v>0</v>
      </c>
      <c r="AV30" s="7">
        <f t="shared" si="12"/>
        <v>0</v>
      </c>
      <c r="AW30" s="7">
        <f t="shared" si="12"/>
        <v>0</v>
      </c>
      <c r="AX30" s="7">
        <f t="shared" si="12"/>
        <v>0</v>
      </c>
      <c r="AY30" s="7">
        <f t="shared" si="12"/>
        <v>0</v>
      </c>
      <c r="AZ30" s="7">
        <f t="shared" si="12"/>
        <v>0</v>
      </c>
      <c r="BA30" s="7">
        <f t="shared" si="12"/>
        <v>0</v>
      </c>
      <c r="BB30" s="7">
        <f t="shared" si="12"/>
        <v>0</v>
      </c>
      <c r="BC30" s="7">
        <f t="shared" si="12"/>
        <v>0</v>
      </c>
      <c r="BD30" s="7">
        <f t="shared" si="12"/>
        <v>1132.0952</v>
      </c>
      <c r="BE30" s="7">
        <f t="shared" si="12"/>
        <v>0</v>
      </c>
      <c r="BF30" s="7">
        <f t="shared" si="12"/>
        <v>0</v>
      </c>
      <c r="BG30" s="7">
        <f t="shared" si="12"/>
        <v>0</v>
      </c>
      <c r="BH30" s="7">
        <f t="shared" si="12"/>
        <v>0</v>
      </c>
      <c r="BI30" s="7">
        <f t="shared" si="12"/>
        <v>0</v>
      </c>
      <c r="BJ30" s="7">
        <f t="shared" si="12"/>
        <v>0</v>
      </c>
      <c r="BK30" s="7">
        <f t="shared" si="12"/>
        <v>0</v>
      </c>
      <c r="BL30" s="7">
        <f t="shared" si="12"/>
        <v>0</v>
      </c>
      <c r="BM30" s="7">
        <f t="shared" si="12"/>
        <v>0</v>
      </c>
      <c r="BN30" s="7">
        <f t="shared" si="12"/>
        <v>0</v>
      </c>
      <c r="BO30" s="7">
        <f t="shared" si="12"/>
        <v>0</v>
      </c>
      <c r="BP30" s="7" t="s">
        <v>126</v>
      </c>
      <c r="BQ30" s="7" t="s">
        <v>126</v>
      </c>
      <c r="BR30" s="7">
        <f aca="true" t="shared" si="13" ref="BR30:CT30">BR15*BR20/100</f>
        <v>0</v>
      </c>
      <c r="BS30" s="7">
        <f t="shared" si="13"/>
        <v>0</v>
      </c>
      <c r="BT30" s="7">
        <f t="shared" si="13"/>
        <v>0</v>
      </c>
      <c r="BU30" s="7">
        <f t="shared" si="13"/>
        <v>0</v>
      </c>
      <c r="BV30" s="7">
        <f t="shared" si="13"/>
        <v>0</v>
      </c>
      <c r="BW30" s="7">
        <f t="shared" si="13"/>
        <v>0</v>
      </c>
      <c r="BX30" s="7">
        <f t="shared" si="13"/>
        <v>0</v>
      </c>
      <c r="BY30" s="7">
        <f t="shared" si="13"/>
        <v>0</v>
      </c>
      <c r="BZ30" s="7">
        <f t="shared" si="13"/>
        <v>0</v>
      </c>
      <c r="CA30" s="7">
        <f t="shared" si="13"/>
        <v>0</v>
      </c>
      <c r="CB30" s="7">
        <f t="shared" si="13"/>
        <v>0</v>
      </c>
      <c r="CC30" s="7">
        <f t="shared" si="13"/>
        <v>0</v>
      </c>
      <c r="CD30" s="7">
        <f t="shared" si="13"/>
        <v>0</v>
      </c>
      <c r="CE30" s="7">
        <f t="shared" si="13"/>
        <v>0</v>
      </c>
      <c r="CF30" s="7">
        <f t="shared" si="13"/>
        <v>0</v>
      </c>
      <c r="CG30" s="7">
        <f t="shared" si="13"/>
        <v>0</v>
      </c>
      <c r="CH30" s="7">
        <f t="shared" si="13"/>
        <v>0</v>
      </c>
      <c r="CI30" s="7">
        <f t="shared" si="13"/>
        <v>0</v>
      </c>
      <c r="CJ30" s="7">
        <f t="shared" si="13"/>
        <v>0</v>
      </c>
      <c r="CK30" s="7">
        <f t="shared" si="13"/>
        <v>0</v>
      </c>
      <c r="CL30" s="7">
        <f t="shared" si="13"/>
        <v>0</v>
      </c>
      <c r="CM30" s="7">
        <f t="shared" si="13"/>
        <v>0</v>
      </c>
      <c r="CN30" s="7">
        <f t="shared" si="13"/>
        <v>0</v>
      </c>
      <c r="CO30" s="7">
        <f t="shared" si="13"/>
        <v>0</v>
      </c>
      <c r="CP30" s="7">
        <f t="shared" si="13"/>
        <v>0</v>
      </c>
      <c r="CQ30" s="7">
        <f t="shared" si="13"/>
        <v>0</v>
      </c>
      <c r="CR30" s="7">
        <f t="shared" si="13"/>
        <v>0</v>
      </c>
      <c r="CS30" s="7">
        <f t="shared" si="13"/>
        <v>0</v>
      </c>
      <c r="CT30" s="7">
        <f t="shared" si="13"/>
        <v>0</v>
      </c>
    </row>
    <row r="31" spans="1:98" ht="12.75">
      <c r="A31" s="23" t="s">
        <v>121</v>
      </c>
      <c r="B31" s="7">
        <f aca="true" t="shared" si="14" ref="B31:AG31">B15*B26/B25</f>
        <v>0.1867874890382929</v>
      </c>
      <c r="C31" s="7">
        <f t="shared" si="14"/>
        <v>245.3442363492482</v>
      </c>
      <c r="D31" s="7">
        <f t="shared" si="14"/>
        <v>31.488923435678196</v>
      </c>
      <c r="E31" s="7">
        <f t="shared" si="14"/>
        <v>8.9725</v>
      </c>
      <c r="F31" s="7">
        <f t="shared" si="14"/>
        <v>0</v>
      </c>
      <c r="G31" s="7">
        <f t="shared" si="14"/>
        <v>20.6765309428664</v>
      </c>
      <c r="H31" s="7">
        <f t="shared" si="14"/>
        <v>390.9386540944042</v>
      </c>
      <c r="I31" s="7">
        <f t="shared" si="14"/>
        <v>6.421812349639134</v>
      </c>
      <c r="J31" s="7">
        <f t="shared" si="14"/>
        <v>0</v>
      </c>
      <c r="K31" s="7">
        <f t="shared" si="14"/>
        <v>2.915758016315322</v>
      </c>
      <c r="L31" s="7">
        <f t="shared" si="14"/>
        <v>50.76077105174163</v>
      </c>
      <c r="M31" s="7">
        <f t="shared" si="14"/>
        <v>37.95197835644234</v>
      </c>
      <c r="N31" s="7">
        <f t="shared" si="14"/>
        <v>0.1401170539491221</v>
      </c>
      <c r="O31" s="7">
        <f t="shared" si="14"/>
        <v>173.2377925455071</v>
      </c>
      <c r="P31" s="7">
        <f t="shared" si="14"/>
        <v>1.4836882203555382</v>
      </c>
      <c r="Q31" s="7">
        <f t="shared" si="14"/>
        <v>251.98943494148176</v>
      </c>
      <c r="R31" s="7">
        <f t="shared" si="14"/>
        <v>25.19894349414818</v>
      </c>
      <c r="S31" s="7">
        <f t="shared" si="14"/>
        <v>10.093144821779399</v>
      </c>
      <c r="T31" s="7">
        <f t="shared" si="14"/>
        <v>13.39685538835279</v>
      </c>
      <c r="U31" s="7">
        <f t="shared" si="14"/>
        <v>12.833430063842135</v>
      </c>
      <c r="V31" s="7">
        <f t="shared" si="14"/>
        <v>17.501419803975452</v>
      </c>
      <c r="W31" s="7">
        <f t="shared" si="14"/>
        <v>2.6052028945681047</v>
      </c>
      <c r="X31" s="7">
        <f t="shared" si="14"/>
        <v>181.60936826682754</v>
      </c>
      <c r="Y31" s="7">
        <f t="shared" si="14"/>
        <v>185.74868632254794</v>
      </c>
      <c r="Z31" s="7">
        <f t="shared" si="14"/>
        <v>7.8052209174621945</v>
      </c>
      <c r="AA31" s="7">
        <f t="shared" si="14"/>
        <v>506.73988578239886</v>
      </c>
      <c r="AB31" s="7">
        <f t="shared" si="14"/>
        <v>125.68340396723772</v>
      </c>
      <c r="AC31" s="7">
        <f t="shared" si="14"/>
        <v>0</v>
      </c>
      <c r="AD31" s="7">
        <f t="shared" si="14"/>
        <v>183.1933031092707</v>
      </c>
      <c r="AE31" s="7">
        <f t="shared" si="14"/>
        <v>15.808791684711997</v>
      </c>
      <c r="AF31" s="7">
        <f t="shared" si="14"/>
        <v>0</v>
      </c>
      <c r="AG31" s="7">
        <f t="shared" si="14"/>
        <v>4.211299333213192</v>
      </c>
      <c r="AH31" s="7">
        <f aca="true" t="shared" si="15" ref="AH31:BO31">AH15*AH26/AH25</f>
        <v>176.76462099346801</v>
      </c>
      <c r="AI31" s="7">
        <f t="shared" si="15"/>
        <v>555.5405841773081</v>
      </c>
      <c r="AJ31" s="7">
        <f t="shared" si="15"/>
        <v>16.23680220422939</v>
      </c>
      <c r="AK31" s="7">
        <f t="shared" si="15"/>
        <v>40.996614152841126</v>
      </c>
      <c r="AL31" s="7">
        <f t="shared" si="15"/>
        <v>11.87607525960451</v>
      </c>
      <c r="AM31" s="7">
        <f t="shared" si="15"/>
        <v>70.94548948261412</v>
      </c>
      <c r="AN31" s="7">
        <f t="shared" si="15"/>
        <v>76.77905073649754</v>
      </c>
      <c r="AO31" s="7">
        <f t="shared" si="15"/>
        <v>0.19496296296296298</v>
      </c>
      <c r="AP31" s="7">
        <f t="shared" si="15"/>
        <v>874.7653998711734</v>
      </c>
      <c r="AQ31" s="7">
        <f t="shared" si="15"/>
        <v>0</v>
      </c>
      <c r="AR31" s="7">
        <f t="shared" si="15"/>
        <v>11.3051635559602</v>
      </c>
      <c r="AS31" s="7">
        <f t="shared" si="15"/>
        <v>1.894736842105263</v>
      </c>
      <c r="AT31" s="7">
        <f t="shared" si="15"/>
        <v>21.77147770544159</v>
      </c>
      <c r="AU31" s="7">
        <f t="shared" si="15"/>
        <v>72.02436832118246</v>
      </c>
      <c r="AV31" s="7">
        <f t="shared" si="15"/>
        <v>7.229845827939273</v>
      </c>
      <c r="AW31" s="7">
        <f t="shared" si="15"/>
        <v>0</v>
      </c>
      <c r="AX31" s="7">
        <f t="shared" si="15"/>
        <v>1.0766385233883102</v>
      </c>
      <c r="AY31" s="7">
        <f t="shared" si="15"/>
        <v>0.21532770467766202</v>
      </c>
      <c r="AZ31" s="7">
        <f t="shared" si="15"/>
        <v>0</v>
      </c>
      <c r="BA31" s="7">
        <f t="shared" si="15"/>
        <v>0.275238301559792</v>
      </c>
      <c r="BB31" s="7">
        <f t="shared" si="15"/>
        <v>0.9713182175810028</v>
      </c>
      <c r="BC31" s="7">
        <f t="shared" si="15"/>
        <v>0.06790123456790123</v>
      </c>
      <c r="BD31" s="7">
        <f t="shared" si="15"/>
        <v>984.9723590012222</v>
      </c>
      <c r="BE31" s="7">
        <f t="shared" si="15"/>
        <v>2.955818820035102</v>
      </c>
      <c r="BF31" s="7">
        <f t="shared" si="15"/>
        <v>0.11511957843534658</v>
      </c>
      <c r="BG31" s="7">
        <f t="shared" si="15"/>
        <v>0.40516940272441493</v>
      </c>
      <c r="BH31" s="7">
        <f t="shared" si="15"/>
        <v>0</v>
      </c>
      <c r="BI31" s="7">
        <f t="shared" si="15"/>
        <v>0</v>
      </c>
      <c r="BJ31" s="7">
        <f t="shared" si="15"/>
        <v>0</v>
      </c>
      <c r="BK31" s="7">
        <f t="shared" si="15"/>
        <v>88.05638089797884</v>
      </c>
      <c r="BL31" s="7">
        <f t="shared" si="15"/>
        <v>53.639265872251904</v>
      </c>
      <c r="BM31" s="7">
        <f t="shared" si="15"/>
        <v>0</v>
      </c>
      <c r="BN31" s="7">
        <f t="shared" si="15"/>
        <v>0</v>
      </c>
      <c r="BO31" s="7">
        <f t="shared" si="15"/>
        <v>0</v>
      </c>
      <c r="BP31" s="7" t="s">
        <v>126</v>
      </c>
      <c r="BQ31" s="7" t="s">
        <v>126</v>
      </c>
      <c r="BR31" s="7">
        <f aca="true" t="shared" si="16" ref="BR31:CT31">BR15*BR26/BR25</f>
        <v>0</v>
      </c>
      <c r="BS31" s="7">
        <f t="shared" si="16"/>
        <v>0</v>
      </c>
      <c r="BT31" s="7">
        <f t="shared" si="16"/>
        <v>0</v>
      </c>
      <c r="BU31" s="7">
        <f t="shared" si="16"/>
        <v>0</v>
      </c>
      <c r="BV31" s="7">
        <f t="shared" si="16"/>
        <v>0</v>
      </c>
      <c r="BW31" s="7">
        <f t="shared" si="16"/>
        <v>0</v>
      </c>
      <c r="BX31" s="7">
        <f t="shared" si="16"/>
        <v>0</v>
      </c>
      <c r="BY31" s="7">
        <f t="shared" si="16"/>
        <v>0</v>
      </c>
      <c r="BZ31" s="7">
        <f t="shared" si="16"/>
        <v>0</v>
      </c>
      <c r="CA31" s="7">
        <f t="shared" si="16"/>
        <v>0</v>
      </c>
      <c r="CB31" s="7">
        <f t="shared" si="16"/>
        <v>7.235474652989827</v>
      </c>
      <c r="CC31" s="7">
        <f t="shared" si="16"/>
        <v>0</v>
      </c>
      <c r="CD31" s="7">
        <f t="shared" si="16"/>
        <v>0.32403812213201555</v>
      </c>
      <c r="CE31" s="7">
        <f t="shared" si="16"/>
        <v>4.757130392103398</v>
      </c>
      <c r="CF31" s="7">
        <f t="shared" si="16"/>
        <v>0</v>
      </c>
      <c r="CG31" s="7">
        <f t="shared" si="16"/>
        <v>37.34639436110609</v>
      </c>
      <c r="CH31" s="7">
        <f t="shared" si="16"/>
        <v>0</v>
      </c>
      <c r="CI31" s="7">
        <f t="shared" si="16"/>
        <v>0</v>
      </c>
      <c r="CJ31" s="7">
        <f t="shared" si="16"/>
        <v>0.1621774193548387</v>
      </c>
      <c r="CK31" s="7">
        <f t="shared" si="16"/>
        <v>15.736077787599445</v>
      </c>
      <c r="CL31" s="7">
        <f t="shared" si="16"/>
        <v>0</v>
      </c>
      <c r="CM31" s="7">
        <f t="shared" si="16"/>
        <v>0</v>
      </c>
      <c r="CN31" s="7">
        <f t="shared" si="16"/>
        <v>0</v>
      </c>
      <c r="CO31" s="7">
        <f t="shared" si="16"/>
        <v>0</v>
      </c>
      <c r="CP31" s="7">
        <f t="shared" si="16"/>
        <v>0</v>
      </c>
      <c r="CQ31" s="7">
        <f t="shared" si="16"/>
        <v>0</v>
      </c>
      <c r="CR31" s="7">
        <f t="shared" si="16"/>
        <v>0</v>
      </c>
      <c r="CS31" s="7">
        <f t="shared" si="16"/>
        <v>0</v>
      </c>
      <c r="CT31" s="7">
        <f t="shared" si="16"/>
        <v>0</v>
      </c>
    </row>
    <row r="32" spans="1:98" ht="12.75">
      <c r="A32" s="23" t="s">
        <v>133</v>
      </c>
      <c r="B32" s="7">
        <f aca="true" t="shared" si="17" ref="B32:AG32">B21</f>
        <v>0</v>
      </c>
      <c r="C32" s="7">
        <f t="shared" si="17"/>
        <v>0</v>
      </c>
      <c r="D32" s="7">
        <f t="shared" si="17"/>
        <v>0</v>
      </c>
      <c r="E32" s="7">
        <f t="shared" si="17"/>
        <v>0</v>
      </c>
      <c r="F32" s="7">
        <f t="shared" si="17"/>
        <v>0</v>
      </c>
      <c r="G32" s="7">
        <f t="shared" si="17"/>
        <v>0</v>
      </c>
      <c r="H32" s="7">
        <f t="shared" si="17"/>
        <v>0</v>
      </c>
      <c r="I32" s="7">
        <f t="shared" si="17"/>
        <v>0</v>
      </c>
      <c r="J32" s="7">
        <f t="shared" si="17"/>
        <v>0</v>
      </c>
      <c r="K32" s="7">
        <f t="shared" si="17"/>
        <v>0</v>
      </c>
      <c r="L32" s="7">
        <f t="shared" si="17"/>
        <v>0</v>
      </c>
      <c r="M32" s="7">
        <f t="shared" si="17"/>
        <v>0</v>
      </c>
      <c r="N32" s="7">
        <f t="shared" si="17"/>
        <v>0</v>
      </c>
      <c r="O32" s="7">
        <f t="shared" si="17"/>
        <v>0</v>
      </c>
      <c r="P32" s="7">
        <f t="shared" si="17"/>
        <v>0</v>
      </c>
      <c r="Q32" s="7">
        <f t="shared" si="17"/>
        <v>0</v>
      </c>
      <c r="R32" s="7">
        <f t="shared" si="17"/>
        <v>0</v>
      </c>
      <c r="S32" s="7">
        <f t="shared" si="17"/>
        <v>0</v>
      </c>
      <c r="T32" s="7">
        <f t="shared" si="17"/>
        <v>0</v>
      </c>
      <c r="U32" s="7">
        <f t="shared" si="17"/>
        <v>0</v>
      </c>
      <c r="V32" s="7">
        <f t="shared" si="17"/>
        <v>0</v>
      </c>
      <c r="W32" s="7">
        <f t="shared" si="17"/>
        <v>0</v>
      </c>
      <c r="X32" s="7">
        <f t="shared" si="17"/>
        <v>0</v>
      </c>
      <c r="Y32" s="7">
        <f t="shared" si="17"/>
        <v>0</v>
      </c>
      <c r="Z32" s="7">
        <f t="shared" si="17"/>
        <v>0</v>
      </c>
      <c r="AA32" s="7">
        <f t="shared" si="17"/>
        <v>0</v>
      </c>
      <c r="AB32" s="7">
        <f t="shared" si="17"/>
        <v>0</v>
      </c>
      <c r="AC32" s="7">
        <f t="shared" si="17"/>
        <v>0</v>
      </c>
      <c r="AD32" s="7">
        <f t="shared" si="17"/>
        <v>0</v>
      </c>
      <c r="AE32" s="7">
        <f t="shared" si="17"/>
        <v>0</v>
      </c>
      <c r="AF32" s="7">
        <f t="shared" si="17"/>
        <v>0</v>
      </c>
      <c r="AG32" s="7">
        <f t="shared" si="17"/>
        <v>0</v>
      </c>
      <c r="AH32" s="7">
        <f aca="true" t="shared" si="18" ref="AH32:BO32">AH21</f>
        <v>0</v>
      </c>
      <c r="AI32" s="7">
        <f t="shared" si="18"/>
        <v>0</v>
      </c>
      <c r="AJ32" s="7">
        <f t="shared" si="18"/>
        <v>100</v>
      </c>
      <c r="AK32" s="7">
        <f t="shared" si="18"/>
        <v>0</v>
      </c>
      <c r="AL32" s="7">
        <f t="shared" si="18"/>
        <v>20</v>
      </c>
      <c r="AM32" s="7">
        <f t="shared" si="18"/>
        <v>0</v>
      </c>
      <c r="AN32" s="7">
        <f t="shared" si="18"/>
        <v>0</v>
      </c>
      <c r="AO32" s="7">
        <f t="shared" si="18"/>
        <v>0</v>
      </c>
      <c r="AP32" s="7">
        <f t="shared" si="18"/>
        <v>0</v>
      </c>
      <c r="AQ32" s="7">
        <f t="shared" si="18"/>
        <v>0</v>
      </c>
      <c r="AR32" s="7">
        <f t="shared" si="18"/>
        <v>0</v>
      </c>
      <c r="AS32" s="7">
        <f t="shared" si="18"/>
        <v>0</v>
      </c>
      <c r="AT32" s="7">
        <f t="shared" si="18"/>
        <v>0</v>
      </c>
      <c r="AU32" s="7">
        <f t="shared" si="18"/>
        <v>0</v>
      </c>
      <c r="AV32" s="7">
        <f t="shared" si="18"/>
        <v>0</v>
      </c>
      <c r="AW32" s="7">
        <f t="shared" si="18"/>
        <v>0</v>
      </c>
      <c r="AX32" s="7">
        <f t="shared" si="18"/>
        <v>10</v>
      </c>
      <c r="AY32" s="7">
        <f t="shared" si="18"/>
        <v>2</v>
      </c>
      <c r="AZ32" s="7">
        <f t="shared" si="18"/>
        <v>0</v>
      </c>
      <c r="BA32" s="7">
        <f t="shared" si="18"/>
        <v>5</v>
      </c>
      <c r="BB32" s="7">
        <f t="shared" si="18"/>
        <v>5</v>
      </c>
      <c r="BC32" s="7">
        <f t="shared" si="18"/>
        <v>0</v>
      </c>
      <c r="BD32" s="7">
        <f t="shared" si="18"/>
        <v>0</v>
      </c>
      <c r="BE32" s="7">
        <f t="shared" si="18"/>
        <v>5</v>
      </c>
      <c r="BF32" s="7">
        <f t="shared" si="18"/>
        <v>5</v>
      </c>
      <c r="BG32" s="7">
        <f t="shared" si="18"/>
        <v>5</v>
      </c>
      <c r="BH32" s="7">
        <f t="shared" si="18"/>
        <v>0</v>
      </c>
      <c r="BI32" s="7">
        <f t="shared" si="18"/>
        <v>0</v>
      </c>
      <c r="BJ32" s="7">
        <f t="shared" si="18"/>
        <v>0</v>
      </c>
      <c r="BK32" s="7">
        <f t="shared" si="18"/>
        <v>0</v>
      </c>
      <c r="BL32" s="7">
        <f t="shared" si="18"/>
        <v>0</v>
      </c>
      <c r="BM32" s="7">
        <f t="shared" si="18"/>
        <v>0</v>
      </c>
      <c r="BN32" s="7">
        <f t="shared" si="18"/>
        <v>0</v>
      </c>
      <c r="BO32" s="7">
        <f t="shared" si="18"/>
        <v>0</v>
      </c>
      <c r="BP32" s="7" t="s">
        <v>126</v>
      </c>
      <c r="BQ32" s="7" t="s">
        <v>126</v>
      </c>
      <c r="BR32" s="7">
        <f aca="true" t="shared" si="19" ref="BR32:CT32">BR21</f>
        <v>0</v>
      </c>
      <c r="BS32" s="7">
        <f t="shared" si="19"/>
        <v>0</v>
      </c>
      <c r="BT32" s="7">
        <f t="shared" si="19"/>
        <v>0</v>
      </c>
      <c r="BU32" s="7">
        <f t="shared" si="19"/>
        <v>0</v>
      </c>
      <c r="BV32" s="7">
        <f t="shared" si="19"/>
        <v>0</v>
      </c>
      <c r="BW32" s="7">
        <f t="shared" si="19"/>
        <v>0</v>
      </c>
      <c r="BX32" s="7">
        <f t="shared" si="19"/>
        <v>0</v>
      </c>
      <c r="BY32" s="7">
        <f t="shared" si="19"/>
        <v>0</v>
      </c>
      <c r="BZ32" s="7">
        <f t="shared" si="19"/>
        <v>0</v>
      </c>
      <c r="CA32" s="7">
        <f t="shared" si="19"/>
        <v>0</v>
      </c>
      <c r="CB32" s="7">
        <f t="shared" si="19"/>
        <v>0</v>
      </c>
      <c r="CC32" s="7">
        <f t="shared" si="19"/>
        <v>0</v>
      </c>
      <c r="CD32" s="7">
        <f t="shared" si="19"/>
        <v>0</v>
      </c>
      <c r="CE32" s="7">
        <f t="shared" si="19"/>
        <v>0</v>
      </c>
      <c r="CF32" s="7">
        <f t="shared" si="19"/>
        <v>0</v>
      </c>
      <c r="CG32" s="7">
        <f t="shared" si="19"/>
        <v>0</v>
      </c>
      <c r="CH32" s="7">
        <f t="shared" si="19"/>
        <v>0</v>
      </c>
      <c r="CI32" s="7">
        <f t="shared" si="19"/>
        <v>0</v>
      </c>
      <c r="CJ32" s="7">
        <f t="shared" si="19"/>
        <v>0</v>
      </c>
      <c r="CK32" s="7">
        <f t="shared" si="19"/>
        <v>0</v>
      </c>
      <c r="CL32" s="7">
        <f t="shared" si="19"/>
        <v>0</v>
      </c>
      <c r="CM32" s="7">
        <f t="shared" si="19"/>
        <v>0</v>
      </c>
      <c r="CN32" s="7">
        <f t="shared" si="19"/>
        <v>0</v>
      </c>
      <c r="CO32" s="7">
        <f t="shared" si="19"/>
        <v>0</v>
      </c>
      <c r="CP32" s="7">
        <f t="shared" si="19"/>
        <v>0</v>
      </c>
      <c r="CQ32" s="7">
        <f t="shared" si="19"/>
        <v>0</v>
      </c>
      <c r="CR32" s="7">
        <f t="shared" si="19"/>
        <v>0</v>
      </c>
      <c r="CS32" s="7">
        <f t="shared" si="19"/>
        <v>0</v>
      </c>
      <c r="CT32" s="7">
        <f t="shared" si="19"/>
        <v>0</v>
      </c>
    </row>
    <row r="33" spans="1:98" ht="12.75">
      <c r="A33" s="22" t="s">
        <v>122</v>
      </c>
      <c r="B33" s="21">
        <f>MAX(B30:B32)</f>
        <v>0.81</v>
      </c>
      <c r="C33" s="21">
        <f aca="true" t="shared" si="20" ref="C33:BC33">MAX(C30:C32)</f>
        <v>245.3442363492482</v>
      </c>
      <c r="D33" s="21">
        <f t="shared" si="20"/>
        <v>37.284</v>
      </c>
      <c r="E33" s="21">
        <f t="shared" si="20"/>
        <v>20.979</v>
      </c>
      <c r="F33" s="21">
        <f t="shared" si="20"/>
        <v>0</v>
      </c>
      <c r="G33" s="21">
        <f t="shared" si="20"/>
        <v>21.067999999999998</v>
      </c>
      <c r="H33" s="21">
        <f t="shared" si="20"/>
        <v>632.94</v>
      </c>
      <c r="I33" s="21">
        <f t="shared" si="20"/>
        <v>14.399</v>
      </c>
      <c r="J33" s="21">
        <f t="shared" si="20"/>
        <v>0</v>
      </c>
      <c r="K33" s="21">
        <f t="shared" si="20"/>
        <v>3.2</v>
      </c>
      <c r="L33" s="21">
        <f t="shared" si="20"/>
        <v>54.998000000000005</v>
      </c>
      <c r="M33" s="21">
        <f t="shared" si="20"/>
        <v>41.12</v>
      </c>
      <c r="N33" s="21">
        <f t="shared" si="20"/>
        <v>0.434</v>
      </c>
      <c r="O33" s="21">
        <f t="shared" si="20"/>
        <v>286.08</v>
      </c>
      <c r="P33" s="21">
        <f t="shared" si="20"/>
        <v>8.245999999999999</v>
      </c>
      <c r="Q33" s="21">
        <f t="shared" si="20"/>
        <v>307.37699999999995</v>
      </c>
      <c r="R33" s="21">
        <f t="shared" si="20"/>
        <v>25.19894349414818</v>
      </c>
      <c r="S33" s="21">
        <f t="shared" si="20"/>
        <v>26.475</v>
      </c>
      <c r="T33" s="21">
        <f t="shared" si="20"/>
        <v>50.687999999999995</v>
      </c>
      <c r="U33" s="21">
        <f t="shared" si="20"/>
        <v>22.802999999999997</v>
      </c>
      <c r="V33" s="21">
        <f t="shared" si="20"/>
        <v>112.39</v>
      </c>
      <c r="W33" s="21">
        <f t="shared" si="20"/>
        <v>2.6052028945681047</v>
      </c>
      <c r="X33" s="21">
        <f t="shared" si="20"/>
        <v>231.18900000000002</v>
      </c>
      <c r="Y33" s="21">
        <f t="shared" si="20"/>
        <v>185.74868632254794</v>
      </c>
      <c r="Z33" s="21">
        <f t="shared" si="20"/>
        <v>7.8052209174621945</v>
      </c>
      <c r="AA33" s="21">
        <f t="shared" si="20"/>
        <v>506.73988578239886</v>
      </c>
      <c r="AB33" s="21">
        <f t="shared" si="20"/>
        <v>125.68340396723772</v>
      </c>
      <c r="AC33" s="21">
        <f t="shared" si="20"/>
        <v>0</v>
      </c>
      <c r="AD33" s="21">
        <f t="shared" si="20"/>
        <v>183.1933031092707</v>
      </c>
      <c r="AE33" s="21">
        <f t="shared" si="20"/>
        <v>15.808791684711997</v>
      </c>
      <c r="AF33" s="21">
        <f t="shared" si="20"/>
        <v>0</v>
      </c>
      <c r="AG33" s="21">
        <f t="shared" si="20"/>
        <v>4.211299333213192</v>
      </c>
      <c r="AH33" s="21">
        <f t="shared" si="20"/>
        <v>176.76462099346801</v>
      </c>
      <c r="AI33" s="21">
        <f t="shared" si="20"/>
        <v>784.485</v>
      </c>
      <c r="AJ33" s="21">
        <f t="shared" si="20"/>
        <v>100</v>
      </c>
      <c r="AK33" s="21">
        <f t="shared" si="20"/>
        <v>40.996614152841126</v>
      </c>
      <c r="AL33" s="21">
        <f t="shared" si="20"/>
        <v>20</v>
      </c>
      <c r="AM33" s="21">
        <f t="shared" si="20"/>
        <v>70.94548948261412</v>
      </c>
      <c r="AN33" s="21">
        <f t="shared" si="20"/>
        <v>76.77905073649754</v>
      </c>
      <c r="AO33" s="21">
        <f t="shared" si="20"/>
        <v>0.19496296296296298</v>
      </c>
      <c r="AP33" s="21">
        <f t="shared" si="20"/>
        <v>874.7653998711734</v>
      </c>
      <c r="AQ33" s="21">
        <f t="shared" si="20"/>
        <v>0</v>
      </c>
      <c r="AR33" s="21">
        <f t="shared" si="20"/>
        <v>11.3051635559602</v>
      </c>
      <c r="AS33" s="21">
        <f t="shared" si="20"/>
        <v>1.894736842105263</v>
      </c>
      <c r="AT33" s="21">
        <f t="shared" si="20"/>
        <v>21.77147770544159</v>
      </c>
      <c r="AU33" s="21">
        <f t="shared" si="20"/>
        <v>72.02436832118246</v>
      </c>
      <c r="AV33" s="21">
        <f t="shared" si="20"/>
        <v>7.229845827939273</v>
      </c>
      <c r="AW33" s="21">
        <f t="shared" si="20"/>
        <v>0</v>
      </c>
      <c r="AX33" s="21">
        <f t="shared" si="20"/>
        <v>10</v>
      </c>
      <c r="AY33" s="21">
        <f>MAX(AY30:AY32)</f>
        <v>2</v>
      </c>
      <c r="AZ33" s="21">
        <f t="shared" si="20"/>
        <v>0</v>
      </c>
      <c r="BA33" s="21">
        <f t="shared" si="20"/>
        <v>5</v>
      </c>
      <c r="BB33" s="21">
        <f t="shared" si="20"/>
        <v>5</v>
      </c>
      <c r="BC33" s="21">
        <f t="shared" si="20"/>
        <v>0.06790123456790123</v>
      </c>
      <c r="BD33" s="21">
        <f aca="true" t="shared" si="21" ref="BD33:BN33">MAX(BD30:BD32)</f>
        <v>1132.0952</v>
      </c>
      <c r="BE33" s="21">
        <f t="shared" si="21"/>
        <v>5</v>
      </c>
      <c r="BF33" s="21">
        <f t="shared" si="21"/>
        <v>5</v>
      </c>
      <c r="BG33" s="21">
        <f t="shared" si="21"/>
        <v>5</v>
      </c>
      <c r="BH33" s="21">
        <f t="shared" si="21"/>
        <v>0</v>
      </c>
      <c r="BI33" s="21">
        <f t="shared" si="21"/>
        <v>0</v>
      </c>
      <c r="BJ33" s="21">
        <f t="shared" si="21"/>
        <v>0</v>
      </c>
      <c r="BK33" s="21">
        <f t="shared" si="21"/>
        <v>88.05638089797884</v>
      </c>
      <c r="BL33" s="21">
        <f t="shared" si="21"/>
        <v>53.639265872251904</v>
      </c>
      <c r="BM33" s="21">
        <f t="shared" si="21"/>
        <v>0</v>
      </c>
      <c r="BN33" s="21">
        <f t="shared" si="21"/>
        <v>0</v>
      </c>
      <c r="BO33" s="21">
        <f>MAX(BO30:BO32)</f>
        <v>0</v>
      </c>
      <c r="BP33" s="21" t="s">
        <v>126</v>
      </c>
      <c r="BQ33" s="21" t="s">
        <v>126</v>
      </c>
      <c r="BR33" s="21">
        <f aca="true" t="shared" si="22" ref="BR33:CO33">MAX(BR30:BR32)</f>
        <v>0</v>
      </c>
      <c r="BS33" s="21">
        <f t="shared" si="22"/>
        <v>0</v>
      </c>
      <c r="BT33" s="21">
        <f>MAX(BT30:BT32)</f>
        <v>0</v>
      </c>
      <c r="BU33" s="21">
        <f t="shared" si="22"/>
        <v>0</v>
      </c>
      <c r="BV33" s="21">
        <f aca="true" t="shared" si="23" ref="BV33:CA33">MAX(BV30:BV32)</f>
        <v>0</v>
      </c>
      <c r="BW33" s="21">
        <f t="shared" si="23"/>
        <v>0</v>
      </c>
      <c r="BX33" s="21">
        <f t="shared" si="23"/>
        <v>0</v>
      </c>
      <c r="BY33" s="21">
        <f t="shared" si="23"/>
        <v>0</v>
      </c>
      <c r="BZ33" s="21">
        <f t="shared" si="23"/>
        <v>0</v>
      </c>
      <c r="CA33" s="21">
        <f t="shared" si="23"/>
        <v>0</v>
      </c>
      <c r="CB33" s="21">
        <f t="shared" si="22"/>
        <v>7.235474652989827</v>
      </c>
      <c r="CC33" s="21">
        <f>MAX(CC30:CC32)</f>
        <v>0</v>
      </c>
      <c r="CD33" s="21">
        <f t="shared" si="22"/>
        <v>0.32403812213201555</v>
      </c>
      <c r="CE33" s="21">
        <f t="shared" si="22"/>
        <v>4.757130392103398</v>
      </c>
      <c r="CF33" s="21">
        <f t="shared" si="22"/>
        <v>0</v>
      </c>
      <c r="CG33" s="21">
        <f t="shared" si="22"/>
        <v>37.34639436110609</v>
      </c>
      <c r="CH33" s="21">
        <f t="shared" si="22"/>
        <v>0</v>
      </c>
      <c r="CI33" s="21">
        <f t="shared" si="22"/>
        <v>0</v>
      </c>
      <c r="CJ33" s="21">
        <f t="shared" si="22"/>
        <v>0.1621774193548387</v>
      </c>
      <c r="CK33" s="21">
        <f t="shared" si="22"/>
        <v>15.736077787599445</v>
      </c>
      <c r="CL33" s="21">
        <f t="shared" si="22"/>
        <v>0</v>
      </c>
      <c r="CM33" s="21">
        <f t="shared" si="22"/>
        <v>0</v>
      </c>
      <c r="CN33" s="21">
        <f t="shared" si="22"/>
        <v>0</v>
      </c>
      <c r="CO33" s="21">
        <f t="shared" si="22"/>
        <v>0</v>
      </c>
      <c r="CP33" s="21">
        <f>MAX(CP30:CP32)</f>
        <v>0</v>
      </c>
      <c r="CQ33" s="21">
        <f>MAX(CQ30:CQ32)</f>
        <v>0</v>
      </c>
      <c r="CR33" s="21">
        <f>MAX(CR30:CR32)</f>
        <v>0</v>
      </c>
      <c r="CS33" s="21">
        <f>MAX(CS30:CS32)</f>
        <v>0</v>
      </c>
      <c r="CT33" s="21">
        <f>MAX(CT30:CT32)</f>
        <v>0</v>
      </c>
    </row>
    <row r="34" spans="1:98" ht="12.75">
      <c r="A34" s="2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12.75">
      <c r="A35" s="22" t="s">
        <v>137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2"/>
      <c r="AD35" s="12"/>
      <c r="AE35" s="12"/>
      <c r="AF35" s="12"/>
      <c r="AG35" s="13"/>
      <c r="AH35" s="13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spans="1:103" ht="12.75">
      <c r="A36" s="23" t="s">
        <v>138</v>
      </c>
      <c r="B36" s="14">
        <v>60.777132708898606</v>
      </c>
      <c r="C36" s="14">
        <v>98.08830116677478</v>
      </c>
      <c r="D36" s="14">
        <v>97.12434256454658</v>
      </c>
      <c r="E36" s="14">
        <v>75.41438219644226</v>
      </c>
      <c r="F36" s="14" t="s">
        <v>126</v>
      </c>
      <c r="G36" s="14">
        <v>70.54851529196972</v>
      </c>
      <c r="H36" s="14">
        <v>97.80247386635124</v>
      </c>
      <c r="I36" s="14">
        <v>66.36568207288639</v>
      </c>
      <c r="J36" s="14" t="s">
        <v>126</v>
      </c>
      <c r="K36" s="14">
        <v>69.96546852927325</v>
      </c>
      <c r="L36" s="14">
        <v>97.2002404293667</v>
      </c>
      <c r="M36" s="14">
        <v>98.73278048675554</v>
      </c>
      <c r="N36" s="14">
        <v>25</v>
      </c>
      <c r="O36" s="14">
        <v>96.82329051608441</v>
      </c>
      <c r="P36" s="14">
        <v>98.62403078747828</v>
      </c>
      <c r="Q36" s="14">
        <v>97.02675863105438</v>
      </c>
      <c r="R36" s="15">
        <v>97.02675863105438</v>
      </c>
      <c r="S36" s="14">
        <v>93.41532050320536</v>
      </c>
      <c r="T36" s="14">
        <v>44.3057354685889</v>
      </c>
      <c r="U36" s="14">
        <v>98.47868023876258</v>
      </c>
      <c r="V36" s="14">
        <v>88.56891690442696</v>
      </c>
      <c r="W36" s="15">
        <v>88.56891690442696</v>
      </c>
      <c r="X36" s="14">
        <v>98.69840783450455</v>
      </c>
      <c r="Y36" s="14">
        <v>32.498551075834555</v>
      </c>
      <c r="Z36" s="15">
        <v>32.498551075834555</v>
      </c>
      <c r="AA36" s="14">
        <v>82.43999156378739</v>
      </c>
      <c r="AB36" s="14">
        <v>97.90141482905429</v>
      </c>
      <c r="AC36" s="120" t="s">
        <v>126</v>
      </c>
      <c r="AD36" s="14">
        <v>98.57721461900051</v>
      </c>
      <c r="AE36" s="14">
        <v>96.36979323287105</v>
      </c>
      <c r="AF36" s="120" t="s">
        <v>126</v>
      </c>
      <c r="AG36" s="14">
        <v>99.03782958520944</v>
      </c>
      <c r="AH36" s="14">
        <v>99.98109731598444</v>
      </c>
      <c r="AI36" s="14">
        <v>91.51711257360586</v>
      </c>
      <c r="AJ36" s="14">
        <v>92.32560681020249</v>
      </c>
      <c r="AK36" s="14">
        <v>97.51572484473515</v>
      </c>
      <c r="AL36" s="14">
        <v>43.79443896959868</v>
      </c>
      <c r="AM36" s="14">
        <v>94.2117149100104</v>
      </c>
      <c r="AN36" s="14">
        <v>98.7416453749007</v>
      </c>
      <c r="AO36" s="14">
        <v>98.8468211041943</v>
      </c>
      <c r="AP36" s="14">
        <v>50.89569491735997</v>
      </c>
      <c r="AQ36" s="120" t="s">
        <v>126</v>
      </c>
      <c r="AR36" s="14">
        <v>88.20753641689656</v>
      </c>
      <c r="AS36" s="14">
        <v>3.7537537537537533</v>
      </c>
      <c r="AT36" s="14">
        <v>96.48748024887169</v>
      </c>
      <c r="AU36" s="14">
        <v>97.0456775049976</v>
      </c>
      <c r="AV36" s="14">
        <v>98.0259605293992</v>
      </c>
      <c r="AW36" s="120" t="s">
        <v>126</v>
      </c>
      <c r="AX36" s="14">
        <v>1.584576785950087</v>
      </c>
      <c r="AY36" s="15">
        <v>1.58457678595009</v>
      </c>
      <c r="AZ36" s="120" t="s">
        <v>126</v>
      </c>
      <c r="BA36" s="120">
        <v>25</v>
      </c>
      <c r="BB36" s="14">
        <v>4.608294930875538</v>
      </c>
      <c r="BC36" s="14">
        <v>3.448275862068969</v>
      </c>
      <c r="BD36" s="14">
        <v>4.076222521846596</v>
      </c>
      <c r="BE36" s="14">
        <v>1.2114918656974745</v>
      </c>
      <c r="BF36" s="14">
        <v>0</v>
      </c>
      <c r="BG36" s="14">
        <v>0.43141327794199974</v>
      </c>
      <c r="BH36" s="120" t="s">
        <v>126</v>
      </c>
      <c r="BI36" s="120" t="s">
        <v>126</v>
      </c>
      <c r="BJ36" s="120" t="s">
        <v>126</v>
      </c>
      <c r="BK36" s="14">
        <v>70.00935819721249</v>
      </c>
      <c r="BL36" s="15">
        <v>70.00935819721249</v>
      </c>
      <c r="BM36" s="14">
        <v>5.374388528389674</v>
      </c>
      <c r="BN36" s="121" t="s">
        <v>126</v>
      </c>
      <c r="BO36" s="121" t="s">
        <v>126</v>
      </c>
      <c r="BP36" s="14" t="s">
        <v>126</v>
      </c>
      <c r="BQ36" s="14" t="s">
        <v>126</v>
      </c>
      <c r="BR36" s="120" t="s">
        <v>126</v>
      </c>
      <c r="BS36" s="120" t="s">
        <v>126</v>
      </c>
      <c r="BT36" s="122" t="s">
        <v>126</v>
      </c>
      <c r="BU36" s="120" t="s">
        <v>126</v>
      </c>
      <c r="BV36" s="120" t="s">
        <v>126</v>
      </c>
      <c r="BW36" s="122" t="s">
        <v>126</v>
      </c>
      <c r="BX36" s="122" t="s">
        <v>126</v>
      </c>
      <c r="BY36" s="122" t="s">
        <v>126</v>
      </c>
      <c r="BZ36" s="122" t="s">
        <v>126</v>
      </c>
      <c r="CA36" s="122" t="s">
        <v>126</v>
      </c>
      <c r="CB36" s="15">
        <v>70.00935819721249</v>
      </c>
      <c r="CC36" s="122" t="s">
        <v>126</v>
      </c>
      <c r="CD36" s="120">
        <v>25</v>
      </c>
      <c r="CE36" s="14">
        <v>80.52857101980081</v>
      </c>
      <c r="CF36" s="120" t="s">
        <v>126</v>
      </c>
      <c r="CG36" s="14">
        <v>99.08855478217833</v>
      </c>
      <c r="CH36" s="120" t="s">
        <v>126</v>
      </c>
      <c r="CI36" s="120" t="s">
        <v>126</v>
      </c>
      <c r="CJ36" s="120">
        <v>25</v>
      </c>
      <c r="CK36" s="120">
        <v>25</v>
      </c>
      <c r="CL36" s="120" t="s">
        <v>126</v>
      </c>
      <c r="CM36" s="120" t="s">
        <v>126</v>
      </c>
      <c r="CN36" s="120" t="s">
        <v>126</v>
      </c>
      <c r="CO36" s="120" t="s">
        <v>126</v>
      </c>
      <c r="CP36" s="120" t="s">
        <v>126</v>
      </c>
      <c r="CQ36" s="120" t="s">
        <v>126</v>
      </c>
      <c r="CR36" s="120" t="s">
        <v>126</v>
      </c>
      <c r="CS36" s="120" t="s">
        <v>126</v>
      </c>
      <c r="CT36" s="120" t="s">
        <v>126</v>
      </c>
      <c r="CU36" s="123"/>
      <c r="CV36" s="123"/>
      <c r="CW36" s="123"/>
      <c r="CX36" s="123"/>
      <c r="CY36" s="123"/>
    </row>
    <row r="37" spans="1:103" ht="12.75">
      <c r="A37" s="23" t="s">
        <v>139</v>
      </c>
      <c r="B37" s="14">
        <v>30.2191982114364</v>
      </c>
      <c r="C37" s="14">
        <v>0.7876707705366007</v>
      </c>
      <c r="D37" s="14">
        <v>1.1900137185222932</v>
      </c>
      <c r="E37" s="14">
        <v>23.899265695682605</v>
      </c>
      <c r="F37" s="14" t="s">
        <v>126</v>
      </c>
      <c r="G37" s="14">
        <v>18.10179522220167</v>
      </c>
      <c r="H37" s="14">
        <v>1.405594878333249</v>
      </c>
      <c r="I37" s="14">
        <v>28.95330890645616</v>
      </c>
      <c r="J37" s="14" t="s">
        <v>126</v>
      </c>
      <c r="K37" s="14">
        <v>10.627482704079787</v>
      </c>
      <c r="L37" s="14">
        <v>1.930690391579674</v>
      </c>
      <c r="M37" s="14">
        <v>0.4731906105924055</v>
      </c>
      <c r="N37" s="14">
        <v>25</v>
      </c>
      <c r="O37" s="14">
        <v>2.009626092318037</v>
      </c>
      <c r="P37" s="14">
        <v>1.2623080044902864</v>
      </c>
      <c r="Q37" s="14">
        <v>1.5957357690064118</v>
      </c>
      <c r="R37" s="15">
        <v>1.5957357690064118</v>
      </c>
      <c r="S37" s="14">
        <v>0.1664634106575712</v>
      </c>
      <c r="T37" s="14">
        <v>15.148109857508873</v>
      </c>
      <c r="U37" s="14">
        <v>0.49030760029552084</v>
      </c>
      <c r="V37" s="14">
        <v>1.4037751417267224</v>
      </c>
      <c r="W37" s="15">
        <v>1.4037751417267224</v>
      </c>
      <c r="X37" s="14">
        <v>0.16795362469252645</v>
      </c>
      <c r="Y37" s="14">
        <v>0.38945224017361385</v>
      </c>
      <c r="Z37" s="15">
        <v>0.38945224017361385</v>
      </c>
      <c r="AA37" s="14">
        <v>15.408629948668043</v>
      </c>
      <c r="AB37" s="14">
        <v>1.545397831334642</v>
      </c>
      <c r="AC37" s="120" t="s">
        <v>126</v>
      </c>
      <c r="AD37" s="14">
        <v>0.03938027961353669</v>
      </c>
      <c r="AE37" s="14">
        <v>3.6218259873214</v>
      </c>
      <c r="AF37" s="120" t="s">
        <v>126</v>
      </c>
      <c r="AG37" s="14">
        <v>0.19227079565819075</v>
      </c>
      <c r="AH37" s="14">
        <v>0.005932959216562396</v>
      </c>
      <c r="AI37" s="14">
        <v>0.5056875649463102</v>
      </c>
      <c r="AJ37" s="14">
        <v>1.7645589256935106</v>
      </c>
      <c r="AK37" s="14">
        <v>1.360417503010842</v>
      </c>
      <c r="AL37" s="14">
        <v>0.00927191616068497</v>
      </c>
      <c r="AM37" s="14">
        <v>0.8468570224478303</v>
      </c>
      <c r="AN37" s="14">
        <v>0.9910736358811176</v>
      </c>
      <c r="AO37" s="14">
        <v>0.6429227472191054</v>
      </c>
      <c r="AP37" s="14">
        <v>0.466386677240439</v>
      </c>
      <c r="AQ37" s="120" t="s">
        <v>126</v>
      </c>
      <c r="AR37" s="14">
        <v>0.872057479530065</v>
      </c>
      <c r="AS37" s="14">
        <v>0</v>
      </c>
      <c r="AT37" s="14">
        <v>0.9594045240164755</v>
      </c>
      <c r="AU37" s="14">
        <v>0.5989727858894287</v>
      </c>
      <c r="AV37" s="14">
        <v>0.5444103692684923</v>
      </c>
      <c r="AW37" s="120" t="s">
        <v>126</v>
      </c>
      <c r="AX37" s="14">
        <v>0</v>
      </c>
      <c r="AY37" s="15">
        <v>0</v>
      </c>
      <c r="AZ37" s="120" t="s">
        <v>126</v>
      </c>
      <c r="BA37" s="120">
        <v>25</v>
      </c>
      <c r="BB37" s="14">
        <v>0</v>
      </c>
      <c r="BC37" s="14">
        <v>0</v>
      </c>
      <c r="BD37" s="14">
        <v>1.6712164521646178</v>
      </c>
      <c r="BE37" s="14">
        <v>6.645898234683271</v>
      </c>
      <c r="BF37" s="14">
        <v>0</v>
      </c>
      <c r="BG37" s="14">
        <v>0</v>
      </c>
      <c r="BH37" s="120" t="s">
        <v>126</v>
      </c>
      <c r="BI37" s="120" t="s">
        <v>126</v>
      </c>
      <c r="BJ37" s="120" t="s">
        <v>126</v>
      </c>
      <c r="BK37" s="14">
        <v>1.7595834659521172</v>
      </c>
      <c r="BL37" s="15">
        <v>1.7595834659521172</v>
      </c>
      <c r="BM37" s="14">
        <v>0.43332130593364665</v>
      </c>
      <c r="BN37" s="121" t="s">
        <v>126</v>
      </c>
      <c r="BO37" s="121" t="s">
        <v>126</v>
      </c>
      <c r="BP37" s="14" t="s">
        <v>126</v>
      </c>
      <c r="BQ37" s="14" t="s">
        <v>126</v>
      </c>
      <c r="BR37" s="120" t="s">
        <v>126</v>
      </c>
      <c r="BS37" s="120" t="s">
        <v>126</v>
      </c>
      <c r="BT37" s="122" t="s">
        <v>126</v>
      </c>
      <c r="BU37" s="120" t="s">
        <v>126</v>
      </c>
      <c r="BV37" s="120" t="s">
        <v>126</v>
      </c>
      <c r="BW37" s="122" t="s">
        <v>126</v>
      </c>
      <c r="BX37" s="122" t="s">
        <v>126</v>
      </c>
      <c r="BY37" s="122" t="s">
        <v>126</v>
      </c>
      <c r="BZ37" s="122" t="s">
        <v>126</v>
      </c>
      <c r="CA37" s="122" t="s">
        <v>126</v>
      </c>
      <c r="CB37" s="15">
        <v>1.7595834659521172</v>
      </c>
      <c r="CC37" s="122" t="s">
        <v>126</v>
      </c>
      <c r="CD37" s="120">
        <v>25</v>
      </c>
      <c r="CE37" s="14">
        <v>0.622353210484149</v>
      </c>
      <c r="CF37" s="120" t="s">
        <v>126</v>
      </c>
      <c r="CG37" s="14">
        <v>0.2572901635898784</v>
      </c>
      <c r="CH37" s="120" t="s">
        <v>126</v>
      </c>
      <c r="CI37" s="120" t="s">
        <v>126</v>
      </c>
      <c r="CJ37" s="120">
        <v>25</v>
      </c>
      <c r="CK37" s="120">
        <v>25</v>
      </c>
      <c r="CL37" s="120" t="s">
        <v>126</v>
      </c>
      <c r="CM37" s="120" t="s">
        <v>126</v>
      </c>
      <c r="CN37" s="120" t="s">
        <v>126</v>
      </c>
      <c r="CO37" s="120" t="s">
        <v>126</v>
      </c>
      <c r="CP37" s="120" t="s">
        <v>126</v>
      </c>
      <c r="CQ37" s="120" t="s">
        <v>126</v>
      </c>
      <c r="CR37" s="120" t="s">
        <v>126</v>
      </c>
      <c r="CS37" s="120" t="s">
        <v>126</v>
      </c>
      <c r="CT37" s="120" t="s">
        <v>126</v>
      </c>
      <c r="CU37" s="123"/>
      <c r="CV37" s="123"/>
      <c r="CW37" s="123"/>
      <c r="CX37" s="123"/>
      <c r="CY37" s="123"/>
    </row>
    <row r="38" spans="1:103" ht="12.75">
      <c r="A38" s="23" t="s">
        <v>140</v>
      </c>
      <c r="B38" s="14">
        <v>1.5798678410125586</v>
      </c>
      <c r="C38" s="14">
        <v>1.0985461874025984</v>
      </c>
      <c r="D38" s="14">
        <v>1.5668788713254163</v>
      </c>
      <c r="E38" s="14">
        <v>0.015791490697463963</v>
      </c>
      <c r="F38" s="14" t="s">
        <v>126</v>
      </c>
      <c r="G38" s="14">
        <v>5.343190957253788</v>
      </c>
      <c r="H38" s="14">
        <v>0.7093981947110678</v>
      </c>
      <c r="I38" s="14">
        <v>0.04244806328491174</v>
      </c>
      <c r="J38" s="14" t="s">
        <v>126</v>
      </c>
      <c r="K38" s="14">
        <v>5.9349456068966395</v>
      </c>
      <c r="L38" s="14">
        <v>0.7073854262179671</v>
      </c>
      <c r="M38" s="14">
        <v>0.5506321545642073</v>
      </c>
      <c r="N38" s="14">
        <v>25</v>
      </c>
      <c r="O38" s="14">
        <v>0.501361993768568</v>
      </c>
      <c r="P38" s="14">
        <v>0.11366120803143469</v>
      </c>
      <c r="Q38" s="14">
        <v>0.5807785378560361</v>
      </c>
      <c r="R38" s="15">
        <v>0.5807785378560361</v>
      </c>
      <c r="S38" s="14">
        <v>0.3415679190280239</v>
      </c>
      <c r="T38" s="14">
        <v>1.3621176025095665</v>
      </c>
      <c r="U38" s="14">
        <v>0.3645057638408401</v>
      </c>
      <c r="V38" s="14">
        <v>3.6746407810770445</v>
      </c>
      <c r="W38" s="15">
        <v>3.6746407810770445</v>
      </c>
      <c r="X38" s="14">
        <v>1.0309852193411349</v>
      </c>
      <c r="Y38" s="14">
        <v>6.18462118891783</v>
      </c>
      <c r="Z38" s="15">
        <v>6.18462118891783</v>
      </c>
      <c r="AA38" s="14">
        <v>1.0651826242670561</v>
      </c>
      <c r="AB38" s="14">
        <v>0.5531873396110739</v>
      </c>
      <c r="AC38" s="120" t="s">
        <v>126</v>
      </c>
      <c r="AD38" s="14">
        <v>0.477902594924633</v>
      </c>
      <c r="AE38" s="14">
        <v>0.00838077980756329</v>
      </c>
      <c r="AF38" s="120" t="s">
        <v>126</v>
      </c>
      <c r="AG38" s="14">
        <v>0.7698996191323708</v>
      </c>
      <c r="AH38" s="14">
        <v>0.012969724798996867</v>
      </c>
      <c r="AI38" s="14">
        <v>7.618510564599917</v>
      </c>
      <c r="AJ38" s="14">
        <v>5.909834264103984</v>
      </c>
      <c r="AK38" s="14">
        <v>1.114997520485515</v>
      </c>
      <c r="AL38" s="14">
        <v>56.19628911424063</v>
      </c>
      <c r="AM38" s="14">
        <v>4.94142806754177</v>
      </c>
      <c r="AN38" s="14">
        <v>0.1923614766484105</v>
      </c>
      <c r="AO38" s="14">
        <v>0.5102561485865915</v>
      </c>
      <c r="AP38" s="14">
        <v>48.62149628244877</v>
      </c>
      <c r="AQ38" s="120" t="s">
        <v>126</v>
      </c>
      <c r="AR38" s="14">
        <v>10.920406103573395</v>
      </c>
      <c r="AS38" s="14">
        <v>96.24624624624624</v>
      </c>
      <c r="AT38" s="14">
        <v>2.552219145675955</v>
      </c>
      <c r="AU38" s="14">
        <v>2.040548161452675</v>
      </c>
      <c r="AV38" s="14">
        <v>1.4065349621493817</v>
      </c>
      <c r="AW38" s="120" t="s">
        <v>126</v>
      </c>
      <c r="AX38" s="14">
        <v>85.55394163475506</v>
      </c>
      <c r="AY38" s="15">
        <v>85.5539416347551</v>
      </c>
      <c r="AZ38" s="120" t="s">
        <v>126</v>
      </c>
      <c r="BA38" s="120">
        <v>25</v>
      </c>
      <c r="BB38" s="14">
        <v>63.301214914118155</v>
      </c>
      <c r="BC38" s="14">
        <v>18.808777429467103</v>
      </c>
      <c r="BD38" s="14">
        <v>92.79606113837531</v>
      </c>
      <c r="BE38" s="14">
        <v>32.95257874697126</v>
      </c>
      <c r="BF38" s="14">
        <v>100</v>
      </c>
      <c r="BG38" s="14">
        <v>96.90021570663899</v>
      </c>
      <c r="BH38" s="120" t="s">
        <v>126</v>
      </c>
      <c r="BI38" s="120" t="s">
        <v>126</v>
      </c>
      <c r="BJ38" s="120" t="s">
        <v>126</v>
      </c>
      <c r="BK38" s="14">
        <v>18.781339137915246</v>
      </c>
      <c r="BL38" s="15">
        <v>18.781339137915246</v>
      </c>
      <c r="BM38" s="14">
        <v>94.16084896171917</v>
      </c>
      <c r="BN38" s="121" t="s">
        <v>126</v>
      </c>
      <c r="BO38" s="121" t="s">
        <v>126</v>
      </c>
      <c r="BP38" s="14" t="s">
        <v>126</v>
      </c>
      <c r="BQ38" s="14" t="s">
        <v>126</v>
      </c>
      <c r="BR38" s="120" t="s">
        <v>126</v>
      </c>
      <c r="BS38" s="120" t="s">
        <v>126</v>
      </c>
      <c r="BT38" s="122" t="s">
        <v>126</v>
      </c>
      <c r="BU38" s="120" t="s">
        <v>126</v>
      </c>
      <c r="BV38" s="120" t="s">
        <v>126</v>
      </c>
      <c r="BW38" s="122" t="s">
        <v>126</v>
      </c>
      <c r="BX38" s="122" t="s">
        <v>126</v>
      </c>
      <c r="BY38" s="122" t="s">
        <v>126</v>
      </c>
      <c r="BZ38" s="122" t="s">
        <v>126</v>
      </c>
      <c r="CA38" s="122" t="s">
        <v>126</v>
      </c>
      <c r="CB38" s="15">
        <v>18.781339137915246</v>
      </c>
      <c r="CC38" s="122" t="s">
        <v>126</v>
      </c>
      <c r="CD38" s="120">
        <v>25</v>
      </c>
      <c r="CE38" s="14">
        <v>18.82654229140441</v>
      </c>
      <c r="CF38" s="120" t="s">
        <v>126</v>
      </c>
      <c r="CG38" s="14">
        <v>0.43123238590698143</v>
      </c>
      <c r="CH38" s="120" t="s">
        <v>126</v>
      </c>
      <c r="CI38" s="120" t="s">
        <v>126</v>
      </c>
      <c r="CJ38" s="120">
        <v>25</v>
      </c>
      <c r="CK38" s="120">
        <v>25</v>
      </c>
      <c r="CL38" s="120" t="s">
        <v>126</v>
      </c>
      <c r="CM38" s="120" t="s">
        <v>126</v>
      </c>
      <c r="CN38" s="120" t="s">
        <v>126</v>
      </c>
      <c r="CO38" s="120" t="s">
        <v>126</v>
      </c>
      <c r="CP38" s="120" t="s">
        <v>126</v>
      </c>
      <c r="CQ38" s="120" t="s">
        <v>126</v>
      </c>
      <c r="CR38" s="120" t="s">
        <v>126</v>
      </c>
      <c r="CS38" s="120" t="s">
        <v>126</v>
      </c>
      <c r="CT38" s="120" t="s">
        <v>126</v>
      </c>
      <c r="CU38" s="123"/>
      <c r="CV38" s="123"/>
      <c r="CW38" s="123"/>
      <c r="CX38" s="123"/>
      <c r="CY38" s="123"/>
    </row>
    <row r="39" spans="1:103" ht="12.75">
      <c r="A39" s="23" t="s">
        <v>141</v>
      </c>
      <c r="B39" s="14">
        <v>7.423801238652439</v>
      </c>
      <c r="C39" s="14">
        <v>0.025481875286016635</v>
      </c>
      <c r="D39" s="14">
        <v>0.11876484560570015</v>
      </c>
      <c r="E39" s="14">
        <v>0.6705606171776763</v>
      </c>
      <c r="F39" s="14" t="s">
        <v>126</v>
      </c>
      <c r="G39" s="14">
        <v>6.006498528574813</v>
      </c>
      <c r="H39" s="14">
        <v>0.08253306060444107</v>
      </c>
      <c r="I39" s="14">
        <v>4.63856095737255</v>
      </c>
      <c r="J39" s="14" t="s">
        <v>126</v>
      </c>
      <c r="K39" s="14">
        <v>13.472103159750313</v>
      </c>
      <c r="L39" s="14">
        <v>0.1616837528356567</v>
      </c>
      <c r="M39" s="14">
        <v>0.243396748087844</v>
      </c>
      <c r="N39" s="14">
        <v>25</v>
      </c>
      <c r="O39" s="14">
        <v>0.6657213978289742</v>
      </c>
      <c r="P39" s="14">
        <v>0</v>
      </c>
      <c r="Q39" s="14">
        <v>0.7967270620831584</v>
      </c>
      <c r="R39" s="15">
        <v>0.7967270620831584</v>
      </c>
      <c r="S39" s="14">
        <v>6.076648167109054</v>
      </c>
      <c r="T39" s="14">
        <v>39.18403707139266</v>
      </c>
      <c r="U39" s="14">
        <v>0.666506397101074</v>
      </c>
      <c r="V39" s="14">
        <v>6.352667172769282</v>
      </c>
      <c r="W39" s="15">
        <v>6.352667172769282</v>
      </c>
      <c r="X39" s="14">
        <v>0.10265332146178559</v>
      </c>
      <c r="Y39" s="14">
        <v>60.927375495074</v>
      </c>
      <c r="Z39" s="15">
        <v>60.927375495074</v>
      </c>
      <c r="AA39" s="14">
        <v>1.0861958632774993</v>
      </c>
      <c r="AB39" s="14">
        <v>0</v>
      </c>
      <c r="AC39" s="120" t="s">
        <v>126</v>
      </c>
      <c r="AD39" s="14">
        <v>0.9055025064612948</v>
      </c>
      <c r="AE39" s="14">
        <v>0</v>
      </c>
      <c r="AF39" s="120" t="s">
        <v>126</v>
      </c>
      <c r="AG39" s="14">
        <v>0</v>
      </c>
      <c r="AH39" s="14">
        <v>0</v>
      </c>
      <c r="AI39" s="14">
        <v>0.358689296847938</v>
      </c>
      <c r="AJ39" s="14">
        <v>0</v>
      </c>
      <c r="AK39" s="14">
        <v>0.008860131768484197</v>
      </c>
      <c r="AL39" s="14">
        <v>0</v>
      </c>
      <c r="AM39" s="14">
        <v>0</v>
      </c>
      <c r="AN39" s="14">
        <v>0.0749195125697771</v>
      </c>
      <c r="AO39" s="14">
        <v>0</v>
      </c>
      <c r="AP39" s="14">
        <v>0.016422122950821964</v>
      </c>
      <c r="AQ39" s="120" t="s">
        <v>126</v>
      </c>
      <c r="AR39" s="14">
        <v>0</v>
      </c>
      <c r="AS39" s="14">
        <v>0</v>
      </c>
      <c r="AT39" s="14">
        <v>0.0008960814358808925</v>
      </c>
      <c r="AU39" s="14">
        <v>0.3148015476602907</v>
      </c>
      <c r="AV39" s="14">
        <v>0.02309413918294291</v>
      </c>
      <c r="AW39" s="120" t="s">
        <v>126</v>
      </c>
      <c r="AX39" s="14">
        <v>12.861481579294832</v>
      </c>
      <c r="AY39" s="15">
        <v>12.8614815792948</v>
      </c>
      <c r="AZ39" s="120" t="s">
        <v>126</v>
      </c>
      <c r="BA39" s="120">
        <v>25</v>
      </c>
      <c r="BB39" s="14">
        <v>32.09049015500631</v>
      </c>
      <c r="BC39" s="14">
        <v>77.74294670846393</v>
      </c>
      <c r="BD39" s="14">
        <v>1.4564998876134672</v>
      </c>
      <c r="BE39" s="14">
        <v>59.19003115264799</v>
      </c>
      <c r="BF39" s="14">
        <v>0</v>
      </c>
      <c r="BG39" s="14">
        <v>2.6683710154190132</v>
      </c>
      <c r="BH39" s="120" t="s">
        <v>126</v>
      </c>
      <c r="BI39" s="120" t="s">
        <v>126</v>
      </c>
      <c r="BJ39" s="120" t="s">
        <v>126</v>
      </c>
      <c r="BK39" s="14">
        <v>9.449719198920146</v>
      </c>
      <c r="BL39" s="15">
        <v>9.449719198920146</v>
      </c>
      <c r="BM39" s="14">
        <v>0.031441203957518024</v>
      </c>
      <c r="BN39" s="121" t="s">
        <v>126</v>
      </c>
      <c r="BO39" s="121" t="s">
        <v>126</v>
      </c>
      <c r="BP39" s="14" t="s">
        <v>126</v>
      </c>
      <c r="BQ39" s="14" t="s">
        <v>126</v>
      </c>
      <c r="BR39" s="120" t="s">
        <v>126</v>
      </c>
      <c r="BS39" s="120" t="s">
        <v>126</v>
      </c>
      <c r="BT39" s="122" t="s">
        <v>126</v>
      </c>
      <c r="BU39" s="120" t="s">
        <v>126</v>
      </c>
      <c r="BV39" s="120" t="s">
        <v>126</v>
      </c>
      <c r="BW39" s="122" t="s">
        <v>126</v>
      </c>
      <c r="BX39" s="122" t="s">
        <v>126</v>
      </c>
      <c r="BY39" s="122" t="s">
        <v>126</v>
      </c>
      <c r="BZ39" s="122" t="s">
        <v>126</v>
      </c>
      <c r="CA39" s="122" t="s">
        <v>126</v>
      </c>
      <c r="CB39" s="15">
        <v>9.449719198920146</v>
      </c>
      <c r="CC39" s="122" t="s">
        <v>126</v>
      </c>
      <c r="CD39" s="120">
        <v>25</v>
      </c>
      <c r="CE39" s="14">
        <v>0.02253347831063299</v>
      </c>
      <c r="CF39" s="120" t="s">
        <v>126</v>
      </c>
      <c r="CG39" s="14">
        <v>0.2229226683248053</v>
      </c>
      <c r="CH39" s="120" t="s">
        <v>126</v>
      </c>
      <c r="CI39" s="120" t="s">
        <v>126</v>
      </c>
      <c r="CJ39" s="120">
        <v>25</v>
      </c>
      <c r="CK39" s="120">
        <v>25</v>
      </c>
      <c r="CL39" s="120" t="s">
        <v>126</v>
      </c>
      <c r="CM39" s="120" t="s">
        <v>126</v>
      </c>
      <c r="CN39" s="120" t="s">
        <v>126</v>
      </c>
      <c r="CO39" s="120" t="s">
        <v>126</v>
      </c>
      <c r="CP39" s="120" t="s">
        <v>126</v>
      </c>
      <c r="CQ39" s="120" t="s">
        <v>126</v>
      </c>
      <c r="CR39" s="120" t="s">
        <v>126</v>
      </c>
      <c r="CS39" s="120" t="s">
        <v>126</v>
      </c>
      <c r="CT39" s="120" t="s">
        <v>126</v>
      </c>
      <c r="CU39" s="123"/>
      <c r="CV39" s="123"/>
      <c r="CW39" s="123"/>
      <c r="CX39" s="123"/>
      <c r="CY39" s="123"/>
    </row>
    <row r="40" spans="1:98" ht="12.75">
      <c r="A40" s="2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</row>
    <row r="41" spans="1:111" ht="12.75">
      <c r="A41" s="22" t="s">
        <v>131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>T42+T66</f>
        <v>40.55550726783661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DD41" s="1"/>
      <c r="DE41" s="1"/>
      <c r="DF41" s="1"/>
      <c r="DG41" s="1"/>
    </row>
    <row r="42" spans="1:98" ht="12.75">
      <c r="A42" s="23" t="s">
        <v>27</v>
      </c>
      <c r="B42" s="7">
        <f>IF(B$33=0,0,B$33*B36/100)</f>
        <v>0.4922947749420787</v>
      </c>
      <c r="C42" s="7">
        <f aca="true" t="shared" si="24" ref="C42:BC43">IF(C$33=0,0,C$33*C36/100)</f>
        <v>240.65399344557432</v>
      </c>
      <c r="D42" s="7">
        <f t="shared" si="24"/>
        <v>36.21183988176554</v>
      </c>
      <c r="E42" s="7">
        <f t="shared" si="24"/>
        <v>15.821183240991623</v>
      </c>
      <c r="F42" s="7">
        <f t="shared" si="24"/>
        <v>0</v>
      </c>
      <c r="G42" s="7">
        <f t="shared" si="24"/>
        <v>14.863161201712181</v>
      </c>
      <c r="H42" s="7">
        <f t="shared" si="24"/>
        <v>619.0309780896836</v>
      </c>
      <c r="I42" s="7">
        <f t="shared" si="24"/>
        <v>9.55599456167491</v>
      </c>
      <c r="J42" s="7">
        <f t="shared" si="24"/>
        <v>0</v>
      </c>
      <c r="K42" s="7">
        <f t="shared" si="24"/>
        <v>2.238894992936744</v>
      </c>
      <c r="L42" s="7">
        <f t="shared" si="24"/>
        <v>53.4581882313431</v>
      </c>
      <c r="M42" s="7">
        <f t="shared" si="24"/>
        <v>40.59891933615388</v>
      </c>
      <c r="N42" s="7">
        <f t="shared" si="24"/>
        <v>0.1085</v>
      </c>
      <c r="O42" s="7">
        <f t="shared" si="24"/>
        <v>276.99206950841426</v>
      </c>
      <c r="P42" s="7">
        <f t="shared" si="24"/>
        <v>8.132537578735457</v>
      </c>
      <c r="Q42" s="7">
        <f t="shared" si="24"/>
        <v>298.237939877376</v>
      </c>
      <c r="R42" s="7">
        <f t="shared" si="24"/>
        <v>24.44971808164293</v>
      </c>
      <c r="S42" s="7">
        <f t="shared" si="24"/>
        <v>24.731706103223623</v>
      </c>
      <c r="T42" s="7">
        <f t="shared" si="24"/>
        <v>22.45769119431834</v>
      </c>
      <c r="U42" s="7">
        <f t="shared" si="24"/>
        <v>22.45609345484503</v>
      </c>
      <c r="V42" s="7">
        <f t="shared" si="24"/>
        <v>99.54260570888546</v>
      </c>
      <c r="W42" s="7">
        <f t="shared" si="24"/>
        <v>2.3073999868817503</v>
      </c>
      <c r="X42" s="7">
        <f t="shared" si="24"/>
        <v>228.17986208851275</v>
      </c>
      <c r="Y42" s="7">
        <f t="shared" si="24"/>
        <v>60.365631697224956</v>
      </c>
      <c r="Z42" s="7">
        <f t="shared" si="24"/>
        <v>2.536583706443174</v>
      </c>
      <c r="AA42" s="7">
        <f t="shared" si="24"/>
        <v>417.75631908935543</v>
      </c>
      <c r="AB42" s="7">
        <f t="shared" si="24"/>
        <v>123.04583068924148</v>
      </c>
      <c r="AC42" s="7">
        <f t="shared" si="24"/>
        <v>0</v>
      </c>
      <c r="AD42" s="7">
        <f t="shared" si="24"/>
        <v>180.58685557366192</v>
      </c>
      <c r="AE42" s="7">
        <f t="shared" si="24"/>
        <v>15.234899859172263</v>
      </c>
      <c r="AF42" s="7">
        <f t="shared" si="24"/>
        <v>0</v>
      </c>
      <c r="AG42" s="7">
        <f t="shared" si="24"/>
        <v>4.170779456950743</v>
      </c>
      <c r="AH42" s="7">
        <f t="shared" si="24"/>
        <v>176.7312077357103</v>
      </c>
      <c r="AI42" s="7">
        <f t="shared" si="24"/>
        <v>717.9380205730519</v>
      </c>
      <c r="AJ42" s="7">
        <f t="shared" si="24"/>
        <v>92.32560681020249</v>
      </c>
      <c r="AK42" s="7">
        <f t="shared" si="24"/>
        <v>39.9781454529423</v>
      </c>
      <c r="AL42" s="7">
        <f t="shared" si="24"/>
        <v>8.758887793919735</v>
      </c>
      <c r="AM42" s="7">
        <f t="shared" si="24"/>
        <v>66.83896229287183</v>
      </c>
      <c r="AN42" s="7">
        <f t="shared" si="24"/>
        <v>75.81289800044749</v>
      </c>
      <c r="AO42" s="7">
        <f t="shared" si="24"/>
        <v>0.1927146912194366</v>
      </c>
      <c r="AP42" s="7">
        <f t="shared" si="24"/>
        <v>445.21792916105636</v>
      </c>
      <c r="AQ42" s="7">
        <f t="shared" si="24"/>
        <v>0</v>
      </c>
      <c r="AR42" s="7">
        <f t="shared" si="24"/>
        <v>9.972006260613313</v>
      </c>
      <c r="AS42" s="7">
        <f t="shared" si="24"/>
        <v>0.07112375533428164</v>
      </c>
      <c r="AT42" s="7">
        <f t="shared" si="24"/>
        <v>21.006750250925457</v>
      </c>
      <c r="AU42" s="7">
        <f t="shared" si="24"/>
        <v>69.89653620598638</v>
      </c>
      <c r="AV42" s="7">
        <f t="shared" si="24"/>
        <v>7.087125817632166</v>
      </c>
      <c r="AW42" s="7">
        <f t="shared" si="24"/>
        <v>0</v>
      </c>
      <c r="AX42" s="7">
        <f t="shared" si="24"/>
        <v>0.1584576785950087</v>
      </c>
      <c r="AY42" s="7">
        <f>IF(AY$33=0,0,AY$33*AY36/100)</f>
        <v>0.0316915357190018</v>
      </c>
      <c r="AZ42" s="7">
        <f t="shared" si="24"/>
        <v>0</v>
      </c>
      <c r="BA42" s="7">
        <f t="shared" si="24"/>
        <v>1.25</v>
      </c>
      <c r="BB42" s="7">
        <f t="shared" si="24"/>
        <v>0.23041474654377692</v>
      </c>
      <c r="BC42" s="7">
        <f t="shared" si="24"/>
        <v>0.0023414218816517687</v>
      </c>
      <c r="BD42" s="7">
        <f aca="true" t="shared" si="25" ref="BD42:BN42">IF(BD$33=0,0,BD$33*BD36/100)</f>
        <v>46.146719511144255</v>
      </c>
      <c r="BE42" s="7">
        <f t="shared" si="25"/>
        <v>0.06057459328487372</v>
      </c>
      <c r="BF42" s="7">
        <f t="shared" si="25"/>
        <v>0</v>
      </c>
      <c r="BG42" s="7">
        <f t="shared" si="25"/>
        <v>0.02157066389709999</v>
      </c>
      <c r="BH42" s="7">
        <f t="shared" si="25"/>
        <v>0</v>
      </c>
      <c r="BI42" s="7">
        <f t="shared" si="25"/>
        <v>0</v>
      </c>
      <c r="BJ42" s="7">
        <f t="shared" si="25"/>
        <v>0</v>
      </c>
      <c r="BK42" s="7">
        <f t="shared" si="25"/>
        <v>61.647707118367805</v>
      </c>
      <c r="BL42" s="7">
        <f t="shared" si="25"/>
        <v>37.55250577885999</v>
      </c>
      <c r="BM42" s="7">
        <f t="shared" si="25"/>
        <v>0</v>
      </c>
      <c r="BN42" s="7">
        <f t="shared" si="25"/>
        <v>0</v>
      </c>
      <c r="BO42" s="7">
        <f>IF(BO$33=0,0,BO$33*BO36/100)</f>
        <v>0</v>
      </c>
      <c r="BP42" s="7" t="s">
        <v>126</v>
      </c>
      <c r="BQ42" s="7" t="s">
        <v>126</v>
      </c>
      <c r="BR42" s="7">
        <f aca="true" t="shared" si="26" ref="BR42:CO42">IF(BR$33=0,0,BR$33*BR36/100)</f>
        <v>0</v>
      </c>
      <c r="BS42" s="7">
        <f t="shared" si="26"/>
        <v>0</v>
      </c>
      <c r="BT42" s="7">
        <f>IF(BT$33=0,0,BT$33*BT36/100)</f>
        <v>0</v>
      </c>
      <c r="BU42" s="7">
        <f t="shared" si="26"/>
        <v>0</v>
      </c>
      <c r="BV42" s="7">
        <f aca="true" t="shared" si="27" ref="BV42:CA42">IF(BV$33=0,0,BV$33*BV36/100)</f>
        <v>0</v>
      </c>
      <c r="BW42" s="7">
        <f t="shared" si="27"/>
        <v>0</v>
      </c>
      <c r="BX42" s="7">
        <f t="shared" si="27"/>
        <v>0</v>
      </c>
      <c r="BY42" s="7">
        <f t="shared" si="27"/>
        <v>0</v>
      </c>
      <c r="BZ42" s="7">
        <f t="shared" si="27"/>
        <v>0</v>
      </c>
      <c r="CA42" s="7">
        <f t="shared" si="27"/>
        <v>0</v>
      </c>
      <c r="CB42" s="7">
        <f t="shared" si="26"/>
        <v>5.065509367080165</v>
      </c>
      <c r="CC42" s="7">
        <f>IF(CC$33=0,0,CC$33*CC36/100)</f>
        <v>0</v>
      </c>
      <c r="CD42" s="7">
        <f t="shared" si="26"/>
        <v>0.08100953053300389</v>
      </c>
      <c r="CE42" s="7">
        <f t="shared" si="26"/>
        <v>3.8308491263095137</v>
      </c>
      <c r="CF42" s="7">
        <f t="shared" si="26"/>
        <v>0</v>
      </c>
      <c r="CG42" s="7">
        <f t="shared" si="26"/>
        <v>37.00600243567297</v>
      </c>
      <c r="CH42" s="7">
        <f t="shared" si="26"/>
        <v>0</v>
      </c>
      <c r="CI42" s="7">
        <f>IF(CI$33=0,0,CI$33*CI36/100)</f>
        <v>0</v>
      </c>
      <c r="CJ42" s="7">
        <f>IF(CJ$33=0,0,CJ$33*CJ36/100)</f>
        <v>0.04054435483870968</v>
      </c>
      <c r="CK42" s="7">
        <f>IF(CK$33=0,0,CK$33*CK36/100)</f>
        <v>3.9340194468998613</v>
      </c>
      <c r="CL42" s="7">
        <f t="shared" si="26"/>
        <v>0</v>
      </c>
      <c r="CM42" s="7">
        <f t="shared" si="26"/>
        <v>0</v>
      </c>
      <c r="CN42" s="7">
        <f t="shared" si="26"/>
        <v>0</v>
      </c>
      <c r="CO42" s="7">
        <f t="shared" si="26"/>
        <v>0</v>
      </c>
      <c r="CP42" s="7">
        <f aca="true" t="shared" si="28" ref="CP42:CT45">IF(CP$33=0,0,CP$33*CP36/100)</f>
        <v>0</v>
      </c>
      <c r="CQ42" s="7">
        <f t="shared" si="28"/>
        <v>0</v>
      </c>
      <c r="CR42" s="7">
        <f t="shared" si="28"/>
        <v>0</v>
      </c>
      <c r="CS42" s="7">
        <f t="shared" si="28"/>
        <v>0</v>
      </c>
      <c r="CT42" s="7">
        <f t="shared" si="28"/>
        <v>0</v>
      </c>
    </row>
    <row r="43" spans="1:98" ht="12.75">
      <c r="A43" s="23" t="s">
        <v>28</v>
      </c>
      <c r="B43" s="7">
        <f>IF(B$33=0,0,B$33*B37/100)</f>
        <v>0.24477550551263483</v>
      </c>
      <c r="C43" s="7">
        <f aca="true" t="shared" si="29" ref="C43:Q43">IF(C$33=0,0,C$33*C37/100)</f>
        <v>1.9325048369192621</v>
      </c>
      <c r="D43" s="7">
        <f t="shared" si="29"/>
        <v>0.4436847148138518</v>
      </c>
      <c r="E43" s="7">
        <f t="shared" si="29"/>
        <v>5.013826950297254</v>
      </c>
      <c r="F43" s="7">
        <f t="shared" si="29"/>
        <v>0</v>
      </c>
      <c r="G43" s="7">
        <f t="shared" si="29"/>
        <v>3.8136862174134474</v>
      </c>
      <c r="H43" s="7">
        <f t="shared" si="29"/>
        <v>8.896572222922467</v>
      </c>
      <c r="I43" s="7">
        <f t="shared" si="29"/>
        <v>4.168986949440622</v>
      </c>
      <c r="J43" s="7">
        <f t="shared" si="29"/>
        <v>0</v>
      </c>
      <c r="K43" s="7">
        <f t="shared" si="29"/>
        <v>0.34007944653055316</v>
      </c>
      <c r="L43" s="7">
        <f t="shared" si="29"/>
        <v>1.0618411015609892</v>
      </c>
      <c r="M43" s="7">
        <f t="shared" si="29"/>
        <v>0.19457597907559712</v>
      </c>
      <c r="N43" s="7">
        <f t="shared" si="29"/>
        <v>0.1085</v>
      </c>
      <c r="O43" s="7">
        <f t="shared" si="29"/>
        <v>5.7491383249034405</v>
      </c>
      <c r="P43" s="7">
        <f t="shared" si="29"/>
        <v>0.10408991805026899</v>
      </c>
      <c r="Q43" s="7">
        <f t="shared" si="29"/>
        <v>4.904924734698837</v>
      </c>
      <c r="R43" s="7">
        <f t="shared" si="24"/>
        <v>0.40210855474783663</v>
      </c>
      <c r="S43" s="7">
        <f t="shared" si="24"/>
        <v>0.04407118797159198</v>
      </c>
      <c r="T43" s="7">
        <f t="shared" si="24"/>
        <v>7.678273924574097</v>
      </c>
      <c r="U43" s="7">
        <f t="shared" si="24"/>
        <v>0.1118048420953876</v>
      </c>
      <c r="V43" s="7">
        <f t="shared" si="24"/>
        <v>1.5777028817866634</v>
      </c>
      <c r="W43" s="7">
        <f t="shared" si="24"/>
        <v>0.036571190625492085</v>
      </c>
      <c r="X43" s="7">
        <f t="shared" si="24"/>
        <v>0.38829030539040504</v>
      </c>
      <c r="Y43" s="7">
        <f t="shared" si="24"/>
        <v>0.723402419976222</v>
      </c>
      <c r="Z43" s="7">
        <f t="shared" si="24"/>
        <v>0.030397607713556013</v>
      </c>
      <c r="AA43" s="7">
        <f t="shared" si="24"/>
        <v>78.08167380251294</v>
      </c>
      <c r="AB43" s="7">
        <f t="shared" si="24"/>
        <v>1.942308599257249</v>
      </c>
      <c r="AC43" s="7">
        <f t="shared" si="24"/>
        <v>0</v>
      </c>
      <c r="AD43" s="7">
        <f t="shared" si="24"/>
        <v>0.07214203499770461</v>
      </c>
      <c r="AE43" s="7">
        <f t="shared" si="24"/>
        <v>0.5725669255184037</v>
      </c>
      <c r="AF43" s="7">
        <f t="shared" si="24"/>
        <v>0</v>
      </c>
      <c r="AG43" s="7">
        <f t="shared" si="24"/>
        <v>0.008097098735517085</v>
      </c>
      <c r="AH43" s="7">
        <f t="shared" si="24"/>
        <v>0.010487372872853548</v>
      </c>
      <c r="AI43" s="7">
        <f t="shared" si="24"/>
        <v>3.9670430938690613</v>
      </c>
      <c r="AJ43" s="7">
        <f t="shared" si="24"/>
        <v>1.7645589256935106</v>
      </c>
      <c r="AK43" s="7">
        <f t="shared" si="24"/>
        <v>0.5577251145770707</v>
      </c>
      <c r="AL43" s="7">
        <f t="shared" si="24"/>
        <v>0.0018543832321369941</v>
      </c>
      <c r="AM43" s="7">
        <f t="shared" si="24"/>
        <v>0.6008068597935046</v>
      </c>
      <c r="AN43" s="7">
        <f t="shared" si="24"/>
        <v>0.7609369297292141</v>
      </c>
      <c r="AO43" s="7">
        <f t="shared" si="24"/>
        <v>0.0012534612375412486</v>
      </c>
      <c r="AP43" s="7">
        <f t="shared" si="24"/>
        <v>4.079789282108205</v>
      </c>
      <c r="AQ43" s="7">
        <f t="shared" si="24"/>
        <v>0</v>
      </c>
      <c r="AR43" s="7">
        <f t="shared" si="24"/>
        <v>0.09858752436285799</v>
      </c>
      <c r="AS43" s="7">
        <f t="shared" si="24"/>
        <v>0</v>
      </c>
      <c r="AT43" s="7">
        <f t="shared" si="24"/>
        <v>0.20887654205124498</v>
      </c>
      <c r="AU43" s="7">
        <f t="shared" si="24"/>
        <v>0.43140636545264976</v>
      </c>
      <c r="AV43" s="7">
        <f t="shared" si="24"/>
        <v>0.03936003036942688</v>
      </c>
      <c r="AW43" s="7">
        <f t="shared" si="24"/>
        <v>0</v>
      </c>
      <c r="AX43" s="7">
        <f t="shared" si="24"/>
        <v>0</v>
      </c>
      <c r="AY43" s="7">
        <f>IF(AY$33=0,0,AY$33*AY37/100)</f>
        <v>0</v>
      </c>
      <c r="AZ43" s="7">
        <f t="shared" si="24"/>
        <v>0</v>
      </c>
      <c r="BA43" s="7">
        <f t="shared" si="24"/>
        <v>1.25</v>
      </c>
      <c r="BB43" s="7">
        <f t="shared" si="24"/>
        <v>0</v>
      </c>
      <c r="BC43" s="7">
        <f t="shared" si="24"/>
        <v>0</v>
      </c>
      <c r="BD43" s="7">
        <f aca="true" t="shared" si="30" ref="BD43:BN43">IF(BD$33=0,0,BD$33*BD37/100)</f>
        <v>18.919761236565936</v>
      </c>
      <c r="BE43" s="7">
        <f t="shared" si="30"/>
        <v>0.3322949117341636</v>
      </c>
      <c r="BF43" s="7">
        <f t="shared" si="30"/>
        <v>0</v>
      </c>
      <c r="BG43" s="7">
        <f t="shared" si="30"/>
        <v>0</v>
      </c>
      <c r="BH43" s="7">
        <f t="shared" si="30"/>
        <v>0</v>
      </c>
      <c r="BI43" s="7">
        <f t="shared" si="30"/>
        <v>0</v>
      </c>
      <c r="BJ43" s="7">
        <f t="shared" si="30"/>
        <v>0</v>
      </c>
      <c r="BK43" s="7">
        <f t="shared" si="30"/>
        <v>1.549425518996654</v>
      </c>
      <c r="BL43" s="7">
        <f t="shared" si="30"/>
        <v>0.9438276535462413</v>
      </c>
      <c r="BM43" s="7">
        <f t="shared" si="30"/>
        <v>0</v>
      </c>
      <c r="BN43" s="7">
        <f t="shared" si="30"/>
        <v>0</v>
      </c>
      <c r="BO43" s="7">
        <f>IF(BO$33=0,0,BO$33*BO37/100)</f>
        <v>0</v>
      </c>
      <c r="BP43" s="7" t="s">
        <v>126</v>
      </c>
      <c r="BQ43" s="7" t="s">
        <v>126</v>
      </c>
      <c r="BR43" s="7">
        <f aca="true" t="shared" si="31" ref="BR43:CO43">IF(BR$33=0,0,BR$33*BR37/100)</f>
        <v>0</v>
      </c>
      <c r="BS43" s="7">
        <f t="shared" si="31"/>
        <v>0</v>
      </c>
      <c r="BT43" s="7">
        <f>IF(BT$33=0,0,BT$33*BT37/100)</f>
        <v>0</v>
      </c>
      <c r="BU43" s="7">
        <f t="shared" si="31"/>
        <v>0</v>
      </c>
      <c r="BV43" s="7">
        <f aca="true" t="shared" si="32" ref="BV43:CA43">IF(BV$33=0,0,BV$33*BV37/100)</f>
        <v>0</v>
      </c>
      <c r="BW43" s="7">
        <f t="shared" si="32"/>
        <v>0</v>
      </c>
      <c r="BX43" s="7">
        <f t="shared" si="32"/>
        <v>0</v>
      </c>
      <c r="BY43" s="7">
        <f t="shared" si="32"/>
        <v>0</v>
      </c>
      <c r="BZ43" s="7">
        <f t="shared" si="32"/>
        <v>0</v>
      </c>
      <c r="CA43" s="7">
        <f t="shared" si="32"/>
        <v>0</v>
      </c>
      <c r="CB43" s="7">
        <f t="shared" si="31"/>
        <v>0.12731421567716533</v>
      </c>
      <c r="CC43" s="7">
        <f>IF(CC$33=0,0,CC$33*CC37/100)</f>
        <v>0</v>
      </c>
      <c r="CD43" s="7">
        <f t="shared" si="31"/>
        <v>0.08100953053300389</v>
      </c>
      <c r="CE43" s="7">
        <f t="shared" si="31"/>
        <v>0.029606153722172682</v>
      </c>
      <c r="CF43" s="7">
        <f t="shared" si="31"/>
        <v>0</v>
      </c>
      <c r="CG43" s="7">
        <f t="shared" si="31"/>
        <v>0.09608859914661098</v>
      </c>
      <c r="CH43" s="7">
        <f t="shared" si="31"/>
        <v>0</v>
      </c>
      <c r="CI43" s="7">
        <f t="shared" si="31"/>
        <v>0</v>
      </c>
      <c r="CJ43" s="7">
        <f t="shared" si="31"/>
        <v>0.04054435483870968</v>
      </c>
      <c r="CK43" s="7">
        <f t="shared" si="31"/>
        <v>3.9340194468998613</v>
      </c>
      <c r="CL43" s="7">
        <f t="shared" si="31"/>
        <v>0</v>
      </c>
      <c r="CM43" s="7">
        <f t="shared" si="31"/>
        <v>0</v>
      </c>
      <c r="CN43" s="7">
        <f t="shared" si="31"/>
        <v>0</v>
      </c>
      <c r="CO43" s="7">
        <f t="shared" si="31"/>
        <v>0</v>
      </c>
      <c r="CP43" s="7">
        <f t="shared" si="28"/>
        <v>0</v>
      </c>
      <c r="CQ43" s="7">
        <f t="shared" si="28"/>
        <v>0</v>
      </c>
      <c r="CR43" s="7">
        <f t="shared" si="28"/>
        <v>0</v>
      </c>
      <c r="CS43" s="7">
        <f t="shared" si="28"/>
        <v>0</v>
      </c>
      <c r="CT43" s="7">
        <f t="shared" si="28"/>
        <v>0</v>
      </c>
    </row>
    <row r="44" spans="1:98" ht="12.75">
      <c r="A44" s="23" t="s">
        <v>29</v>
      </c>
      <c r="B44" s="7">
        <f>IF(B$33=0,0,B$33*B38/100)</f>
        <v>0.012796929512201724</v>
      </c>
      <c r="C44" s="7">
        <f aca="true" t="shared" si="33" ref="C44:BC45">IF(C$33=0,0,C$33*C38/100)</f>
        <v>2.695219754426686</v>
      </c>
      <c r="D44" s="7">
        <f t="shared" si="33"/>
        <v>0.5841951183849682</v>
      </c>
      <c r="E44" s="7">
        <f t="shared" si="33"/>
        <v>0.0033128968334209647</v>
      </c>
      <c r="F44" s="7">
        <f t="shared" si="33"/>
        <v>0</v>
      </c>
      <c r="G44" s="7">
        <f t="shared" si="33"/>
        <v>1.125703470874228</v>
      </c>
      <c r="H44" s="7">
        <f t="shared" si="33"/>
        <v>4.490064933604233</v>
      </c>
      <c r="I44" s="7">
        <f t="shared" si="33"/>
        <v>0.0061120966323944415</v>
      </c>
      <c r="J44" s="7">
        <f t="shared" si="33"/>
        <v>0</v>
      </c>
      <c r="K44" s="7">
        <f t="shared" si="33"/>
        <v>0.1899182594206925</v>
      </c>
      <c r="L44" s="7">
        <f t="shared" si="33"/>
        <v>0.3890478367113575</v>
      </c>
      <c r="M44" s="7">
        <f t="shared" si="33"/>
        <v>0.22641994195680204</v>
      </c>
      <c r="N44" s="7">
        <f t="shared" si="33"/>
        <v>0.1085</v>
      </c>
      <c r="O44" s="7">
        <f t="shared" si="33"/>
        <v>1.4342963917731195</v>
      </c>
      <c r="P44" s="7">
        <f t="shared" si="33"/>
        <v>0.009372503214272103</v>
      </c>
      <c r="Q44" s="7">
        <f t="shared" si="33"/>
        <v>1.7851796463057477</v>
      </c>
      <c r="R44" s="7">
        <f t="shared" si="33"/>
        <v>0.1463500555804825</v>
      </c>
      <c r="S44" s="7">
        <f t="shared" si="33"/>
        <v>0.09043010656266932</v>
      </c>
      <c r="T44" s="7">
        <f t="shared" si="33"/>
        <v>0.690430170360049</v>
      </c>
      <c r="U44" s="7">
        <f t="shared" si="33"/>
        <v>0.08311824932862676</v>
      </c>
      <c r="V44" s="7">
        <f t="shared" si="33"/>
        <v>4.12992877385249</v>
      </c>
      <c r="W44" s="7">
        <f t="shared" si="33"/>
        <v>0.09573184799359918</v>
      </c>
      <c r="X44" s="7">
        <f t="shared" si="33"/>
        <v>2.383524418742576</v>
      </c>
      <c r="Y44" s="7">
        <f t="shared" si="33"/>
        <v>11.487852612440815</v>
      </c>
      <c r="Z44" s="7">
        <f t="shared" si="33"/>
        <v>0.4827233467032135</v>
      </c>
      <c r="AA44" s="7">
        <f t="shared" si="33"/>
        <v>5.397705213584839</v>
      </c>
      <c r="AB44" s="7">
        <f t="shared" si="33"/>
        <v>0.6952646787390013</v>
      </c>
      <c r="AC44" s="7">
        <f t="shared" si="33"/>
        <v>0</v>
      </c>
      <c r="AD44" s="7">
        <f t="shared" si="33"/>
        <v>0.875485549287353</v>
      </c>
      <c r="AE44" s="7">
        <f t="shared" si="33"/>
        <v>0.0013249000213320875</v>
      </c>
      <c r="AF44" s="7">
        <f t="shared" si="33"/>
        <v>0</v>
      </c>
      <c r="AG44" s="7">
        <f t="shared" si="33"/>
        <v>0.032422777526932435</v>
      </c>
      <c r="AH44" s="7">
        <f t="shared" si="33"/>
        <v>0.022925884884842644</v>
      </c>
      <c r="AI44" s="7">
        <f t="shared" si="33"/>
        <v>59.76607260270166</v>
      </c>
      <c r="AJ44" s="7">
        <f t="shared" si="33"/>
        <v>5.909834264103983</v>
      </c>
      <c r="AK44" s="7">
        <f t="shared" si="33"/>
        <v>0.4571112312871922</v>
      </c>
      <c r="AL44" s="7">
        <f t="shared" si="33"/>
        <v>11.239257822848126</v>
      </c>
      <c r="AM44" s="7">
        <f t="shared" si="33"/>
        <v>3.5057203299487885</v>
      </c>
      <c r="AN44" s="7">
        <f t="shared" si="33"/>
        <v>0.14769331575335895</v>
      </c>
      <c r="AO44" s="7">
        <f t="shared" si="33"/>
        <v>0.0009948105059851178</v>
      </c>
      <c r="AP44" s="7">
        <f t="shared" si="33"/>
        <v>425.32402637851067</v>
      </c>
      <c r="AQ44" s="7">
        <f t="shared" si="33"/>
        <v>0</v>
      </c>
      <c r="AR44" s="7">
        <f t="shared" si="33"/>
        <v>1.2345697709840329</v>
      </c>
      <c r="AS44" s="7">
        <f t="shared" si="33"/>
        <v>1.8236130867709812</v>
      </c>
      <c r="AT44" s="7">
        <f t="shared" si="33"/>
        <v>0.5556558222948523</v>
      </c>
      <c r="AU44" s="7">
        <f t="shared" si="33"/>
        <v>1.4696919235757917</v>
      </c>
      <c r="AV44" s="7">
        <f t="shared" si="33"/>
        <v>0.1016903092794643</v>
      </c>
      <c r="AW44" s="7">
        <f t="shared" si="33"/>
        <v>0</v>
      </c>
      <c r="AX44" s="7">
        <f t="shared" si="33"/>
        <v>8.555394163475507</v>
      </c>
      <c r="AY44" s="7">
        <f>IF(AY$33=0,0,AY$33*AY38/100)</f>
        <v>1.711078832695102</v>
      </c>
      <c r="AZ44" s="7">
        <f t="shared" si="33"/>
        <v>0</v>
      </c>
      <c r="BA44" s="7">
        <f t="shared" si="33"/>
        <v>1.25</v>
      </c>
      <c r="BB44" s="7">
        <f t="shared" si="33"/>
        <v>3.1650607457059077</v>
      </c>
      <c r="BC44" s="7">
        <f t="shared" si="33"/>
        <v>0.01277139208173692</v>
      </c>
      <c r="BD44" s="7">
        <f aca="true" t="shared" si="34" ref="BD44:BN44">IF(BD$33=0,0,BD$33*BD38/100)</f>
        <v>1050.5397539366122</v>
      </c>
      <c r="BE44" s="7">
        <f t="shared" si="34"/>
        <v>1.647628937348563</v>
      </c>
      <c r="BF44" s="7">
        <f t="shared" si="34"/>
        <v>5</v>
      </c>
      <c r="BG44" s="7">
        <f t="shared" si="34"/>
        <v>4.845010785331949</v>
      </c>
      <c r="BH44" s="7">
        <f t="shared" si="34"/>
        <v>0</v>
      </c>
      <c r="BI44" s="7">
        <f t="shared" si="34"/>
        <v>0</v>
      </c>
      <c r="BJ44" s="7">
        <f t="shared" si="34"/>
        <v>0</v>
      </c>
      <c r="BK44" s="7">
        <f t="shared" si="34"/>
        <v>16.538167529023823</v>
      </c>
      <c r="BL44" s="7">
        <f t="shared" si="34"/>
        <v>10.074172434555662</v>
      </c>
      <c r="BM44" s="7">
        <f t="shared" si="34"/>
        <v>0</v>
      </c>
      <c r="BN44" s="7">
        <f t="shared" si="34"/>
        <v>0</v>
      </c>
      <c r="BO44" s="7">
        <f>IF(BO$33=0,0,BO$33*BO38/100)</f>
        <v>0</v>
      </c>
      <c r="BP44" s="7" t="s">
        <v>126</v>
      </c>
      <c r="BQ44" s="7" t="s">
        <v>126</v>
      </c>
      <c r="BR44" s="7">
        <f aca="true" t="shared" si="35" ref="BR44:CO44">IF(BR$33=0,0,BR$33*BR38/100)</f>
        <v>0</v>
      </c>
      <c r="BS44" s="7">
        <f t="shared" si="35"/>
        <v>0</v>
      </c>
      <c r="BT44" s="7">
        <f>IF(BT$33=0,0,BT$33*BT38/100)</f>
        <v>0</v>
      </c>
      <c r="BU44" s="7">
        <f t="shared" si="35"/>
        <v>0</v>
      </c>
      <c r="BV44" s="7">
        <f aca="true" t="shared" si="36" ref="BV44:CA44">IF(BV$33=0,0,BV$33*BV38/100)</f>
        <v>0</v>
      </c>
      <c r="BW44" s="7">
        <f t="shared" si="36"/>
        <v>0</v>
      </c>
      <c r="BX44" s="7">
        <f t="shared" si="36"/>
        <v>0</v>
      </c>
      <c r="BY44" s="7">
        <f t="shared" si="36"/>
        <v>0</v>
      </c>
      <c r="BZ44" s="7">
        <f t="shared" si="36"/>
        <v>0</v>
      </c>
      <c r="CA44" s="7">
        <f t="shared" si="36"/>
        <v>0</v>
      </c>
      <c r="CB44" s="7">
        <f t="shared" si="35"/>
        <v>1.3589190328159158</v>
      </c>
      <c r="CC44" s="7">
        <f>IF(CC$33=0,0,CC$33*CC38/100)</f>
        <v>0</v>
      </c>
      <c r="CD44" s="7">
        <f t="shared" si="35"/>
        <v>0.08100953053300389</v>
      </c>
      <c r="CE44" s="7">
        <f t="shared" si="35"/>
        <v>0.8956031651265987</v>
      </c>
      <c r="CF44" s="7">
        <f t="shared" si="35"/>
        <v>0</v>
      </c>
      <c r="CG44" s="7">
        <f t="shared" si="35"/>
        <v>0.16104974745362818</v>
      </c>
      <c r="CH44" s="7">
        <f t="shared" si="35"/>
        <v>0</v>
      </c>
      <c r="CI44" s="7">
        <f t="shared" si="35"/>
        <v>0</v>
      </c>
      <c r="CJ44" s="7">
        <f t="shared" si="35"/>
        <v>0.04054435483870968</v>
      </c>
      <c r="CK44" s="7">
        <f t="shared" si="35"/>
        <v>3.9340194468998613</v>
      </c>
      <c r="CL44" s="7">
        <f t="shared" si="35"/>
        <v>0</v>
      </c>
      <c r="CM44" s="7">
        <f t="shared" si="35"/>
        <v>0</v>
      </c>
      <c r="CN44" s="7">
        <f t="shared" si="35"/>
        <v>0</v>
      </c>
      <c r="CO44" s="7">
        <f t="shared" si="35"/>
        <v>0</v>
      </c>
      <c r="CP44" s="7">
        <f t="shared" si="28"/>
        <v>0</v>
      </c>
      <c r="CQ44" s="7">
        <f t="shared" si="28"/>
        <v>0</v>
      </c>
      <c r="CR44" s="7">
        <f t="shared" si="28"/>
        <v>0</v>
      </c>
      <c r="CS44" s="7">
        <f t="shared" si="28"/>
        <v>0</v>
      </c>
      <c r="CT44" s="7">
        <f t="shared" si="28"/>
        <v>0</v>
      </c>
    </row>
    <row r="45" spans="1:98" ht="12.75">
      <c r="A45" s="23" t="s">
        <v>30</v>
      </c>
      <c r="B45" s="7">
        <f>IF(B$33=0,0,B$33*B39/100)</f>
        <v>0.06013279003308476</v>
      </c>
      <c r="C45" s="7">
        <f t="shared" si="33"/>
        <v>0.06251831232794532</v>
      </c>
      <c r="D45" s="7">
        <f t="shared" si="33"/>
        <v>0.04428028503562924</v>
      </c>
      <c r="E45" s="7">
        <f t="shared" si="33"/>
        <v>0.1406769118777047</v>
      </c>
      <c r="F45" s="7">
        <f t="shared" si="33"/>
        <v>0</v>
      </c>
      <c r="G45" s="7">
        <f t="shared" si="33"/>
        <v>1.2654491100001415</v>
      </c>
      <c r="H45" s="7">
        <f t="shared" si="33"/>
        <v>0.5223847537897494</v>
      </c>
      <c r="I45" s="7">
        <f t="shared" si="33"/>
        <v>0.6679063922520734</v>
      </c>
      <c r="J45" s="7">
        <f t="shared" si="33"/>
        <v>0</v>
      </c>
      <c r="K45" s="7">
        <f t="shared" si="33"/>
        <v>0.43110730111201007</v>
      </c>
      <c r="L45" s="7">
        <f t="shared" si="33"/>
        <v>0.08892283038455448</v>
      </c>
      <c r="M45" s="7">
        <f t="shared" si="33"/>
        <v>0.10008474281372144</v>
      </c>
      <c r="N45" s="7">
        <f t="shared" si="33"/>
        <v>0.1085</v>
      </c>
      <c r="O45" s="7">
        <f t="shared" si="33"/>
        <v>1.9044957749091294</v>
      </c>
      <c r="P45" s="7">
        <f t="shared" si="33"/>
        <v>0</v>
      </c>
      <c r="Q45" s="7">
        <f t="shared" si="33"/>
        <v>2.4489557416193493</v>
      </c>
      <c r="R45" s="7">
        <f t="shared" si="33"/>
        <v>0.20076680217692197</v>
      </c>
      <c r="S45" s="7">
        <f t="shared" si="33"/>
        <v>1.6087926022421224</v>
      </c>
      <c r="T45" s="7">
        <f t="shared" si="33"/>
        <v>19.861604710747507</v>
      </c>
      <c r="U45" s="7">
        <f t="shared" si="33"/>
        <v>0.15198345373095787</v>
      </c>
      <c r="V45" s="7">
        <f t="shared" si="33"/>
        <v>7.139762635475396</v>
      </c>
      <c r="W45" s="7">
        <f t="shared" si="33"/>
        <v>0.1654998690672631</v>
      </c>
      <c r="X45" s="7">
        <f t="shared" si="33"/>
        <v>0.2373231873542875</v>
      </c>
      <c r="Y45" s="7">
        <f t="shared" si="33"/>
        <v>113.17179959290596</v>
      </c>
      <c r="Z45" s="7">
        <f t="shared" si="33"/>
        <v>4.7555162566022515</v>
      </c>
      <c r="AA45" s="7">
        <f t="shared" si="33"/>
        <v>5.504187676945541</v>
      </c>
      <c r="AB45" s="7">
        <f t="shared" si="33"/>
        <v>0</v>
      </c>
      <c r="AC45" s="7">
        <f t="shared" si="33"/>
        <v>0</v>
      </c>
      <c r="AD45" s="7">
        <f t="shared" si="33"/>
        <v>1.6588199513236832</v>
      </c>
      <c r="AE45" s="7">
        <f t="shared" si="33"/>
        <v>0</v>
      </c>
      <c r="AF45" s="7">
        <f t="shared" si="33"/>
        <v>0</v>
      </c>
      <c r="AG45" s="7">
        <f t="shared" si="33"/>
        <v>0</v>
      </c>
      <c r="AH45" s="7">
        <f t="shared" si="33"/>
        <v>0</v>
      </c>
      <c r="AI45" s="7">
        <f t="shared" si="33"/>
        <v>2.8138637303775464</v>
      </c>
      <c r="AJ45" s="7">
        <f t="shared" si="33"/>
        <v>0</v>
      </c>
      <c r="AK45" s="7">
        <f t="shared" si="33"/>
        <v>0.003632354034558765</v>
      </c>
      <c r="AL45" s="7">
        <f t="shared" si="33"/>
        <v>0</v>
      </c>
      <c r="AM45" s="7">
        <f t="shared" si="33"/>
        <v>0</v>
      </c>
      <c r="AN45" s="7">
        <f t="shared" si="33"/>
        <v>0.05752249056748581</v>
      </c>
      <c r="AO45" s="7">
        <f t="shared" si="33"/>
        <v>0</v>
      </c>
      <c r="AP45" s="7">
        <f t="shared" si="33"/>
        <v>0.1436550494980935</v>
      </c>
      <c r="AQ45" s="7">
        <f t="shared" si="33"/>
        <v>0</v>
      </c>
      <c r="AR45" s="7">
        <f t="shared" si="33"/>
        <v>0</v>
      </c>
      <c r="AS45" s="7">
        <f t="shared" si="33"/>
        <v>0</v>
      </c>
      <c r="AT45" s="7">
        <f t="shared" si="33"/>
        <v>0.0001950901700354094</v>
      </c>
      <c r="AU45" s="7">
        <f t="shared" si="33"/>
        <v>0.22673382616763058</v>
      </c>
      <c r="AV45" s="7">
        <f t="shared" si="33"/>
        <v>0.001669670658216487</v>
      </c>
      <c r="AW45" s="7">
        <f t="shared" si="33"/>
        <v>0</v>
      </c>
      <c r="AX45" s="7">
        <f t="shared" si="33"/>
        <v>1.2861481579294831</v>
      </c>
      <c r="AY45" s="7">
        <f>IF(AY$33=0,0,AY$33*AY39/100)</f>
        <v>0.257229631585896</v>
      </c>
      <c r="AZ45" s="7">
        <f t="shared" si="33"/>
        <v>0</v>
      </c>
      <c r="BA45" s="7">
        <f t="shared" si="33"/>
        <v>1.25</v>
      </c>
      <c r="BB45" s="7">
        <f t="shared" si="33"/>
        <v>1.6045245077503154</v>
      </c>
      <c r="BC45" s="7">
        <f t="shared" si="33"/>
        <v>0.05278842060451255</v>
      </c>
      <c r="BD45" s="7">
        <f aca="true" t="shared" si="37" ref="BD45:BN45">IF(BD$33=0,0,BD$33*BD39/100)</f>
        <v>16.488965315677454</v>
      </c>
      <c r="BE45" s="7">
        <f t="shared" si="37"/>
        <v>2.9595015576323993</v>
      </c>
      <c r="BF45" s="7">
        <f t="shared" si="37"/>
        <v>0</v>
      </c>
      <c r="BG45" s="7">
        <f t="shared" si="37"/>
        <v>0.13341855077095066</v>
      </c>
      <c r="BH45" s="7">
        <f t="shared" si="37"/>
        <v>0</v>
      </c>
      <c r="BI45" s="7">
        <f t="shared" si="37"/>
        <v>0</v>
      </c>
      <c r="BJ45" s="7">
        <f t="shared" si="37"/>
        <v>0</v>
      </c>
      <c r="BK45" s="7">
        <f t="shared" si="37"/>
        <v>8.321080731590559</v>
      </c>
      <c r="BL45" s="7">
        <f t="shared" si="37"/>
        <v>5.0687600052900095</v>
      </c>
      <c r="BM45" s="7">
        <f t="shared" si="37"/>
        <v>0</v>
      </c>
      <c r="BN45" s="7">
        <f t="shared" si="37"/>
        <v>0</v>
      </c>
      <c r="BO45" s="7">
        <f>IF(BO$33=0,0,BO$33*BO39/100)</f>
        <v>0</v>
      </c>
      <c r="BP45" s="7" t="s">
        <v>126</v>
      </c>
      <c r="BQ45" s="7" t="s">
        <v>126</v>
      </c>
      <c r="BR45" s="7">
        <f aca="true" t="shared" si="38" ref="BR45:CO45">IF(BR$33=0,0,BR$33*BR39/100)</f>
        <v>0</v>
      </c>
      <c r="BS45" s="7">
        <f t="shared" si="38"/>
        <v>0</v>
      </c>
      <c r="BT45" s="7">
        <f>IF(BT$33=0,0,BT$33*BT39/100)</f>
        <v>0</v>
      </c>
      <c r="BU45" s="7">
        <f t="shared" si="38"/>
        <v>0</v>
      </c>
      <c r="BV45" s="7">
        <f aca="true" t="shared" si="39" ref="BV45:CA45">IF(BV$33=0,0,BV$33*BV39/100)</f>
        <v>0</v>
      </c>
      <c r="BW45" s="7">
        <f t="shared" si="39"/>
        <v>0</v>
      </c>
      <c r="BX45" s="7">
        <f t="shared" si="39"/>
        <v>0</v>
      </c>
      <c r="BY45" s="7">
        <f t="shared" si="39"/>
        <v>0</v>
      </c>
      <c r="BZ45" s="7">
        <f t="shared" si="39"/>
        <v>0</v>
      </c>
      <c r="CA45" s="7">
        <f t="shared" si="39"/>
        <v>0</v>
      </c>
      <c r="CB45" s="7">
        <f t="shared" si="38"/>
        <v>0.6837320374165805</v>
      </c>
      <c r="CC45" s="7">
        <f>IF(CC$33=0,0,CC$33*CC39/100)</f>
        <v>0</v>
      </c>
      <c r="CD45" s="7">
        <f t="shared" si="38"/>
        <v>0.08100953053300389</v>
      </c>
      <c r="CE45" s="7">
        <f t="shared" si="38"/>
        <v>0.0010719469451131493</v>
      </c>
      <c r="CF45" s="7">
        <f t="shared" si="38"/>
        <v>0</v>
      </c>
      <c r="CG45" s="7">
        <f t="shared" si="38"/>
        <v>0.08325357883288233</v>
      </c>
      <c r="CH45" s="7">
        <f t="shared" si="38"/>
        <v>0</v>
      </c>
      <c r="CI45" s="7">
        <f t="shared" si="38"/>
        <v>0</v>
      </c>
      <c r="CJ45" s="7">
        <f t="shared" si="38"/>
        <v>0.04054435483870968</v>
      </c>
      <c r="CK45" s="7">
        <f t="shared" si="38"/>
        <v>3.9340194468998613</v>
      </c>
      <c r="CL45" s="7">
        <f t="shared" si="38"/>
        <v>0</v>
      </c>
      <c r="CM45" s="7">
        <f t="shared" si="38"/>
        <v>0</v>
      </c>
      <c r="CN45" s="7">
        <f t="shared" si="38"/>
        <v>0</v>
      </c>
      <c r="CO45" s="7">
        <f t="shared" si="38"/>
        <v>0</v>
      </c>
      <c r="CP45" s="7">
        <f t="shared" si="28"/>
        <v>0</v>
      </c>
      <c r="CQ45" s="7">
        <f t="shared" si="28"/>
        <v>0</v>
      </c>
      <c r="CR45" s="7">
        <f t="shared" si="28"/>
        <v>0</v>
      </c>
      <c r="CS45" s="7">
        <f t="shared" si="28"/>
        <v>0</v>
      </c>
      <c r="CT45" s="7">
        <f t="shared" si="28"/>
        <v>0</v>
      </c>
    </row>
    <row r="46" spans="2:98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ht="12.75">
      <c r="A47" s="35" t="s">
        <v>143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</row>
    <row r="48" spans="1:98" ht="12.75">
      <c r="A48" s="34" t="s">
        <v>144</v>
      </c>
      <c r="B48" s="7">
        <f aca="true" t="shared" si="40" ref="B48:AG48">B15*B22/100</f>
        <v>0</v>
      </c>
      <c r="C48" s="7">
        <f t="shared" si="40"/>
        <v>4.192</v>
      </c>
      <c r="D48" s="7">
        <f t="shared" si="40"/>
        <v>6.2379</v>
      </c>
      <c r="E48" s="7">
        <f t="shared" si="40"/>
        <v>0</v>
      </c>
      <c r="F48" s="7">
        <f t="shared" si="40"/>
        <v>0</v>
      </c>
      <c r="G48" s="7">
        <f t="shared" si="40"/>
        <v>0</v>
      </c>
      <c r="H48" s="7">
        <f t="shared" si="40"/>
        <v>62.0884</v>
      </c>
      <c r="I48" s="7">
        <f t="shared" si="40"/>
        <v>0</v>
      </c>
      <c r="J48" s="7">
        <f t="shared" si="40"/>
        <v>0</v>
      </c>
      <c r="K48" s="7">
        <f t="shared" si="40"/>
        <v>0</v>
      </c>
      <c r="L48" s="7">
        <f t="shared" si="40"/>
        <v>0.7276</v>
      </c>
      <c r="M48" s="7">
        <f t="shared" si="40"/>
        <v>0.544</v>
      </c>
      <c r="N48" s="7">
        <f t="shared" si="40"/>
        <v>0</v>
      </c>
      <c r="O48" s="7">
        <f t="shared" si="40"/>
        <v>0</v>
      </c>
      <c r="P48" s="7">
        <f t="shared" si="40"/>
        <v>0</v>
      </c>
      <c r="Q48" s="7">
        <f t="shared" si="40"/>
        <v>0</v>
      </c>
      <c r="R48" s="7">
        <f t="shared" si="40"/>
        <v>0</v>
      </c>
      <c r="S48" s="7">
        <f t="shared" si="40"/>
        <v>0</v>
      </c>
      <c r="T48" s="7">
        <f t="shared" si="40"/>
        <v>0</v>
      </c>
      <c r="U48" s="7">
        <f t="shared" si="40"/>
        <v>0</v>
      </c>
      <c r="V48" s="7">
        <f t="shared" si="40"/>
        <v>0</v>
      </c>
      <c r="W48" s="7">
        <f t="shared" si="40"/>
        <v>0</v>
      </c>
      <c r="X48" s="7">
        <f t="shared" si="40"/>
        <v>0</v>
      </c>
      <c r="Y48" s="7">
        <f t="shared" si="40"/>
        <v>0</v>
      </c>
      <c r="Z48" s="7">
        <f t="shared" si="40"/>
        <v>0</v>
      </c>
      <c r="AA48" s="7">
        <f t="shared" si="40"/>
        <v>0</v>
      </c>
      <c r="AB48" s="7">
        <f t="shared" si="40"/>
        <v>0</v>
      </c>
      <c r="AC48" s="7">
        <f t="shared" si="40"/>
        <v>0</v>
      </c>
      <c r="AD48" s="7">
        <f t="shared" si="40"/>
        <v>0</v>
      </c>
      <c r="AE48" s="7">
        <f t="shared" si="40"/>
        <v>0</v>
      </c>
      <c r="AF48" s="7">
        <f t="shared" si="40"/>
        <v>0</v>
      </c>
      <c r="AG48" s="7">
        <f t="shared" si="40"/>
        <v>0</v>
      </c>
      <c r="AH48" s="7">
        <f aca="true" t="shared" si="41" ref="AH48:BO48">AH15*AH22/100</f>
        <v>0</v>
      </c>
      <c r="AI48" s="7">
        <f t="shared" si="41"/>
        <v>6.9732</v>
      </c>
      <c r="AJ48" s="7">
        <f t="shared" si="41"/>
        <v>0</v>
      </c>
      <c r="AK48" s="7">
        <f t="shared" si="41"/>
        <v>3.2672999999999996</v>
      </c>
      <c r="AL48" s="7">
        <f t="shared" si="41"/>
        <v>0</v>
      </c>
      <c r="AM48" s="7">
        <f t="shared" si="41"/>
        <v>14.908000000000001</v>
      </c>
      <c r="AN48" s="7">
        <f t="shared" si="41"/>
        <v>6.048000000000001</v>
      </c>
      <c r="AO48" s="7">
        <f t="shared" si="41"/>
        <v>0</v>
      </c>
      <c r="AP48" s="7">
        <f t="shared" si="41"/>
        <v>0</v>
      </c>
      <c r="AQ48" s="7">
        <f t="shared" si="41"/>
        <v>0</v>
      </c>
      <c r="AR48" s="7">
        <f t="shared" si="41"/>
        <v>0</v>
      </c>
      <c r="AS48" s="7">
        <f t="shared" si="41"/>
        <v>0</v>
      </c>
      <c r="AT48" s="7">
        <f t="shared" si="41"/>
        <v>0</v>
      </c>
      <c r="AU48" s="7">
        <f t="shared" si="41"/>
        <v>0</v>
      </c>
      <c r="AV48" s="7">
        <f t="shared" si="41"/>
        <v>0</v>
      </c>
      <c r="AW48" s="7">
        <f t="shared" si="41"/>
        <v>0</v>
      </c>
      <c r="AX48" s="7">
        <f t="shared" si="41"/>
        <v>0</v>
      </c>
      <c r="AY48" s="7">
        <f t="shared" si="41"/>
        <v>0</v>
      </c>
      <c r="AZ48" s="7">
        <f t="shared" si="41"/>
        <v>0</v>
      </c>
      <c r="BA48" s="7">
        <f t="shared" si="41"/>
        <v>0</v>
      </c>
      <c r="BB48" s="7">
        <f t="shared" si="41"/>
        <v>0</v>
      </c>
      <c r="BC48" s="7">
        <f t="shared" si="41"/>
        <v>0</v>
      </c>
      <c r="BD48" s="7">
        <f t="shared" si="41"/>
        <v>603.942</v>
      </c>
      <c r="BE48" s="7">
        <f t="shared" si="41"/>
        <v>0</v>
      </c>
      <c r="BF48" s="7">
        <f t="shared" si="41"/>
        <v>0</v>
      </c>
      <c r="BG48" s="7">
        <f t="shared" si="41"/>
        <v>0</v>
      </c>
      <c r="BH48" s="7">
        <f t="shared" si="41"/>
        <v>0</v>
      </c>
      <c r="BI48" s="7">
        <f t="shared" si="41"/>
        <v>0</v>
      </c>
      <c r="BJ48" s="7">
        <f t="shared" si="41"/>
        <v>0</v>
      </c>
      <c r="BK48" s="7">
        <f t="shared" si="41"/>
        <v>0</v>
      </c>
      <c r="BL48" s="7">
        <f t="shared" si="41"/>
        <v>0</v>
      </c>
      <c r="BM48" s="7">
        <f t="shared" si="41"/>
        <v>0</v>
      </c>
      <c r="BN48" s="7">
        <f t="shared" si="41"/>
        <v>0</v>
      </c>
      <c r="BO48" s="7">
        <f t="shared" si="41"/>
        <v>0</v>
      </c>
      <c r="BP48" s="7" t="s">
        <v>126</v>
      </c>
      <c r="BQ48" s="7" t="s">
        <v>126</v>
      </c>
      <c r="BR48" s="7">
        <f aca="true" t="shared" si="42" ref="BR48:CT48">BR15*BR22/100</f>
        <v>0</v>
      </c>
      <c r="BS48" s="7">
        <f t="shared" si="42"/>
        <v>0</v>
      </c>
      <c r="BT48" s="7">
        <f t="shared" si="42"/>
        <v>0</v>
      </c>
      <c r="BU48" s="7">
        <f t="shared" si="42"/>
        <v>0</v>
      </c>
      <c r="BV48" s="7">
        <f t="shared" si="42"/>
        <v>0</v>
      </c>
      <c r="BW48" s="7">
        <f t="shared" si="42"/>
        <v>0</v>
      </c>
      <c r="BX48" s="7">
        <f t="shared" si="42"/>
        <v>0</v>
      </c>
      <c r="BY48" s="7">
        <f t="shared" si="42"/>
        <v>0</v>
      </c>
      <c r="BZ48" s="7">
        <f t="shared" si="42"/>
        <v>0</v>
      </c>
      <c r="CA48" s="7">
        <f t="shared" si="42"/>
        <v>0</v>
      </c>
      <c r="CB48" s="7">
        <f t="shared" si="42"/>
        <v>0</v>
      </c>
      <c r="CC48" s="7">
        <f t="shared" si="42"/>
        <v>0</v>
      </c>
      <c r="CD48" s="7">
        <f t="shared" si="42"/>
        <v>0</v>
      </c>
      <c r="CE48" s="7">
        <f t="shared" si="42"/>
        <v>0</v>
      </c>
      <c r="CF48" s="7">
        <f t="shared" si="42"/>
        <v>0</v>
      </c>
      <c r="CG48" s="7">
        <f t="shared" si="42"/>
        <v>0</v>
      </c>
      <c r="CH48" s="7">
        <f t="shared" si="42"/>
        <v>0</v>
      </c>
      <c r="CI48" s="7">
        <f t="shared" si="42"/>
        <v>0</v>
      </c>
      <c r="CJ48" s="7">
        <f t="shared" si="42"/>
        <v>0</v>
      </c>
      <c r="CK48" s="7">
        <f t="shared" si="42"/>
        <v>0</v>
      </c>
      <c r="CL48" s="7">
        <f t="shared" si="42"/>
        <v>0</v>
      </c>
      <c r="CM48" s="7">
        <f t="shared" si="42"/>
        <v>0</v>
      </c>
      <c r="CN48" s="7">
        <f t="shared" si="42"/>
        <v>0</v>
      </c>
      <c r="CO48" s="7">
        <f t="shared" si="42"/>
        <v>0</v>
      </c>
      <c r="CP48" s="7">
        <f t="shared" si="42"/>
        <v>0</v>
      </c>
      <c r="CQ48" s="7">
        <f t="shared" si="42"/>
        <v>0</v>
      </c>
      <c r="CR48" s="7">
        <f t="shared" si="42"/>
        <v>0</v>
      </c>
      <c r="CS48" s="7">
        <f t="shared" si="42"/>
        <v>0</v>
      </c>
      <c r="CT48" s="7">
        <f t="shared" si="42"/>
        <v>0</v>
      </c>
    </row>
    <row r="49" spans="1:98" ht="12.75">
      <c r="A49" s="34" t="s">
        <v>121</v>
      </c>
      <c r="B49" s="7">
        <f aca="true" t="shared" si="43" ref="B49:AG49">B15*B27/B25</f>
        <v>0.036831335866705645</v>
      </c>
      <c r="C49" s="7">
        <f t="shared" si="43"/>
        <v>3.3691638090213663</v>
      </c>
      <c r="D49" s="7">
        <f t="shared" si="43"/>
        <v>2.7866303925378935</v>
      </c>
      <c r="E49" s="7">
        <f t="shared" si="43"/>
        <v>0.185</v>
      </c>
      <c r="F49" s="7">
        <f t="shared" si="43"/>
        <v>0</v>
      </c>
      <c r="G49" s="7">
        <f t="shared" si="43"/>
        <v>5.243330813262771</v>
      </c>
      <c r="H49" s="7">
        <f t="shared" si="43"/>
        <v>36.70864904304877</v>
      </c>
      <c r="I49" s="7">
        <f t="shared" si="43"/>
        <v>0.061748195669607056</v>
      </c>
      <c r="J49" s="7">
        <f t="shared" si="43"/>
        <v>0</v>
      </c>
      <c r="K49" s="7">
        <f t="shared" si="43"/>
        <v>0.4926904127291818</v>
      </c>
      <c r="L49" s="7">
        <f t="shared" si="43"/>
        <v>1.2013527223537368</v>
      </c>
      <c r="M49" s="7">
        <f t="shared" si="43"/>
        <v>0.8982076428812986</v>
      </c>
      <c r="N49" s="7">
        <f t="shared" si="43"/>
        <v>0.09071681056962393</v>
      </c>
      <c r="O49" s="7">
        <f t="shared" si="43"/>
        <v>28.471154772223827</v>
      </c>
      <c r="P49" s="7">
        <f t="shared" si="43"/>
        <v>4.175522563000586</v>
      </c>
      <c r="Q49" s="7">
        <f t="shared" si="43"/>
        <v>27.449134141820686</v>
      </c>
      <c r="R49" s="7">
        <f t="shared" si="43"/>
        <v>2.7449134141820686</v>
      </c>
      <c r="S49" s="7">
        <f t="shared" si="43"/>
        <v>0.12384226775189447</v>
      </c>
      <c r="T49" s="7">
        <f t="shared" si="43"/>
        <v>4.1978541062149946</v>
      </c>
      <c r="U49" s="7">
        <f t="shared" si="43"/>
        <v>0.5013058618688334</v>
      </c>
      <c r="V49" s="7">
        <f t="shared" si="43"/>
        <v>4.941577356416598</v>
      </c>
      <c r="W49" s="7">
        <f t="shared" si="43"/>
        <v>0.735586699642759</v>
      </c>
      <c r="X49" s="7">
        <f t="shared" si="43"/>
        <v>20.930319744893563</v>
      </c>
      <c r="Y49" s="7">
        <f t="shared" si="43"/>
        <v>17.736419700937738</v>
      </c>
      <c r="Z49" s="7">
        <f t="shared" si="43"/>
        <v>0.7452901917715637</v>
      </c>
      <c r="AA49" s="7">
        <f t="shared" si="43"/>
        <v>97.15896670023417</v>
      </c>
      <c r="AB49" s="7">
        <f t="shared" si="43"/>
        <v>15.161167389514745</v>
      </c>
      <c r="AC49" s="7">
        <f t="shared" si="43"/>
        <v>0</v>
      </c>
      <c r="AD49" s="7">
        <f t="shared" si="43"/>
        <v>2.0976332417092065</v>
      </c>
      <c r="AE49" s="7">
        <f t="shared" si="43"/>
        <v>0.10069294066695539</v>
      </c>
      <c r="AF49" s="7">
        <f t="shared" si="43"/>
        <v>0</v>
      </c>
      <c r="AG49" s="7">
        <f t="shared" si="43"/>
        <v>0</v>
      </c>
      <c r="AH49" s="7">
        <f aca="true" t="shared" si="44" ref="AH49:BO49">AH15*AH27/AH25</f>
        <v>84.78953364727327</v>
      </c>
      <c r="AI49" s="7">
        <f t="shared" si="44"/>
        <v>27.684628651108177</v>
      </c>
      <c r="AJ49" s="7">
        <f t="shared" si="44"/>
        <v>1.4665498765110418</v>
      </c>
      <c r="AK49" s="7">
        <f t="shared" si="44"/>
        <v>2.169133023959848</v>
      </c>
      <c r="AL49" s="7">
        <f t="shared" si="44"/>
        <v>5.889760901104676</v>
      </c>
      <c r="AM49" s="7">
        <f t="shared" si="44"/>
        <v>4.388380792739017</v>
      </c>
      <c r="AN49" s="7">
        <f t="shared" si="44"/>
        <v>9.217675941080197</v>
      </c>
      <c r="AO49" s="7">
        <f t="shared" si="44"/>
        <v>0</v>
      </c>
      <c r="AP49" s="7">
        <f t="shared" si="44"/>
        <v>136.43460351900194</v>
      </c>
      <c r="AQ49" s="7">
        <f t="shared" si="44"/>
        <v>0</v>
      </c>
      <c r="AR49" s="7">
        <f t="shared" si="44"/>
        <v>2.7905150549522015</v>
      </c>
      <c r="AS49" s="7">
        <f t="shared" si="44"/>
        <v>0</v>
      </c>
      <c r="AT49" s="7">
        <f t="shared" si="44"/>
        <v>1.150915120992507</v>
      </c>
      <c r="AU49" s="7">
        <f t="shared" si="44"/>
        <v>14.176903358966676</v>
      </c>
      <c r="AV49" s="7">
        <f t="shared" si="44"/>
        <v>0.9037307284924091</v>
      </c>
      <c r="AW49" s="7">
        <f t="shared" si="44"/>
        <v>14.80667638956409</v>
      </c>
      <c r="AX49" s="7">
        <f t="shared" si="44"/>
        <v>1.6323229225564702</v>
      </c>
      <c r="AY49" s="7">
        <f t="shared" si="44"/>
        <v>0.326464584511294</v>
      </c>
      <c r="AZ49" s="7">
        <f t="shared" si="44"/>
        <v>0</v>
      </c>
      <c r="BA49" s="7">
        <f t="shared" si="44"/>
        <v>0.7798418544194108</v>
      </c>
      <c r="BB49" s="7">
        <f t="shared" si="44"/>
        <v>0.24976754166368642</v>
      </c>
      <c r="BC49" s="7">
        <f t="shared" si="44"/>
        <v>0</v>
      </c>
      <c r="BD49" s="7">
        <f t="shared" si="44"/>
        <v>278.5258250392876</v>
      </c>
      <c r="BE49" s="7">
        <f t="shared" si="44"/>
        <v>1.4302349129202105</v>
      </c>
      <c r="BF49" s="7">
        <f t="shared" si="44"/>
        <v>1.3814349412241589</v>
      </c>
      <c r="BG49" s="7">
        <f t="shared" si="44"/>
        <v>0.1519385260216556</v>
      </c>
      <c r="BH49" s="7">
        <f t="shared" si="44"/>
        <v>0</v>
      </c>
      <c r="BI49" s="7">
        <f t="shared" si="44"/>
        <v>0.4699998718482052</v>
      </c>
      <c r="BJ49" s="7">
        <f t="shared" si="44"/>
        <v>0</v>
      </c>
      <c r="BK49" s="7">
        <f t="shared" si="44"/>
        <v>3.9483048786372157</v>
      </c>
      <c r="BL49" s="7">
        <f t="shared" si="44"/>
        <v>2.4050974270144234</v>
      </c>
      <c r="BM49" s="7">
        <f t="shared" si="44"/>
        <v>0.719741895836534</v>
      </c>
      <c r="BN49" s="7">
        <f t="shared" si="44"/>
        <v>0.3011215240436319</v>
      </c>
      <c r="BO49" s="7">
        <f t="shared" si="44"/>
        <v>0</v>
      </c>
      <c r="BP49" s="7" t="s">
        <v>126</v>
      </c>
      <c r="BQ49" s="7" t="s">
        <v>126</v>
      </c>
      <c r="BR49" s="7">
        <f aca="true" t="shared" si="45" ref="BR49:CT49">BR15*BR27/BR25</f>
        <v>0</v>
      </c>
      <c r="BS49" s="7">
        <f t="shared" si="45"/>
        <v>0</v>
      </c>
      <c r="BT49" s="7">
        <f t="shared" si="45"/>
        <v>0</v>
      </c>
      <c r="BU49" s="7">
        <f t="shared" si="45"/>
        <v>0</v>
      </c>
      <c r="BV49" s="7">
        <f t="shared" si="45"/>
        <v>0.07886762276956957</v>
      </c>
      <c r="BW49" s="7">
        <f t="shared" si="45"/>
        <v>0.050053268590304796</v>
      </c>
      <c r="BX49" s="7">
        <f t="shared" si="45"/>
        <v>0.0018779028313040964</v>
      </c>
      <c r="BY49" s="7">
        <f t="shared" si="45"/>
        <v>0.0034980188994286846</v>
      </c>
      <c r="BZ49" s="7">
        <f t="shared" si="45"/>
        <v>0.02335810536386364</v>
      </c>
      <c r="CA49" s="7">
        <f t="shared" si="45"/>
        <v>8.032708466835745E-05</v>
      </c>
      <c r="CB49" s="7">
        <f t="shared" si="45"/>
        <v>0.32442691353343334</v>
      </c>
      <c r="CC49" s="7">
        <f t="shared" si="45"/>
        <v>0</v>
      </c>
      <c r="CD49" s="7">
        <f t="shared" si="45"/>
        <v>0.03600423579244617</v>
      </c>
      <c r="CE49" s="7">
        <f t="shared" si="45"/>
        <v>5.8859409936194576</v>
      </c>
      <c r="CF49" s="7">
        <f t="shared" si="45"/>
        <v>0</v>
      </c>
      <c r="CG49" s="7">
        <f t="shared" si="45"/>
        <v>9.084258087836616</v>
      </c>
      <c r="CH49" s="7">
        <f t="shared" si="45"/>
        <v>0</v>
      </c>
      <c r="CI49" s="7">
        <f t="shared" si="45"/>
        <v>0</v>
      </c>
      <c r="CJ49" s="7">
        <f t="shared" si="45"/>
        <v>0</v>
      </c>
      <c r="CK49" s="7">
        <f t="shared" si="45"/>
        <v>0</v>
      </c>
      <c r="CL49" s="7">
        <f t="shared" si="45"/>
        <v>0</v>
      </c>
      <c r="CM49" s="7">
        <f t="shared" si="45"/>
        <v>0</v>
      </c>
      <c r="CN49" s="7">
        <f t="shared" si="45"/>
        <v>0</v>
      </c>
      <c r="CO49" s="7">
        <f t="shared" si="45"/>
        <v>0</v>
      </c>
      <c r="CP49" s="7">
        <f t="shared" si="45"/>
        <v>0</v>
      </c>
      <c r="CQ49" s="7">
        <f t="shared" si="45"/>
        <v>0</v>
      </c>
      <c r="CR49" s="7">
        <f t="shared" si="45"/>
        <v>0</v>
      </c>
      <c r="CS49" s="7">
        <f t="shared" si="45"/>
        <v>0</v>
      </c>
      <c r="CT49" s="7">
        <f t="shared" si="45"/>
        <v>0</v>
      </c>
    </row>
    <row r="50" spans="1:98" ht="12.75">
      <c r="A50" s="35" t="s">
        <v>122</v>
      </c>
      <c r="B50" s="21">
        <f>MAX(B48:B49)</f>
        <v>0.036831335866705645</v>
      </c>
      <c r="C50" s="21">
        <f aca="true" t="shared" si="46" ref="C50:BC50">MAX(C48:C49)</f>
        <v>4.192</v>
      </c>
      <c r="D50" s="21">
        <f t="shared" si="46"/>
        <v>6.2379</v>
      </c>
      <c r="E50" s="21">
        <f t="shared" si="46"/>
        <v>0.185</v>
      </c>
      <c r="F50" s="21">
        <f t="shared" si="46"/>
        <v>0</v>
      </c>
      <c r="G50" s="21">
        <f t="shared" si="46"/>
        <v>5.243330813262771</v>
      </c>
      <c r="H50" s="21">
        <f t="shared" si="46"/>
        <v>62.0884</v>
      </c>
      <c r="I50" s="21">
        <f t="shared" si="46"/>
        <v>0.061748195669607056</v>
      </c>
      <c r="J50" s="21">
        <f t="shared" si="46"/>
        <v>0</v>
      </c>
      <c r="K50" s="21">
        <f t="shared" si="46"/>
        <v>0.4926904127291818</v>
      </c>
      <c r="L50" s="21">
        <f t="shared" si="46"/>
        <v>1.2013527223537368</v>
      </c>
      <c r="M50" s="21">
        <f t="shared" si="46"/>
        <v>0.8982076428812986</v>
      </c>
      <c r="N50" s="21">
        <f t="shared" si="46"/>
        <v>0.09071681056962393</v>
      </c>
      <c r="O50" s="21">
        <f t="shared" si="46"/>
        <v>28.471154772223827</v>
      </c>
      <c r="P50" s="21">
        <f t="shared" si="46"/>
        <v>4.175522563000586</v>
      </c>
      <c r="Q50" s="21">
        <f t="shared" si="46"/>
        <v>27.449134141820686</v>
      </c>
      <c r="R50" s="21">
        <f t="shared" si="46"/>
        <v>2.7449134141820686</v>
      </c>
      <c r="S50" s="21">
        <f t="shared" si="46"/>
        <v>0.12384226775189447</v>
      </c>
      <c r="T50" s="21">
        <f t="shared" si="46"/>
        <v>4.1978541062149946</v>
      </c>
      <c r="U50" s="21">
        <f t="shared" si="46"/>
        <v>0.5013058618688334</v>
      </c>
      <c r="V50" s="21">
        <f t="shared" si="46"/>
        <v>4.941577356416598</v>
      </c>
      <c r="W50" s="21">
        <f t="shared" si="46"/>
        <v>0.735586699642759</v>
      </c>
      <c r="X50" s="21">
        <f t="shared" si="46"/>
        <v>20.930319744893563</v>
      </c>
      <c r="Y50" s="21">
        <f t="shared" si="46"/>
        <v>17.736419700937738</v>
      </c>
      <c r="Z50" s="21">
        <f t="shared" si="46"/>
        <v>0.7452901917715637</v>
      </c>
      <c r="AA50" s="21">
        <f t="shared" si="46"/>
        <v>97.15896670023417</v>
      </c>
      <c r="AB50" s="21">
        <f t="shared" si="46"/>
        <v>15.161167389514745</v>
      </c>
      <c r="AC50" s="21">
        <f t="shared" si="46"/>
        <v>0</v>
      </c>
      <c r="AD50" s="21">
        <f t="shared" si="46"/>
        <v>2.0976332417092065</v>
      </c>
      <c r="AE50" s="21">
        <f t="shared" si="46"/>
        <v>0.10069294066695539</v>
      </c>
      <c r="AF50" s="21">
        <f t="shared" si="46"/>
        <v>0</v>
      </c>
      <c r="AG50" s="21">
        <f t="shared" si="46"/>
        <v>0</v>
      </c>
      <c r="AH50" s="21">
        <f>MAX(AH48:AH49)</f>
        <v>84.78953364727327</v>
      </c>
      <c r="AI50" s="21">
        <f t="shared" si="46"/>
        <v>27.684628651108177</v>
      </c>
      <c r="AJ50" s="21">
        <f t="shared" si="46"/>
        <v>1.4665498765110418</v>
      </c>
      <c r="AK50" s="21">
        <f t="shared" si="46"/>
        <v>3.2672999999999996</v>
      </c>
      <c r="AL50" s="21">
        <f t="shared" si="46"/>
        <v>5.889760901104676</v>
      </c>
      <c r="AM50" s="21">
        <f t="shared" si="46"/>
        <v>14.908000000000001</v>
      </c>
      <c r="AN50" s="21">
        <f t="shared" si="46"/>
        <v>9.217675941080197</v>
      </c>
      <c r="AO50" s="21">
        <f t="shared" si="46"/>
        <v>0</v>
      </c>
      <c r="AP50" s="21">
        <f t="shared" si="46"/>
        <v>136.43460351900194</v>
      </c>
      <c r="AQ50" s="21">
        <f t="shared" si="46"/>
        <v>0</v>
      </c>
      <c r="AR50" s="21">
        <f t="shared" si="46"/>
        <v>2.7905150549522015</v>
      </c>
      <c r="AS50" s="21">
        <f t="shared" si="46"/>
        <v>0</v>
      </c>
      <c r="AT50" s="21">
        <f t="shared" si="46"/>
        <v>1.150915120992507</v>
      </c>
      <c r="AU50" s="21">
        <f t="shared" si="46"/>
        <v>14.176903358966676</v>
      </c>
      <c r="AV50" s="21">
        <f t="shared" si="46"/>
        <v>0.9037307284924091</v>
      </c>
      <c r="AW50" s="21">
        <f t="shared" si="46"/>
        <v>14.80667638956409</v>
      </c>
      <c r="AX50" s="21">
        <f t="shared" si="46"/>
        <v>1.6323229225564702</v>
      </c>
      <c r="AY50" s="21">
        <f>MAX(AY48:AY49)</f>
        <v>0.326464584511294</v>
      </c>
      <c r="AZ50" s="21">
        <f t="shared" si="46"/>
        <v>0</v>
      </c>
      <c r="BA50" s="21">
        <f t="shared" si="46"/>
        <v>0.7798418544194108</v>
      </c>
      <c r="BB50" s="21">
        <f t="shared" si="46"/>
        <v>0.24976754166368642</v>
      </c>
      <c r="BC50" s="21">
        <f t="shared" si="46"/>
        <v>0</v>
      </c>
      <c r="BD50" s="21">
        <f aca="true" t="shared" si="47" ref="BD50:BN50">MAX(BD48:BD49)</f>
        <v>603.942</v>
      </c>
      <c r="BE50" s="21">
        <f t="shared" si="47"/>
        <v>1.4302349129202105</v>
      </c>
      <c r="BF50" s="21">
        <f t="shared" si="47"/>
        <v>1.3814349412241589</v>
      </c>
      <c r="BG50" s="21">
        <f t="shared" si="47"/>
        <v>0.1519385260216556</v>
      </c>
      <c r="BH50" s="21">
        <f t="shared" si="47"/>
        <v>0</v>
      </c>
      <c r="BI50" s="21">
        <f t="shared" si="47"/>
        <v>0.4699998718482052</v>
      </c>
      <c r="BJ50" s="21">
        <f t="shared" si="47"/>
        <v>0</v>
      </c>
      <c r="BK50" s="21">
        <f t="shared" si="47"/>
        <v>3.9483048786372157</v>
      </c>
      <c r="BL50" s="21">
        <f t="shared" si="47"/>
        <v>2.4050974270144234</v>
      </c>
      <c r="BM50" s="21">
        <f t="shared" si="47"/>
        <v>0.719741895836534</v>
      </c>
      <c r="BN50" s="21">
        <f t="shared" si="47"/>
        <v>0.3011215240436319</v>
      </c>
      <c r="BO50" s="21">
        <f>MAX(BO48:BO49)</f>
        <v>0</v>
      </c>
      <c r="BP50" s="21" t="s">
        <v>126</v>
      </c>
      <c r="BQ50" s="21" t="s">
        <v>126</v>
      </c>
      <c r="BR50" s="21">
        <f aca="true" t="shared" si="48" ref="BR50:CO50">MAX(BR48:BR49)</f>
        <v>0</v>
      </c>
      <c r="BS50" s="21">
        <f t="shared" si="48"/>
        <v>0</v>
      </c>
      <c r="BT50" s="21">
        <f>MAX(BT48:BT49)</f>
        <v>0</v>
      </c>
      <c r="BU50" s="21">
        <f t="shared" si="48"/>
        <v>0</v>
      </c>
      <c r="BV50" s="21">
        <f aca="true" t="shared" si="49" ref="BV50:CA50">MAX(BV48:BV49)</f>
        <v>0.07886762276956957</v>
      </c>
      <c r="BW50" s="21">
        <f t="shared" si="49"/>
        <v>0.050053268590304796</v>
      </c>
      <c r="BX50" s="21">
        <f t="shared" si="49"/>
        <v>0.0018779028313040964</v>
      </c>
      <c r="BY50" s="21">
        <f t="shared" si="49"/>
        <v>0.0034980188994286846</v>
      </c>
      <c r="BZ50" s="21">
        <f t="shared" si="49"/>
        <v>0.02335810536386364</v>
      </c>
      <c r="CA50" s="21">
        <f t="shared" si="49"/>
        <v>8.032708466835745E-05</v>
      </c>
      <c r="CB50" s="21">
        <f t="shared" si="48"/>
        <v>0.32442691353343334</v>
      </c>
      <c r="CC50" s="21">
        <f>MAX(CC48:CC49)</f>
        <v>0</v>
      </c>
      <c r="CD50" s="21">
        <f t="shared" si="48"/>
        <v>0.03600423579244617</v>
      </c>
      <c r="CE50" s="21">
        <f t="shared" si="48"/>
        <v>5.8859409936194576</v>
      </c>
      <c r="CF50" s="21">
        <f t="shared" si="48"/>
        <v>0</v>
      </c>
      <c r="CG50" s="21">
        <f t="shared" si="48"/>
        <v>9.084258087836616</v>
      </c>
      <c r="CH50" s="21">
        <f t="shared" si="48"/>
        <v>0</v>
      </c>
      <c r="CI50" s="21">
        <f t="shared" si="48"/>
        <v>0</v>
      </c>
      <c r="CJ50" s="21">
        <f t="shared" si="48"/>
        <v>0</v>
      </c>
      <c r="CK50" s="21">
        <f t="shared" si="48"/>
        <v>0</v>
      </c>
      <c r="CL50" s="21">
        <f t="shared" si="48"/>
        <v>0</v>
      </c>
      <c r="CM50" s="21">
        <f t="shared" si="48"/>
        <v>0</v>
      </c>
      <c r="CN50" s="21">
        <f t="shared" si="48"/>
        <v>0</v>
      </c>
      <c r="CO50" s="21">
        <f t="shared" si="48"/>
        <v>0</v>
      </c>
      <c r="CP50" s="21">
        <f>MAX(CP48:CP49)</f>
        <v>0</v>
      </c>
      <c r="CQ50" s="21">
        <f>MAX(CQ48:CQ49)</f>
        <v>0</v>
      </c>
      <c r="CR50" s="21">
        <f>MAX(CR48:CR49)</f>
        <v>0</v>
      </c>
      <c r="CS50" s="21">
        <f>MAX(CS48:CS49)</f>
        <v>0</v>
      </c>
      <c r="CT50" s="21">
        <f>MAX(CT48:CT49)</f>
        <v>0</v>
      </c>
    </row>
    <row r="51" spans="1:98" ht="12.7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</row>
    <row r="52" spans="1:252" ht="12.75">
      <c r="A52" s="35" t="s">
        <v>123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98" ht="12.75">
      <c r="A53" s="34" t="s">
        <v>27</v>
      </c>
      <c r="B53" s="4">
        <v>6</v>
      </c>
      <c r="C53" s="4">
        <v>39</v>
      </c>
      <c r="D53" s="4">
        <v>17</v>
      </c>
      <c r="E53" s="4">
        <v>0</v>
      </c>
      <c r="F53" s="4">
        <v>0</v>
      </c>
      <c r="G53" s="4">
        <v>79</v>
      </c>
      <c r="H53" s="4">
        <v>206</v>
      </c>
      <c r="I53" s="4">
        <v>0</v>
      </c>
      <c r="J53" s="4">
        <v>0</v>
      </c>
      <c r="K53" s="4">
        <v>30</v>
      </c>
      <c r="L53" s="4">
        <v>67</v>
      </c>
      <c r="M53" s="11">
        <f>L53</f>
        <v>67</v>
      </c>
      <c r="N53" s="4">
        <v>51</v>
      </c>
      <c r="O53" s="4">
        <v>183</v>
      </c>
      <c r="P53" s="4">
        <v>195</v>
      </c>
      <c r="Q53" s="4">
        <v>87</v>
      </c>
      <c r="R53" s="11">
        <f>Q53</f>
        <v>87</v>
      </c>
      <c r="S53" s="4">
        <v>1</v>
      </c>
      <c r="T53" s="11">
        <f>K53+N53</f>
        <v>81</v>
      </c>
      <c r="U53" s="4">
        <v>2</v>
      </c>
      <c r="V53" s="4">
        <v>1</v>
      </c>
      <c r="W53" s="11">
        <f>V53</f>
        <v>1</v>
      </c>
      <c r="X53" s="4">
        <v>114</v>
      </c>
      <c r="Y53" s="4">
        <v>19</v>
      </c>
      <c r="Z53" s="11">
        <f>Y53</f>
        <v>19</v>
      </c>
      <c r="AA53" s="18">
        <f>AA27*'S&amp;R'!B30/100</f>
        <v>271.24572815655836</v>
      </c>
      <c r="AB53" s="18">
        <f>AB27*'S&amp;R'!G30/100</f>
        <v>44.68447173439321</v>
      </c>
      <c r="AC53" s="4">
        <v>0</v>
      </c>
      <c r="AD53" s="4">
        <v>9</v>
      </c>
      <c r="AE53" s="4">
        <v>1</v>
      </c>
      <c r="AF53" s="4">
        <v>0</v>
      </c>
      <c r="AG53" s="4">
        <v>0</v>
      </c>
      <c r="AH53" s="4">
        <v>354</v>
      </c>
      <c r="AI53" s="4">
        <v>589</v>
      </c>
      <c r="AJ53" s="4">
        <v>12</v>
      </c>
      <c r="AK53" s="4">
        <v>35</v>
      </c>
      <c r="AL53" s="4">
        <v>2</v>
      </c>
      <c r="AM53" s="4">
        <v>22</v>
      </c>
      <c r="AN53" s="4">
        <v>175</v>
      </c>
      <c r="AO53" s="4">
        <v>0</v>
      </c>
      <c r="AP53" s="4">
        <v>72</v>
      </c>
      <c r="AQ53" s="4">
        <v>0</v>
      </c>
      <c r="AR53" s="4">
        <v>3</v>
      </c>
      <c r="AS53" s="4">
        <v>0</v>
      </c>
      <c r="AT53" s="4">
        <v>2</v>
      </c>
      <c r="AU53" s="4">
        <v>395</v>
      </c>
      <c r="AV53" s="4">
        <v>5</v>
      </c>
      <c r="AW53" s="4">
        <v>424</v>
      </c>
      <c r="AX53" s="4">
        <v>22</v>
      </c>
      <c r="AY53" s="11">
        <f>AX53</f>
        <v>22</v>
      </c>
      <c r="AZ53" s="4">
        <v>0</v>
      </c>
      <c r="BA53" s="4">
        <v>15</v>
      </c>
      <c r="BB53" s="4">
        <v>8</v>
      </c>
      <c r="BC53" s="4">
        <v>0</v>
      </c>
      <c r="BD53" s="4">
        <v>339</v>
      </c>
      <c r="BE53" s="4">
        <v>6</v>
      </c>
      <c r="BF53" s="4">
        <v>0</v>
      </c>
      <c r="BG53" s="4">
        <v>2</v>
      </c>
      <c r="BH53" s="4">
        <v>0</v>
      </c>
      <c r="BI53" s="4">
        <v>0</v>
      </c>
      <c r="BJ53" s="4">
        <v>0</v>
      </c>
      <c r="BK53" s="4">
        <v>29</v>
      </c>
      <c r="BL53" s="11">
        <f>BK53</f>
        <v>29</v>
      </c>
      <c r="BM53" s="4">
        <v>0</v>
      </c>
      <c r="BN53" s="11">
        <f>BM53</f>
        <v>0</v>
      </c>
      <c r="BO53" s="4">
        <v>0</v>
      </c>
      <c r="BP53" s="7" t="s">
        <v>126</v>
      </c>
      <c r="BQ53" s="7" t="s">
        <v>126</v>
      </c>
      <c r="BR53" s="4">
        <v>0</v>
      </c>
      <c r="BS53" s="4">
        <v>0</v>
      </c>
      <c r="BT53" s="11">
        <f>BS53</f>
        <v>0</v>
      </c>
      <c r="BU53" s="4">
        <v>0</v>
      </c>
      <c r="BV53" s="4">
        <v>0</v>
      </c>
      <c r="BW53" s="11">
        <f>$BV53</f>
        <v>0</v>
      </c>
      <c r="BX53" s="11">
        <f aca="true" t="shared" si="50" ref="BX53:CA56">$BV53</f>
        <v>0</v>
      </c>
      <c r="BY53" s="11">
        <f t="shared" si="50"/>
        <v>0</v>
      </c>
      <c r="BZ53" s="11">
        <f t="shared" si="50"/>
        <v>0</v>
      </c>
      <c r="CA53" s="11">
        <f t="shared" si="50"/>
        <v>0</v>
      </c>
      <c r="CB53" s="11">
        <f>BK53</f>
        <v>29</v>
      </c>
      <c r="CC53" s="11">
        <f>BR53</f>
        <v>0</v>
      </c>
      <c r="CD53" s="4">
        <v>1</v>
      </c>
      <c r="CE53" s="4">
        <v>53</v>
      </c>
      <c r="CF53" s="4">
        <v>0</v>
      </c>
      <c r="CG53" s="4">
        <v>10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</row>
    <row r="54" spans="1:98" ht="12.75">
      <c r="A54" s="34" t="s">
        <v>28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3</v>
      </c>
      <c r="M54" s="11">
        <f>L54</f>
        <v>3</v>
      </c>
      <c r="N54" s="4">
        <v>0</v>
      </c>
      <c r="O54" s="4">
        <v>8</v>
      </c>
      <c r="P54" s="4">
        <v>2</v>
      </c>
      <c r="Q54" s="4">
        <v>1</v>
      </c>
      <c r="R54" s="11">
        <f>Q54</f>
        <v>1</v>
      </c>
      <c r="S54" s="4">
        <v>0</v>
      </c>
      <c r="T54" s="11">
        <f>K54+N54</f>
        <v>0</v>
      </c>
      <c r="U54" s="4">
        <v>0</v>
      </c>
      <c r="V54" s="4">
        <v>0</v>
      </c>
      <c r="W54" s="11">
        <f>V54</f>
        <v>0</v>
      </c>
      <c r="X54" s="4">
        <v>96</v>
      </c>
      <c r="Y54" s="4">
        <v>33</v>
      </c>
      <c r="Z54" s="11">
        <f>Y54</f>
        <v>33</v>
      </c>
      <c r="AA54" s="18">
        <f>AA27*'S&amp;R'!C30/100</f>
        <v>2.681855088626546</v>
      </c>
      <c r="AB54" s="18">
        <f>AB27*'S&amp;R'!H30/100</f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92</v>
      </c>
      <c r="AJ54" s="4">
        <v>0</v>
      </c>
      <c r="AK54" s="4">
        <v>0</v>
      </c>
      <c r="AL54" s="4">
        <v>0</v>
      </c>
      <c r="AM54" s="4">
        <v>1</v>
      </c>
      <c r="AN54" s="4">
        <v>1</v>
      </c>
      <c r="AO54" s="4">
        <v>0</v>
      </c>
      <c r="AP54" s="4">
        <v>5</v>
      </c>
      <c r="AQ54" s="4">
        <v>0</v>
      </c>
      <c r="AR54" s="4">
        <v>2</v>
      </c>
      <c r="AS54" s="4">
        <v>0</v>
      </c>
      <c r="AT54" s="4">
        <v>1</v>
      </c>
      <c r="AU54" s="4">
        <v>0</v>
      </c>
      <c r="AV54" s="4">
        <v>2</v>
      </c>
      <c r="AW54" s="4">
        <v>0</v>
      </c>
      <c r="AX54" s="4">
        <v>0</v>
      </c>
      <c r="AY54" s="11">
        <f>AX54</f>
        <v>0</v>
      </c>
      <c r="AZ54" s="4">
        <v>0</v>
      </c>
      <c r="BA54" s="4">
        <v>0</v>
      </c>
      <c r="BB54" s="4">
        <v>0</v>
      </c>
      <c r="BC54" s="4">
        <v>0</v>
      </c>
      <c r="BD54" s="4">
        <v>28</v>
      </c>
      <c r="BE54" s="4">
        <v>0</v>
      </c>
      <c r="BF54" s="4">
        <v>0</v>
      </c>
      <c r="BG54" s="4">
        <v>1</v>
      </c>
      <c r="BH54" s="4">
        <v>0</v>
      </c>
      <c r="BI54" s="4">
        <v>0</v>
      </c>
      <c r="BJ54" s="4">
        <v>0</v>
      </c>
      <c r="BK54" s="4">
        <v>0</v>
      </c>
      <c r="BL54" s="11">
        <f>BK54</f>
        <v>0</v>
      </c>
      <c r="BM54" s="4">
        <v>0</v>
      </c>
      <c r="BN54" s="11">
        <f>BM54</f>
        <v>0</v>
      </c>
      <c r="BO54" s="4">
        <v>0</v>
      </c>
      <c r="BP54" s="7" t="s">
        <v>126</v>
      </c>
      <c r="BQ54" s="7" t="s">
        <v>126</v>
      </c>
      <c r="BR54" s="4">
        <v>0</v>
      </c>
      <c r="BS54" s="4">
        <v>0</v>
      </c>
      <c r="BT54" s="11">
        <f>BS54</f>
        <v>0</v>
      </c>
      <c r="BU54" s="4">
        <v>0</v>
      </c>
      <c r="BV54" s="4">
        <v>0</v>
      </c>
      <c r="BW54" s="11">
        <f>$BV54</f>
        <v>0</v>
      </c>
      <c r="BX54" s="11">
        <f t="shared" si="50"/>
        <v>0</v>
      </c>
      <c r="BY54" s="11">
        <f t="shared" si="50"/>
        <v>0</v>
      </c>
      <c r="BZ54" s="11">
        <f t="shared" si="50"/>
        <v>0</v>
      </c>
      <c r="CA54" s="11">
        <f t="shared" si="50"/>
        <v>0</v>
      </c>
      <c r="CB54" s="11">
        <f>BK54</f>
        <v>0</v>
      </c>
      <c r="CC54" s="11">
        <f>BR54</f>
        <v>0</v>
      </c>
      <c r="CD54" s="4">
        <v>0</v>
      </c>
      <c r="CE54" s="4">
        <v>0</v>
      </c>
      <c r="CF54" s="4">
        <v>0</v>
      </c>
      <c r="CG54" s="4">
        <v>5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</row>
    <row r="55" spans="1:98" ht="12.75">
      <c r="A55" s="34" t="s">
        <v>29</v>
      </c>
      <c r="B55" s="4">
        <v>8</v>
      </c>
      <c r="C55" s="4">
        <v>0</v>
      </c>
      <c r="D55" s="4">
        <v>3</v>
      </c>
      <c r="E55" s="4">
        <v>1</v>
      </c>
      <c r="F55" s="4">
        <v>0</v>
      </c>
      <c r="G55" s="4">
        <v>27</v>
      </c>
      <c r="H55" s="4">
        <v>11</v>
      </c>
      <c r="I55" s="4">
        <v>0</v>
      </c>
      <c r="J55" s="4">
        <v>0</v>
      </c>
      <c r="K55" s="4">
        <v>31</v>
      </c>
      <c r="L55" s="4">
        <v>9</v>
      </c>
      <c r="M55" s="11">
        <f>L55</f>
        <v>9</v>
      </c>
      <c r="N55" s="4">
        <v>50</v>
      </c>
      <c r="O55" s="4">
        <v>55</v>
      </c>
      <c r="P55" s="4">
        <v>0</v>
      </c>
      <c r="Q55" s="4">
        <v>84</v>
      </c>
      <c r="R55" s="11">
        <f>Q55</f>
        <v>84</v>
      </c>
      <c r="S55" s="4">
        <v>1</v>
      </c>
      <c r="T55" s="11">
        <f>K55+N55</f>
        <v>81</v>
      </c>
      <c r="U55" s="4">
        <v>3</v>
      </c>
      <c r="V55" s="4">
        <v>23</v>
      </c>
      <c r="W55" s="11">
        <f>V55</f>
        <v>23</v>
      </c>
      <c r="X55" s="4">
        <v>19</v>
      </c>
      <c r="Y55" s="4">
        <v>58</v>
      </c>
      <c r="Z55" s="11">
        <f>Y55</f>
        <v>58</v>
      </c>
      <c r="AA55" s="18">
        <f>AA27*'S&amp;R'!D30/100</f>
        <v>15.076758401198758</v>
      </c>
      <c r="AB55" s="18">
        <f>AB27*'S&amp;R'!I30/100</f>
        <v>0.5085282656066898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98</v>
      </c>
      <c r="AJ55" s="4">
        <v>30</v>
      </c>
      <c r="AK55" s="4">
        <v>25</v>
      </c>
      <c r="AL55" s="4">
        <v>59</v>
      </c>
      <c r="AM55" s="4">
        <v>13</v>
      </c>
      <c r="AN55" s="4">
        <v>0</v>
      </c>
      <c r="AO55" s="4">
        <v>0</v>
      </c>
      <c r="AP55" s="4">
        <v>681</v>
      </c>
      <c r="AQ55" s="4">
        <v>0</v>
      </c>
      <c r="AR55" s="4">
        <v>34</v>
      </c>
      <c r="AS55" s="4">
        <v>0</v>
      </c>
      <c r="AT55" s="4">
        <v>9</v>
      </c>
      <c r="AU55" s="4">
        <v>3</v>
      </c>
      <c r="AV55" s="4">
        <v>0</v>
      </c>
      <c r="AW55" s="4">
        <v>0</v>
      </c>
      <c r="AX55" s="4">
        <v>18</v>
      </c>
      <c r="AY55" s="11">
        <f>AX55</f>
        <v>18</v>
      </c>
      <c r="AZ55" s="4">
        <v>0</v>
      </c>
      <c r="BA55" s="4">
        <v>2</v>
      </c>
      <c r="BB55" s="4">
        <v>1</v>
      </c>
      <c r="BC55" s="4">
        <v>0</v>
      </c>
      <c r="BD55" s="4">
        <v>2225</v>
      </c>
      <c r="BE55" s="4">
        <v>6</v>
      </c>
      <c r="BF55" s="4">
        <v>12</v>
      </c>
      <c r="BG55" s="4">
        <v>0</v>
      </c>
      <c r="BH55" s="4">
        <v>0</v>
      </c>
      <c r="BI55" s="4">
        <v>3</v>
      </c>
      <c r="BJ55" s="4">
        <v>0</v>
      </c>
      <c r="BK55" s="4">
        <v>14</v>
      </c>
      <c r="BL55" s="11">
        <f>BK55</f>
        <v>14</v>
      </c>
      <c r="BM55" s="4">
        <v>8</v>
      </c>
      <c r="BN55" s="11">
        <f>BM55</f>
        <v>8</v>
      </c>
      <c r="BO55" s="4">
        <v>0</v>
      </c>
      <c r="BP55" s="7" t="s">
        <v>126</v>
      </c>
      <c r="BQ55" s="7" t="s">
        <v>126</v>
      </c>
      <c r="BR55" s="4">
        <v>0</v>
      </c>
      <c r="BS55" s="4">
        <v>0</v>
      </c>
      <c r="BT55" s="11">
        <f>BS55</f>
        <v>0</v>
      </c>
      <c r="BU55" s="4">
        <v>0</v>
      </c>
      <c r="BV55" s="4">
        <v>2</v>
      </c>
      <c r="BW55" s="11">
        <f>$BV55</f>
        <v>2</v>
      </c>
      <c r="BX55" s="11">
        <f t="shared" si="50"/>
        <v>2</v>
      </c>
      <c r="BY55" s="11">
        <f t="shared" si="50"/>
        <v>2</v>
      </c>
      <c r="BZ55" s="11">
        <f t="shared" si="50"/>
        <v>2</v>
      </c>
      <c r="CA55" s="11">
        <f t="shared" si="50"/>
        <v>2</v>
      </c>
      <c r="CB55" s="11">
        <f>BK55</f>
        <v>14</v>
      </c>
      <c r="CC55" s="11">
        <f>BR55</f>
        <v>0</v>
      </c>
      <c r="CD55" s="4">
        <v>0</v>
      </c>
      <c r="CE55" s="4">
        <v>20</v>
      </c>
      <c r="CF55" s="4">
        <v>0</v>
      </c>
      <c r="CG55" s="4">
        <v>102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</row>
    <row r="56" spans="1:98" ht="12.75">
      <c r="A56" s="34" t="s">
        <v>30</v>
      </c>
      <c r="B56" s="4">
        <v>0</v>
      </c>
      <c r="C56" s="4">
        <v>0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2</v>
      </c>
      <c r="J56" s="4">
        <v>0</v>
      </c>
      <c r="K56" s="4">
        <v>0</v>
      </c>
      <c r="L56" s="4">
        <v>4</v>
      </c>
      <c r="M56" s="11">
        <f>L56</f>
        <v>4</v>
      </c>
      <c r="N56" s="4">
        <v>0</v>
      </c>
      <c r="O56" s="4">
        <v>2</v>
      </c>
      <c r="P56" s="4">
        <v>0</v>
      </c>
      <c r="Q56" s="4">
        <v>0</v>
      </c>
      <c r="R56" s="11">
        <f>Q56</f>
        <v>0</v>
      </c>
      <c r="S56" s="4">
        <v>0</v>
      </c>
      <c r="T56" s="11">
        <f>K56+N56</f>
        <v>0</v>
      </c>
      <c r="U56" s="4">
        <v>0</v>
      </c>
      <c r="V56" s="4">
        <v>0</v>
      </c>
      <c r="W56" s="11">
        <f>V56</f>
        <v>0</v>
      </c>
      <c r="X56" s="4">
        <v>0</v>
      </c>
      <c r="Y56" s="4">
        <v>0</v>
      </c>
      <c r="Z56" s="11">
        <f>Y56</f>
        <v>0</v>
      </c>
      <c r="AA56" s="18">
        <f>AA27*'S&amp;R'!E30/100</f>
        <v>0.08361418863622727</v>
      </c>
      <c r="AB56" s="18">
        <f>AB27*'S&amp;R'!J30/100</f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7</v>
      </c>
      <c r="AY56" s="11">
        <f>AX56</f>
        <v>7</v>
      </c>
      <c r="AZ56" s="4">
        <v>0</v>
      </c>
      <c r="BA56" s="4">
        <v>0</v>
      </c>
      <c r="BB56" s="4">
        <v>0</v>
      </c>
      <c r="BC56" s="4">
        <v>0</v>
      </c>
      <c r="BD56" s="4">
        <v>102</v>
      </c>
      <c r="BE56" s="4">
        <v>3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11">
        <f>BK56</f>
        <v>0</v>
      </c>
      <c r="BM56" s="4">
        <v>0</v>
      </c>
      <c r="BN56" s="11">
        <f>BM56</f>
        <v>0</v>
      </c>
      <c r="BO56" s="4">
        <v>0</v>
      </c>
      <c r="BP56" s="7" t="s">
        <v>126</v>
      </c>
      <c r="BQ56" s="7" t="s">
        <v>126</v>
      </c>
      <c r="BR56" s="4">
        <v>0</v>
      </c>
      <c r="BS56" s="4">
        <v>0</v>
      </c>
      <c r="BT56" s="11">
        <f>BS56</f>
        <v>0</v>
      </c>
      <c r="BU56" s="4">
        <v>0</v>
      </c>
      <c r="BV56" s="4">
        <v>0</v>
      </c>
      <c r="BW56" s="11">
        <f>$BV56</f>
        <v>0</v>
      </c>
      <c r="BX56" s="11">
        <f t="shared" si="50"/>
        <v>0</v>
      </c>
      <c r="BY56" s="11">
        <f t="shared" si="50"/>
        <v>0</v>
      </c>
      <c r="BZ56" s="11">
        <f t="shared" si="50"/>
        <v>0</v>
      </c>
      <c r="CA56" s="11">
        <f t="shared" si="50"/>
        <v>0</v>
      </c>
      <c r="CB56" s="11">
        <f>BK56</f>
        <v>0</v>
      </c>
      <c r="CC56" s="11">
        <f>BR56</f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</row>
    <row r="57" spans="1:98" ht="12.7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</row>
    <row r="58" spans="1:98" ht="12.75">
      <c r="A58" s="35" t="s">
        <v>124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</row>
    <row r="59" spans="1:98" ht="12.75">
      <c r="A59" s="34" t="s">
        <v>27</v>
      </c>
      <c r="B59" s="7">
        <f aca="true" t="shared" si="51" ref="B59:AG59">IF(B$50=0,0,B$50*B53/SUM(B$53:B$56))</f>
        <v>0.015784858228588133</v>
      </c>
      <c r="C59" s="7">
        <f t="shared" si="51"/>
        <v>4.192</v>
      </c>
      <c r="D59" s="7">
        <f t="shared" si="51"/>
        <v>5.3022149999999995</v>
      </c>
      <c r="E59" s="7">
        <f t="shared" si="51"/>
        <v>0</v>
      </c>
      <c r="F59" s="7">
        <f t="shared" si="51"/>
        <v>0</v>
      </c>
      <c r="G59" s="7">
        <f t="shared" si="51"/>
        <v>3.9077654174316883</v>
      </c>
      <c r="H59" s="7">
        <f t="shared" si="51"/>
        <v>58.94106175115208</v>
      </c>
      <c r="I59" s="7">
        <f t="shared" si="51"/>
        <v>0</v>
      </c>
      <c r="J59" s="7">
        <f t="shared" si="51"/>
        <v>0</v>
      </c>
      <c r="K59" s="7">
        <f t="shared" si="51"/>
        <v>0.24230676035861398</v>
      </c>
      <c r="L59" s="7">
        <f t="shared" si="51"/>
        <v>0.9697666553939803</v>
      </c>
      <c r="M59" s="7">
        <f t="shared" si="51"/>
        <v>0.725059181602976</v>
      </c>
      <c r="N59" s="7">
        <f t="shared" si="51"/>
        <v>0.04580749840644376</v>
      </c>
      <c r="O59" s="7">
        <f t="shared" si="51"/>
        <v>21.00895694885871</v>
      </c>
      <c r="P59" s="7">
        <f t="shared" si="51"/>
        <v>4.133131470990428</v>
      </c>
      <c r="Q59" s="7">
        <f t="shared" si="51"/>
        <v>13.884155060106975</v>
      </c>
      <c r="R59" s="7">
        <f t="shared" si="51"/>
        <v>1.3884155060106975</v>
      </c>
      <c r="S59" s="7">
        <f t="shared" si="51"/>
        <v>0.061921133875947235</v>
      </c>
      <c r="T59" s="7">
        <f t="shared" si="51"/>
        <v>2.0989270531074973</v>
      </c>
      <c r="U59" s="7">
        <f t="shared" si="51"/>
        <v>0.20052234474753336</v>
      </c>
      <c r="V59" s="7">
        <f t="shared" si="51"/>
        <v>0.20589905651735826</v>
      </c>
      <c r="W59" s="7">
        <f t="shared" si="51"/>
        <v>0.030649445818448293</v>
      </c>
      <c r="X59" s="7">
        <f t="shared" si="51"/>
        <v>10.419460484357494</v>
      </c>
      <c r="Y59" s="7">
        <f t="shared" si="51"/>
        <v>3.063563402889246</v>
      </c>
      <c r="Z59" s="7">
        <f t="shared" si="51"/>
        <v>0.1287319422150883</v>
      </c>
      <c r="AA59" s="7">
        <f t="shared" si="51"/>
        <v>91.16240970130147</v>
      </c>
      <c r="AB59" s="7">
        <f t="shared" si="51"/>
        <v>14.990568355213798</v>
      </c>
      <c r="AC59" s="7">
        <f t="shared" si="51"/>
        <v>0</v>
      </c>
      <c r="AD59" s="7">
        <f t="shared" si="51"/>
        <v>2.0976332417092065</v>
      </c>
      <c r="AE59" s="7">
        <f t="shared" si="51"/>
        <v>0.10069294066695539</v>
      </c>
      <c r="AF59" s="7">
        <f t="shared" si="51"/>
        <v>0</v>
      </c>
      <c r="AG59" s="7">
        <f t="shared" si="51"/>
        <v>0</v>
      </c>
      <c r="AH59" s="7">
        <f aca="true" t="shared" si="52" ref="AH59:BO59">IF(AH$50=0,0,AH$50*AH53/SUM(AH$53:AH$56))</f>
        <v>84.78953364727327</v>
      </c>
      <c r="AI59" s="7">
        <f t="shared" si="52"/>
        <v>20.93228019961838</v>
      </c>
      <c r="AJ59" s="7">
        <f t="shared" si="52"/>
        <v>0.41901425043172624</v>
      </c>
      <c r="AK59" s="7">
        <f t="shared" si="52"/>
        <v>1.9059249999999999</v>
      </c>
      <c r="AL59" s="7">
        <f t="shared" si="52"/>
        <v>0.19310691479031725</v>
      </c>
      <c r="AM59" s="7">
        <f t="shared" si="52"/>
        <v>9.110444444444445</v>
      </c>
      <c r="AN59" s="7">
        <f t="shared" si="52"/>
        <v>9.16530278232406</v>
      </c>
      <c r="AO59" s="7">
        <f t="shared" si="52"/>
        <v>0</v>
      </c>
      <c r="AP59" s="7">
        <f t="shared" si="52"/>
        <v>12.959487405498866</v>
      </c>
      <c r="AQ59" s="7">
        <f t="shared" si="52"/>
        <v>0</v>
      </c>
      <c r="AR59" s="7">
        <f t="shared" si="52"/>
        <v>0.2146550042270924</v>
      </c>
      <c r="AS59" s="7">
        <f t="shared" si="52"/>
        <v>0</v>
      </c>
      <c r="AT59" s="7">
        <f t="shared" si="52"/>
        <v>0.19181918683208452</v>
      </c>
      <c r="AU59" s="7">
        <f t="shared" si="52"/>
        <v>14.07004227837145</v>
      </c>
      <c r="AV59" s="7">
        <f t="shared" si="52"/>
        <v>0.6455219489231494</v>
      </c>
      <c r="AW59" s="7">
        <f t="shared" si="52"/>
        <v>14.80667638956409</v>
      </c>
      <c r="AX59" s="7">
        <f t="shared" si="52"/>
        <v>0.7640660488562201</v>
      </c>
      <c r="AY59" s="7">
        <f t="shared" si="52"/>
        <v>0.152813209771244</v>
      </c>
      <c r="AZ59" s="7">
        <f t="shared" si="52"/>
        <v>0</v>
      </c>
      <c r="BA59" s="7">
        <f t="shared" si="52"/>
        <v>0.6880957538994801</v>
      </c>
      <c r="BB59" s="7">
        <f t="shared" si="52"/>
        <v>0.2220155925899435</v>
      </c>
      <c r="BC59" s="7">
        <f t="shared" si="52"/>
        <v>0</v>
      </c>
      <c r="BD59" s="7">
        <f t="shared" si="52"/>
        <v>75.99715590200445</v>
      </c>
      <c r="BE59" s="7">
        <f t="shared" si="52"/>
        <v>0.5720939651680842</v>
      </c>
      <c r="BF59" s="7">
        <f t="shared" si="52"/>
        <v>0</v>
      </c>
      <c r="BG59" s="7">
        <f t="shared" si="52"/>
        <v>0.10129235068110375</v>
      </c>
      <c r="BH59" s="7">
        <f t="shared" si="52"/>
        <v>0</v>
      </c>
      <c r="BI59" s="7">
        <f t="shared" si="52"/>
        <v>0</v>
      </c>
      <c r="BJ59" s="7">
        <f t="shared" si="52"/>
        <v>0</v>
      </c>
      <c r="BK59" s="7">
        <f t="shared" si="52"/>
        <v>2.6628102669878895</v>
      </c>
      <c r="BL59" s="7">
        <f t="shared" si="52"/>
        <v>1.6220424507771691</v>
      </c>
      <c r="BM59" s="7">
        <f t="shared" si="52"/>
        <v>0</v>
      </c>
      <c r="BN59" s="7">
        <f t="shared" si="52"/>
        <v>0</v>
      </c>
      <c r="BO59" s="7">
        <f t="shared" si="52"/>
        <v>0</v>
      </c>
      <c r="BP59" s="7" t="s">
        <v>126</v>
      </c>
      <c r="BQ59" s="7" t="s">
        <v>126</v>
      </c>
      <c r="BR59" s="7">
        <f aca="true" t="shared" si="53" ref="BR59:CT59">IF(BR$50=0,0,BR$50*BR53/SUM(BR$53:BR$56))</f>
        <v>0</v>
      </c>
      <c r="BS59" s="7">
        <f t="shared" si="53"/>
        <v>0</v>
      </c>
      <c r="BT59" s="7">
        <f t="shared" si="53"/>
        <v>0</v>
      </c>
      <c r="BU59" s="7">
        <f t="shared" si="53"/>
        <v>0</v>
      </c>
      <c r="BV59" s="7">
        <f t="shared" si="53"/>
        <v>0</v>
      </c>
      <c r="BW59" s="7">
        <f t="shared" si="53"/>
        <v>0</v>
      </c>
      <c r="BX59" s="7">
        <f t="shared" si="53"/>
        <v>0</v>
      </c>
      <c r="BY59" s="7">
        <f t="shared" si="53"/>
        <v>0</v>
      </c>
      <c r="BZ59" s="7">
        <f t="shared" si="53"/>
        <v>0</v>
      </c>
      <c r="CA59" s="7">
        <f t="shared" si="53"/>
        <v>0</v>
      </c>
      <c r="CB59" s="7">
        <f t="shared" si="53"/>
        <v>0.21879954633650156</v>
      </c>
      <c r="CC59" s="7">
        <f t="shared" si="53"/>
        <v>0</v>
      </c>
      <c r="CD59" s="7">
        <f t="shared" si="53"/>
        <v>0.03600423579244617</v>
      </c>
      <c r="CE59" s="7">
        <f t="shared" si="53"/>
        <v>4.273354420025085</v>
      </c>
      <c r="CF59" s="7">
        <f t="shared" si="53"/>
        <v>0</v>
      </c>
      <c r="CG59" s="7">
        <f t="shared" si="53"/>
        <v>0.7764323151997108</v>
      </c>
      <c r="CH59" s="7">
        <f t="shared" si="53"/>
        <v>0</v>
      </c>
      <c r="CI59" s="7">
        <f t="shared" si="53"/>
        <v>0</v>
      </c>
      <c r="CJ59" s="7">
        <f t="shared" si="53"/>
        <v>0</v>
      </c>
      <c r="CK59" s="7">
        <f t="shared" si="53"/>
        <v>0</v>
      </c>
      <c r="CL59" s="7">
        <f t="shared" si="53"/>
        <v>0</v>
      </c>
      <c r="CM59" s="7">
        <f t="shared" si="53"/>
        <v>0</v>
      </c>
      <c r="CN59" s="7">
        <f t="shared" si="53"/>
        <v>0</v>
      </c>
      <c r="CO59" s="7">
        <f t="shared" si="53"/>
        <v>0</v>
      </c>
      <c r="CP59" s="7">
        <f t="shared" si="53"/>
        <v>0</v>
      </c>
      <c r="CQ59" s="7">
        <f t="shared" si="53"/>
        <v>0</v>
      </c>
      <c r="CR59" s="7">
        <f t="shared" si="53"/>
        <v>0</v>
      </c>
      <c r="CS59" s="7">
        <f t="shared" si="53"/>
        <v>0</v>
      </c>
      <c r="CT59" s="7">
        <f t="shared" si="53"/>
        <v>0</v>
      </c>
    </row>
    <row r="60" spans="1:98" ht="12.75">
      <c r="A60" s="34" t="s">
        <v>28</v>
      </c>
      <c r="B60" s="7">
        <f aca="true" t="shared" si="54" ref="B60:AG60">IF(B$50=0,0,B$50*B54/SUM(B$53:B$56))</f>
        <v>0</v>
      </c>
      <c r="C60" s="7">
        <f t="shared" si="54"/>
        <v>0</v>
      </c>
      <c r="D60" s="7">
        <f t="shared" si="54"/>
        <v>0</v>
      </c>
      <c r="E60" s="7">
        <f t="shared" si="54"/>
        <v>0</v>
      </c>
      <c r="F60" s="7">
        <f t="shared" si="54"/>
        <v>0</v>
      </c>
      <c r="G60" s="7">
        <f t="shared" si="54"/>
        <v>0</v>
      </c>
      <c r="H60" s="7">
        <f t="shared" si="54"/>
        <v>0</v>
      </c>
      <c r="I60" s="7">
        <f t="shared" si="54"/>
        <v>0</v>
      </c>
      <c r="J60" s="7">
        <f t="shared" si="54"/>
        <v>0</v>
      </c>
      <c r="K60" s="7">
        <f t="shared" si="54"/>
        <v>0</v>
      </c>
      <c r="L60" s="7">
        <f t="shared" si="54"/>
        <v>0.04342238755495434</v>
      </c>
      <c r="M60" s="7">
        <f t="shared" si="54"/>
        <v>0.03246533648968549</v>
      </c>
      <c r="N60" s="7">
        <f t="shared" si="54"/>
        <v>0</v>
      </c>
      <c r="O60" s="7">
        <f t="shared" si="54"/>
        <v>0.9184243474910911</v>
      </c>
      <c r="P60" s="7">
        <f t="shared" si="54"/>
        <v>0.04239109201015823</v>
      </c>
      <c r="Q60" s="7">
        <f t="shared" si="54"/>
        <v>0.1595879891966319</v>
      </c>
      <c r="R60" s="7">
        <f t="shared" si="54"/>
        <v>0.01595879891966319</v>
      </c>
      <c r="S60" s="7">
        <f t="shared" si="54"/>
        <v>0</v>
      </c>
      <c r="T60" s="7">
        <f t="shared" si="54"/>
        <v>0</v>
      </c>
      <c r="U60" s="7">
        <f t="shared" si="54"/>
        <v>0</v>
      </c>
      <c r="V60" s="7">
        <f t="shared" si="54"/>
        <v>0</v>
      </c>
      <c r="W60" s="7">
        <f t="shared" si="54"/>
        <v>0</v>
      </c>
      <c r="X60" s="7">
        <f t="shared" si="54"/>
        <v>8.774282513143152</v>
      </c>
      <c r="Y60" s="7">
        <f t="shared" si="54"/>
        <v>5.320925910281321</v>
      </c>
      <c r="Z60" s="7">
        <f t="shared" si="54"/>
        <v>0.22358705753146912</v>
      </c>
      <c r="AA60" s="7">
        <f t="shared" si="54"/>
        <v>0.9013390699660391</v>
      </c>
      <c r="AB60" s="7">
        <f t="shared" si="54"/>
        <v>0</v>
      </c>
      <c r="AC60" s="7">
        <f t="shared" si="54"/>
        <v>0</v>
      </c>
      <c r="AD60" s="7">
        <f t="shared" si="54"/>
        <v>0</v>
      </c>
      <c r="AE60" s="7">
        <f t="shared" si="54"/>
        <v>0</v>
      </c>
      <c r="AF60" s="7">
        <f t="shared" si="54"/>
        <v>0</v>
      </c>
      <c r="AG60" s="7">
        <f t="shared" si="54"/>
        <v>0</v>
      </c>
      <c r="AH60" s="7">
        <f aca="true" t="shared" si="55" ref="AH60:BO60">IF(AH$50=0,0,AH$50*AH54/SUM(AH$53:AH$56))</f>
        <v>0</v>
      </c>
      <c r="AI60" s="7">
        <f t="shared" si="55"/>
        <v>3.2695581975634815</v>
      </c>
      <c r="AJ60" s="7">
        <f t="shared" si="55"/>
        <v>0</v>
      </c>
      <c r="AK60" s="7">
        <f t="shared" si="55"/>
        <v>0</v>
      </c>
      <c r="AL60" s="7">
        <f t="shared" si="55"/>
        <v>0</v>
      </c>
      <c r="AM60" s="7">
        <f t="shared" si="55"/>
        <v>0.41411111111111115</v>
      </c>
      <c r="AN60" s="7">
        <f t="shared" si="55"/>
        <v>0.05237315875613748</v>
      </c>
      <c r="AO60" s="7">
        <f t="shared" si="55"/>
        <v>0</v>
      </c>
      <c r="AP60" s="7">
        <f t="shared" si="55"/>
        <v>0.8999644031596434</v>
      </c>
      <c r="AQ60" s="7">
        <f t="shared" si="55"/>
        <v>0</v>
      </c>
      <c r="AR60" s="7">
        <f t="shared" si="55"/>
        <v>0.14310333615139495</v>
      </c>
      <c r="AS60" s="7">
        <f t="shared" si="55"/>
        <v>0</v>
      </c>
      <c r="AT60" s="7">
        <f t="shared" si="55"/>
        <v>0.09590959341604226</v>
      </c>
      <c r="AU60" s="7">
        <f t="shared" si="55"/>
        <v>0</v>
      </c>
      <c r="AV60" s="7">
        <f t="shared" si="55"/>
        <v>0.25820877956925975</v>
      </c>
      <c r="AW60" s="7">
        <f t="shared" si="55"/>
        <v>0</v>
      </c>
      <c r="AX60" s="7">
        <f t="shared" si="55"/>
        <v>0</v>
      </c>
      <c r="AY60" s="7">
        <f t="shared" si="55"/>
        <v>0</v>
      </c>
      <c r="AZ60" s="7">
        <f t="shared" si="55"/>
        <v>0</v>
      </c>
      <c r="BA60" s="7">
        <f t="shared" si="55"/>
        <v>0</v>
      </c>
      <c r="BB60" s="7">
        <f t="shared" si="55"/>
        <v>0</v>
      </c>
      <c r="BC60" s="7">
        <f t="shared" si="55"/>
        <v>0</v>
      </c>
      <c r="BD60" s="7">
        <f t="shared" si="55"/>
        <v>6.277051224944321</v>
      </c>
      <c r="BE60" s="7">
        <f t="shared" si="55"/>
        <v>0</v>
      </c>
      <c r="BF60" s="7">
        <f t="shared" si="55"/>
        <v>0</v>
      </c>
      <c r="BG60" s="7">
        <f t="shared" si="55"/>
        <v>0.05064617534055187</v>
      </c>
      <c r="BH60" s="7">
        <f t="shared" si="55"/>
        <v>0</v>
      </c>
      <c r="BI60" s="7">
        <f t="shared" si="55"/>
        <v>0</v>
      </c>
      <c r="BJ60" s="7">
        <f t="shared" si="55"/>
        <v>0</v>
      </c>
      <c r="BK60" s="7">
        <f t="shared" si="55"/>
        <v>0</v>
      </c>
      <c r="BL60" s="7">
        <f t="shared" si="55"/>
        <v>0</v>
      </c>
      <c r="BM60" s="7">
        <f t="shared" si="55"/>
        <v>0</v>
      </c>
      <c r="BN60" s="7">
        <f t="shared" si="55"/>
        <v>0</v>
      </c>
      <c r="BO60" s="7">
        <f t="shared" si="55"/>
        <v>0</v>
      </c>
      <c r="BP60" s="7" t="s">
        <v>126</v>
      </c>
      <c r="BQ60" s="7" t="s">
        <v>126</v>
      </c>
      <c r="BR60" s="7">
        <f aca="true" t="shared" si="56" ref="BR60:CT60">IF(BR$50=0,0,BR$50*BR54/SUM(BR$53:BR$56))</f>
        <v>0</v>
      </c>
      <c r="BS60" s="7">
        <f t="shared" si="56"/>
        <v>0</v>
      </c>
      <c r="BT60" s="7">
        <f t="shared" si="56"/>
        <v>0</v>
      </c>
      <c r="BU60" s="7">
        <f t="shared" si="56"/>
        <v>0</v>
      </c>
      <c r="BV60" s="7">
        <f t="shared" si="56"/>
        <v>0</v>
      </c>
      <c r="BW60" s="7">
        <f t="shared" si="56"/>
        <v>0</v>
      </c>
      <c r="BX60" s="7">
        <f t="shared" si="56"/>
        <v>0</v>
      </c>
      <c r="BY60" s="7">
        <f t="shared" si="56"/>
        <v>0</v>
      </c>
      <c r="BZ60" s="7">
        <f t="shared" si="56"/>
        <v>0</v>
      </c>
      <c r="CA60" s="7">
        <f t="shared" si="56"/>
        <v>0</v>
      </c>
      <c r="CB60" s="7">
        <f t="shared" si="56"/>
        <v>0</v>
      </c>
      <c r="CC60" s="7">
        <f t="shared" si="56"/>
        <v>0</v>
      </c>
      <c r="CD60" s="7">
        <f t="shared" si="56"/>
        <v>0</v>
      </c>
      <c r="CE60" s="7">
        <f t="shared" si="56"/>
        <v>0</v>
      </c>
      <c r="CF60" s="7">
        <f t="shared" si="56"/>
        <v>0</v>
      </c>
      <c r="CG60" s="7">
        <f t="shared" si="56"/>
        <v>0.3882161575998554</v>
      </c>
      <c r="CH60" s="7">
        <f t="shared" si="56"/>
        <v>0</v>
      </c>
      <c r="CI60" s="7">
        <f t="shared" si="56"/>
        <v>0</v>
      </c>
      <c r="CJ60" s="7">
        <f t="shared" si="56"/>
        <v>0</v>
      </c>
      <c r="CK60" s="7">
        <f t="shared" si="56"/>
        <v>0</v>
      </c>
      <c r="CL60" s="7">
        <f t="shared" si="56"/>
        <v>0</v>
      </c>
      <c r="CM60" s="7">
        <f t="shared" si="56"/>
        <v>0</v>
      </c>
      <c r="CN60" s="7">
        <f t="shared" si="56"/>
        <v>0</v>
      </c>
      <c r="CO60" s="7">
        <f t="shared" si="56"/>
        <v>0</v>
      </c>
      <c r="CP60" s="7">
        <f t="shared" si="56"/>
        <v>0</v>
      </c>
      <c r="CQ60" s="7">
        <f t="shared" si="56"/>
        <v>0</v>
      </c>
      <c r="CR60" s="7">
        <f t="shared" si="56"/>
        <v>0</v>
      </c>
      <c r="CS60" s="7">
        <f t="shared" si="56"/>
        <v>0</v>
      </c>
      <c r="CT60" s="7">
        <f t="shared" si="56"/>
        <v>0</v>
      </c>
    </row>
    <row r="61" spans="1:98" ht="12.75">
      <c r="A61" s="34" t="s">
        <v>29</v>
      </c>
      <c r="B61" s="7">
        <f aca="true" t="shared" si="57" ref="B61:AG61">IF(B$50=0,0,B$50*B55/SUM(B$53:B$56))</f>
        <v>0.02104647763811751</v>
      </c>
      <c r="C61" s="7">
        <f t="shared" si="57"/>
        <v>0</v>
      </c>
      <c r="D61" s="7">
        <f t="shared" si="57"/>
        <v>0.935685</v>
      </c>
      <c r="E61" s="7">
        <f t="shared" si="57"/>
        <v>0.0925</v>
      </c>
      <c r="F61" s="7">
        <f t="shared" si="57"/>
        <v>0</v>
      </c>
      <c r="G61" s="7">
        <f t="shared" si="57"/>
        <v>1.3355653958310834</v>
      </c>
      <c r="H61" s="7">
        <f t="shared" si="57"/>
        <v>3.1473382488479262</v>
      </c>
      <c r="I61" s="7">
        <f t="shared" si="57"/>
        <v>0</v>
      </c>
      <c r="J61" s="7">
        <f t="shared" si="57"/>
        <v>0</v>
      </c>
      <c r="K61" s="7">
        <f t="shared" si="57"/>
        <v>0.2503836523705678</v>
      </c>
      <c r="L61" s="7">
        <f t="shared" si="57"/>
        <v>0.13026716266486302</v>
      </c>
      <c r="M61" s="7">
        <f t="shared" si="57"/>
        <v>0.0973960094690565</v>
      </c>
      <c r="N61" s="7">
        <f t="shared" si="57"/>
        <v>0.04490931216318016</v>
      </c>
      <c r="O61" s="7">
        <f t="shared" si="57"/>
        <v>6.314167389001252</v>
      </c>
      <c r="P61" s="7">
        <f t="shared" si="57"/>
        <v>0</v>
      </c>
      <c r="Q61" s="7">
        <f t="shared" si="57"/>
        <v>13.40539109251708</v>
      </c>
      <c r="R61" s="7">
        <f t="shared" si="57"/>
        <v>1.3405391092517078</v>
      </c>
      <c r="S61" s="7">
        <f t="shared" si="57"/>
        <v>0.061921133875947235</v>
      </c>
      <c r="T61" s="7">
        <f t="shared" si="57"/>
        <v>2.0989270531074973</v>
      </c>
      <c r="U61" s="7">
        <f t="shared" si="57"/>
        <v>0.3007835171213</v>
      </c>
      <c r="V61" s="7">
        <f t="shared" si="57"/>
        <v>4.73567829989924</v>
      </c>
      <c r="W61" s="7">
        <f t="shared" si="57"/>
        <v>0.7049372538243107</v>
      </c>
      <c r="X61" s="7">
        <f t="shared" si="57"/>
        <v>1.736576747392916</v>
      </c>
      <c r="Y61" s="7">
        <f t="shared" si="57"/>
        <v>9.35193038776717</v>
      </c>
      <c r="Z61" s="7">
        <f t="shared" si="57"/>
        <v>0.3929711920250063</v>
      </c>
      <c r="AA61" s="7">
        <f t="shared" si="57"/>
        <v>5.067116211114376</v>
      </c>
      <c r="AB61" s="7">
        <f t="shared" si="57"/>
        <v>0.17059903430094606</v>
      </c>
      <c r="AC61" s="7">
        <f t="shared" si="57"/>
        <v>0</v>
      </c>
      <c r="AD61" s="7">
        <f t="shared" si="57"/>
        <v>0</v>
      </c>
      <c r="AE61" s="7">
        <f t="shared" si="57"/>
        <v>0</v>
      </c>
      <c r="AF61" s="7">
        <f t="shared" si="57"/>
        <v>0</v>
      </c>
      <c r="AG61" s="7">
        <f t="shared" si="57"/>
        <v>0</v>
      </c>
      <c r="AH61" s="7">
        <f aca="true" t="shared" si="58" ref="AH61:BO61">IF(AH$50=0,0,AH$50*AH55/SUM(AH$53:AH$56))</f>
        <v>0</v>
      </c>
      <c r="AI61" s="7">
        <f t="shared" si="58"/>
        <v>3.482790253926318</v>
      </c>
      <c r="AJ61" s="7">
        <f t="shared" si="58"/>
        <v>1.0475356260793156</v>
      </c>
      <c r="AK61" s="7">
        <f t="shared" si="58"/>
        <v>1.3613749999999998</v>
      </c>
      <c r="AL61" s="7">
        <f t="shared" si="58"/>
        <v>5.6966539863143595</v>
      </c>
      <c r="AM61" s="7">
        <f t="shared" si="58"/>
        <v>5.383444444444446</v>
      </c>
      <c r="AN61" s="7">
        <f t="shared" si="58"/>
        <v>0</v>
      </c>
      <c r="AO61" s="7">
        <f t="shared" si="58"/>
        <v>0</v>
      </c>
      <c r="AP61" s="7">
        <f t="shared" si="58"/>
        <v>122.57515171034343</v>
      </c>
      <c r="AQ61" s="7">
        <f t="shared" si="58"/>
        <v>0</v>
      </c>
      <c r="AR61" s="7">
        <f t="shared" si="58"/>
        <v>2.4327567145737143</v>
      </c>
      <c r="AS61" s="7">
        <f t="shared" si="58"/>
        <v>0</v>
      </c>
      <c r="AT61" s="7">
        <f t="shared" si="58"/>
        <v>0.8631863407443804</v>
      </c>
      <c r="AU61" s="7">
        <f t="shared" si="58"/>
        <v>0.1068610805952262</v>
      </c>
      <c r="AV61" s="7">
        <f t="shared" si="58"/>
        <v>0</v>
      </c>
      <c r="AW61" s="7">
        <f t="shared" si="58"/>
        <v>0</v>
      </c>
      <c r="AX61" s="7">
        <f t="shared" si="58"/>
        <v>0.62514494906418</v>
      </c>
      <c r="AY61" s="7">
        <f t="shared" si="58"/>
        <v>0.125028989812836</v>
      </c>
      <c r="AZ61" s="7">
        <f t="shared" si="58"/>
        <v>0</v>
      </c>
      <c r="BA61" s="7">
        <f t="shared" si="58"/>
        <v>0.09174610051993068</v>
      </c>
      <c r="BB61" s="7">
        <f t="shared" si="58"/>
        <v>0.027751949073742937</v>
      </c>
      <c r="BC61" s="7">
        <f t="shared" si="58"/>
        <v>0</v>
      </c>
      <c r="BD61" s="7">
        <f t="shared" si="58"/>
        <v>498.8013919821826</v>
      </c>
      <c r="BE61" s="7">
        <f t="shared" si="58"/>
        <v>0.5720939651680842</v>
      </c>
      <c r="BF61" s="7">
        <f t="shared" si="58"/>
        <v>1.3814349412241589</v>
      </c>
      <c r="BG61" s="7">
        <f t="shared" si="58"/>
        <v>0</v>
      </c>
      <c r="BH61" s="7">
        <f t="shared" si="58"/>
        <v>0</v>
      </c>
      <c r="BI61" s="7">
        <f t="shared" si="58"/>
        <v>0.4699998718482052</v>
      </c>
      <c r="BJ61" s="7">
        <f t="shared" si="58"/>
        <v>0</v>
      </c>
      <c r="BK61" s="7">
        <f t="shared" si="58"/>
        <v>1.285494611649326</v>
      </c>
      <c r="BL61" s="7">
        <f t="shared" si="58"/>
        <v>0.7830549762372541</v>
      </c>
      <c r="BM61" s="7">
        <f t="shared" si="58"/>
        <v>0.719741895836534</v>
      </c>
      <c r="BN61" s="7">
        <f t="shared" si="58"/>
        <v>0.3011215240436319</v>
      </c>
      <c r="BO61" s="7">
        <f t="shared" si="58"/>
        <v>0</v>
      </c>
      <c r="BP61" s="7" t="s">
        <v>126</v>
      </c>
      <c r="BQ61" s="7" t="s">
        <v>126</v>
      </c>
      <c r="BR61" s="7">
        <f aca="true" t="shared" si="59" ref="BR61:CT61">IF(BR$50=0,0,BR$50*BR55/SUM(BR$53:BR$56))</f>
        <v>0</v>
      </c>
      <c r="BS61" s="7">
        <f t="shared" si="59"/>
        <v>0</v>
      </c>
      <c r="BT61" s="7">
        <f t="shared" si="59"/>
        <v>0</v>
      </c>
      <c r="BU61" s="7">
        <f t="shared" si="59"/>
        <v>0</v>
      </c>
      <c r="BV61" s="7">
        <f t="shared" si="59"/>
        <v>0.07886762276956957</v>
      </c>
      <c r="BW61" s="7">
        <f t="shared" si="59"/>
        <v>0.050053268590304796</v>
      </c>
      <c r="BX61" s="7">
        <f t="shared" si="59"/>
        <v>0.0018779028313040964</v>
      </c>
      <c r="BY61" s="7">
        <f t="shared" si="59"/>
        <v>0.0034980188994286846</v>
      </c>
      <c r="BZ61" s="7">
        <f t="shared" si="59"/>
        <v>0.02335810536386364</v>
      </c>
      <c r="CA61" s="7">
        <f t="shared" si="59"/>
        <v>8.032708466835745E-05</v>
      </c>
      <c r="CB61" s="7">
        <f t="shared" si="59"/>
        <v>0.10562736719693179</v>
      </c>
      <c r="CC61" s="7">
        <f t="shared" si="59"/>
        <v>0</v>
      </c>
      <c r="CD61" s="7">
        <f t="shared" si="59"/>
        <v>0</v>
      </c>
      <c r="CE61" s="7">
        <f t="shared" si="59"/>
        <v>1.6125865735943719</v>
      </c>
      <c r="CF61" s="7">
        <f t="shared" si="59"/>
        <v>0</v>
      </c>
      <c r="CG61" s="7">
        <f t="shared" si="59"/>
        <v>7.919609615037051</v>
      </c>
      <c r="CH61" s="7">
        <f t="shared" si="59"/>
        <v>0</v>
      </c>
      <c r="CI61" s="7">
        <f t="shared" si="59"/>
        <v>0</v>
      </c>
      <c r="CJ61" s="7">
        <f t="shared" si="59"/>
        <v>0</v>
      </c>
      <c r="CK61" s="7">
        <f t="shared" si="59"/>
        <v>0</v>
      </c>
      <c r="CL61" s="7">
        <f t="shared" si="59"/>
        <v>0</v>
      </c>
      <c r="CM61" s="7">
        <f t="shared" si="59"/>
        <v>0</v>
      </c>
      <c r="CN61" s="7">
        <f t="shared" si="59"/>
        <v>0</v>
      </c>
      <c r="CO61" s="7">
        <f t="shared" si="59"/>
        <v>0</v>
      </c>
      <c r="CP61" s="7">
        <f t="shared" si="59"/>
        <v>0</v>
      </c>
      <c r="CQ61" s="7">
        <f t="shared" si="59"/>
        <v>0</v>
      </c>
      <c r="CR61" s="7">
        <f t="shared" si="59"/>
        <v>0</v>
      </c>
      <c r="CS61" s="7">
        <f t="shared" si="59"/>
        <v>0</v>
      </c>
      <c r="CT61" s="7">
        <f t="shared" si="59"/>
        <v>0</v>
      </c>
    </row>
    <row r="62" spans="1:98" ht="12.75">
      <c r="A62" s="34" t="s">
        <v>30</v>
      </c>
      <c r="B62" s="7">
        <f aca="true" t="shared" si="60" ref="B62:AG62">IF(B$50=0,0,B$50*B56/SUM(B$53:B$56))</f>
        <v>0</v>
      </c>
      <c r="C62" s="7">
        <f t="shared" si="60"/>
        <v>0</v>
      </c>
      <c r="D62" s="7">
        <f t="shared" si="60"/>
        <v>0</v>
      </c>
      <c r="E62" s="7">
        <f t="shared" si="60"/>
        <v>0.0925</v>
      </c>
      <c r="F62" s="7">
        <f t="shared" si="60"/>
        <v>0</v>
      </c>
      <c r="G62" s="7">
        <f t="shared" si="60"/>
        <v>0</v>
      </c>
      <c r="H62" s="7">
        <f t="shared" si="60"/>
        <v>0</v>
      </c>
      <c r="I62" s="7">
        <f t="shared" si="60"/>
        <v>0.061748195669607056</v>
      </c>
      <c r="J62" s="7">
        <f t="shared" si="60"/>
        <v>0</v>
      </c>
      <c r="K62" s="7">
        <f t="shared" si="60"/>
        <v>0</v>
      </c>
      <c r="L62" s="7">
        <f t="shared" si="60"/>
        <v>0.057896516739939126</v>
      </c>
      <c r="M62" s="7">
        <f t="shared" si="60"/>
        <v>0.043287115319580655</v>
      </c>
      <c r="N62" s="7">
        <f t="shared" si="60"/>
        <v>0</v>
      </c>
      <c r="O62" s="7">
        <f t="shared" si="60"/>
        <v>0.22960608687277279</v>
      </c>
      <c r="P62" s="7">
        <f t="shared" si="60"/>
        <v>0</v>
      </c>
      <c r="Q62" s="7">
        <f t="shared" si="60"/>
        <v>0</v>
      </c>
      <c r="R62" s="7">
        <f t="shared" si="60"/>
        <v>0</v>
      </c>
      <c r="S62" s="7">
        <f t="shared" si="60"/>
        <v>0</v>
      </c>
      <c r="T62" s="7">
        <f t="shared" si="60"/>
        <v>0</v>
      </c>
      <c r="U62" s="7">
        <f t="shared" si="60"/>
        <v>0</v>
      </c>
      <c r="V62" s="7">
        <f t="shared" si="60"/>
        <v>0</v>
      </c>
      <c r="W62" s="7">
        <f t="shared" si="60"/>
        <v>0</v>
      </c>
      <c r="X62" s="7">
        <f t="shared" si="60"/>
        <v>0</v>
      </c>
      <c r="Y62" s="7">
        <f t="shared" si="60"/>
        <v>0</v>
      </c>
      <c r="Z62" s="7">
        <f t="shared" si="60"/>
        <v>0</v>
      </c>
      <c r="AA62" s="7">
        <f t="shared" si="60"/>
        <v>0.028101717852301433</v>
      </c>
      <c r="AB62" s="7">
        <f t="shared" si="60"/>
        <v>0</v>
      </c>
      <c r="AC62" s="7">
        <f t="shared" si="60"/>
        <v>0</v>
      </c>
      <c r="AD62" s="7">
        <f t="shared" si="60"/>
        <v>0</v>
      </c>
      <c r="AE62" s="7">
        <f t="shared" si="60"/>
        <v>0</v>
      </c>
      <c r="AF62" s="7">
        <f t="shared" si="60"/>
        <v>0</v>
      </c>
      <c r="AG62" s="7">
        <f t="shared" si="60"/>
        <v>0</v>
      </c>
      <c r="AH62" s="7">
        <f aca="true" t="shared" si="61" ref="AH62:BO62">IF(AH$50=0,0,AH$50*AH56/SUM(AH$53:AH$56))</f>
        <v>0</v>
      </c>
      <c r="AI62" s="7">
        <f t="shared" si="61"/>
        <v>0</v>
      </c>
      <c r="AJ62" s="7">
        <f t="shared" si="61"/>
        <v>0</v>
      </c>
      <c r="AK62" s="7">
        <f t="shared" si="61"/>
        <v>0</v>
      </c>
      <c r="AL62" s="7">
        <f t="shared" si="61"/>
        <v>0</v>
      </c>
      <c r="AM62" s="7">
        <f t="shared" si="61"/>
        <v>0</v>
      </c>
      <c r="AN62" s="7">
        <f t="shared" si="61"/>
        <v>0</v>
      </c>
      <c r="AO62" s="7">
        <f t="shared" si="61"/>
        <v>0</v>
      </c>
      <c r="AP62" s="7">
        <f t="shared" si="61"/>
        <v>0</v>
      </c>
      <c r="AQ62" s="7">
        <f t="shared" si="61"/>
        <v>0</v>
      </c>
      <c r="AR62" s="7">
        <f t="shared" si="61"/>
        <v>0</v>
      </c>
      <c r="AS62" s="7">
        <f t="shared" si="61"/>
        <v>0</v>
      </c>
      <c r="AT62" s="7">
        <f t="shared" si="61"/>
        <v>0</v>
      </c>
      <c r="AU62" s="7">
        <f t="shared" si="61"/>
        <v>0</v>
      </c>
      <c r="AV62" s="7">
        <f t="shared" si="61"/>
        <v>0</v>
      </c>
      <c r="AW62" s="7">
        <f t="shared" si="61"/>
        <v>0</v>
      </c>
      <c r="AX62" s="7">
        <f t="shared" si="61"/>
        <v>0.24311192463607</v>
      </c>
      <c r="AY62" s="7">
        <f t="shared" si="61"/>
        <v>0.048622384927214</v>
      </c>
      <c r="AZ62" s="7">
        <f t="shared" si="61"/>
        <v>0</v>
      </c>
      <c r="BA62" s="7">
        <f t="shared" si="61"/>
        <v>0</v>
      </c>
      <c r="BB62" s="7">
        <f t="shared" si="61"/>
        <v>0</v>
      </c>
      <c r="BC62" s="7">
        <f t="shared" si="61"/>
        <v>0</v>
      </c>
      <c r="BD62" s="7">
        <f t="shared" si="61"/>
        <v>22.866400890868597</v>
      </c>
      <c r="BE62" s="7">
        <f t="shared" si="61"/>
        <v>0.2860469825840421</v>
      </c>
      <c r="BF62" s="7">
        <f t="shared" si="61"/>
        <v>0</v>
      </c>
      <c r="BG62" s="7">
        <f t="shared" si="61"/>
        <v>0</v>
      </c>
      <c r="BH62" s="7">
        <f t="shared" si="61"/>
        <v>0</v>
      </c>
      <c r="BI62" s="7">
        <f t="shared" si="61"/>
        <v>0</v>
      </c>
      <c r="BJ62" s="7">
        <f t="shared" si="61"/>
        <v>0</v>
      </c>
      <c r="BK62" s="7">
        <f t="shared" si="61"/>
        <v>0</v>
      </c>
      <c r="BL62" s="7">
        <f t="shared" si="61"/>
        <v>0</v>
      </c>
      <c r="BM62" s="7">
        <f t="shared" si="61"/>
        <v>0</v>
      </c>
      <c r="BN62" s="7">
        <f t="shared" si="61"/>
        <v>0</v>
      </c>
      <c r="BO62" s="7">
        <f t="shared" si="61"/>
        <v>0</v>
      </c>
      <c r="BP62" s="7" t="s">
        <v>126</v>
      </c>
      <c r="BQ62" s="7" t="s">
        <v>126</v>
      </c>
      <c r="BR62" s="7">
        <f aca="true" t="shared" si="62" ref="BR62:CT62">IF(BR$50=0,0,BR$50*BR56/SUM(BR$53:BR$56))</f>
        <v>0</v>
      </c>
      <c r="BS62" s="7">
        <f t="shared" si="62"/>
        <v>0</v>
      </c>
      <c r="BT62" s="7">
        <f t="shared" si="62"/>
        <v>0</v>
      </c>
      <c r="BU62" s="7">
        <f t="shared" si="62"/>
        <v>0</v>
      </c>
      <c r="BV62" s="7">
        <f t="shared" si="62"/>
        <v>0</v>
      </c>
      <c r="BW62" s="7">
        <f t="shared" si="62"/>
        <v>0</v>
      </c>
      <c r="BX62" s="7">
        <f t="shared" si="62"/>
        <v>0</v>
      </c>
      <c r="BY62" s="7">
        <f t="shared" si="62"/>
        <v>0</v>
      </c>
      <c r="BZ62" s="7">
        <f t="shared" si="62"/>
        <v>0</v>
      </c>
      <c r="CA62" s="7">
        <f t="shared" si="62"/>
        <v>0</v>
      </c>
      <c r="CB62" s="7">
        <f t="shared" si="62"/>
        <v>0</v>
      </c>
      <c r="CC62" s="7">
        <f t="shared" si="62"/>
        <v>0</v>
      </c>
      <c r="CD62" s="7">
        <f t="shared" si="62"/>
        <v>0</v>
      </c>
      <c r="CE62" s="7">
        <f t="shared" si="62"/>
        <v>0</v>
      </c>
      <c r="CF62" s="7">
        <f t="shared" si="62"/>
        <v>0</v>
      </c>
      <c r="CG62" s="7">
        <f t="shared" si="62"/>
        <v>0</v>
      </c>
      <c r="CH62" s="7">
        <f t="shared" si="62"/>
        <v>0</v>
      </c>
      <c r="CI62" s="7">
        <f t="shared" si="62"/>
        <v>0</v>
      </c>
      <c r="CJ62" s="7">
        <f t="shared" si="62"/>
        <v>0</v>
      </c>
      <c r="CK62" s="7">
        <f t="shared" si="62"/>
        <v>0</v>
      </c>
      <c r="CL62" s="7">
        <f t="shared" si="62"/>
        <v>0</v>
      </c>
      <c r="CM62" s="7">
        <f t="shared" si="62"/>
        <v>0</v>
      </c>
      <c r="CN62" s="7">
        <f t="shared" si="62"/>
        <v>0</v>
      </c>
      <c r="CO62" s="7">
        <f t="shared" si="62"/>
        <v>0</v>
      </c>
      <c r="CP62" s="7">
        <f t="shared" si="62"/>
        <v>0</v>
      </c>
      <c r="CQ62" s="7">
        <f t="shared" si="62"/>
        <v>0</v>
      </c>
      <c r="CR62" s="7">
        <f t="shared" si="62"/>
        <v>0</v>
      </c>
      <c r="CS62" s="7">
        <f t="shared" si="62"/>
        <v>0</v>
      </c>
      <c r="CT62" s="7">
        <f t="shared" si="62"/>
        <v>0</v>
      </c>
    </row>
    <row r="63" spans="2:98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</row>
    <row r="64" spans="1:98" s="88" customFormat="1" ht="12.75">
      <c r="A64" s="137" t="s">
        <v>323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</row>
    <row r="65" spans="1:98" s="88" customFormat="1" ht="12.75">
      <c r="A65" s="138" t="s">
        <v>118</v>
      </c>
      <c r="B65" s="4">
        <v>0</v>
      </c>
      <c r="C65" s="4">
        <v>496</v>
      </c>
      <c r="D65" s="4">
        <v>0</v>
      </c>
      <c r="E65" s="4">
        <v>0</v>
      </c>
      <c r="F65" s="4">
        <v>0</v>
      </c>
      <c r="G65" s="4">
        <v>812</v>
      </c>
      <c r="H65" s="4">
        <v>0</v>
      </c>
      <c r="I65" s="4">
        <v>0</v>
      </c>
      <c r="J65" s="4">
        <v>0</v>
      </c>
      <c r="K65" s="4">
        <v>716</v>
      </c>
      <c r="L65" s="4">
        <v>0</v>
      </c>
      <c r="M65" s="11">
        <f>L65</f>
        <v>0</v>
      </c>
      <c r="N65" s="4">
        <v>0</v>
      </c>
      <c r="O65" s="4">
        <v>907</v>
      </c>
      <c r="P65" s="4">
        <v>0</v>
      </c>
      <c r="Q65" s="4">
        <v>0</v>
      </c>
      <c r="R65" s="11">
        <f>Q65</f>
        <v>0</v>
      </c>
      <c r="S65" s="4">
        <v>0</v>
      </c>
      <c r="T65" s="11">
        <f>K65+N65</f>
        <v>716</v>
      </c>
      <c r="U65" s="134">
        <v>0</v>
      </c>
      <c r="V65" s="4">
        <v>0</v>
      </c>
      <c r="W65" s="11">
        <f>V65</f>
        <v>0</v>
      </c>
      <c r="X65" s="4">
        <v>1389</v>
      </c>
      <c r="Y65" s="4">
        <v>0</v>
      </c>
      <c r="Z65" s="11">
        <f>Y65</f>
        <v>0</v>
      </c>
      <c r="AA65" s="18">
        <v>0</v>
      </c>
      <c r="AB65" s="18">
        <v>0</v>
      </c>
      <c r="AC65" s="4">
        <v>0</v>
      </c>
      <c r="AD65" s="4">
        <v>0</v>
      </c>
      <c r="AE65" s="4">
        <v>724</v>
      </c>
      <c r="AF65" s="4">
        <v>0</v>
      </c>
      <c r="AG65" s="4">
        <v>0</v>
      </c>
      <c r="AH65" s="4">
        <v>0</v>
      </c>
      <c r="AI65" s="4">
        <v>0</v>
      </c>
      <c r="AJ65" s="4">
        <v>56</v>
      </c>
      <c r="AK65" s="4">
        <v>12</v>
      </c>
      <c r="AL65" s="4">
        <v>0</v>
      </c>
      <c r="AM65" s="4">
        <v>0</v>
      </c>
      <c r="AN65" s="4">
        <v>75</v>
      </c>
      <c r="AO65" s="4">
        <v>2</v>
      </c>
      <c r="AP65" s="4">
        <v>40</v>
      </c>
      <c r="AQ65" s="4">
        <v>0</v>
      </c>
      <c r="AR65" s="4">
        <v>289</v>
      </c>
      <c r="AS65" s="4">
        <v>0</v>
      </c>
      <c r="AT65" s="4">
        <v>2491</v>
      </c>
      <c r="AU65" s="4">
        <v>161</v>
      </c>
      <c r="AV65" s="4">
        <v>87</v>
      </c>
      <c r="AW65" s="4">
        <v>0</v>
      </c>
      <c r="AX65" s="4">
        <v>0</v>
      </c>
      <c r="AY65" s="11">
        <f>AX65</f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11">
        <f>BK65</f>
        <v>0</v>
      </c>
      <c r="BM65" s="4">
        <v>0</v>
      </c>
      <c r="BN65" s="11">
        <f>BM65</f>
        <v>0</v>
      </c>
      <c r="BO65" s="4">
        <v>0</v>
      </c>
      <c r="BP65" s="7" t="s">
        <v>126</v>
      </c>
      <c r="BQ65" s="7" t="s">
        <v>126</v>
      </c>
      <c r="BR65" s="4">
        <v>0</v>
      </c>
      <c r="BS65" s="4">
        <v>0</v>
      </c>
      <c r="BT65" s="11">
        <f>BS65</f>
        <v>0</v>
      </c>
      <c r="BU65" s="4">
        <v>0</v>
      </c>
      <c r="BV65" s="4">
        <v>0</v>
      </c>
      <c r="BW65" s="11">
        <f>$BV65</f>
        <v>0</v>
      </c>
      <c r="BX65" s="11">
        <f>$BV65</f>
        <v>0</v>
      </c>
      <c r="BY65" s="11">
        <f>$BV65</f>
        <v>0</v>
      </c>
      <c r="BZ65" s="11">
        <f>$BV65</f>
        <v>0</v>
      </c>
      <c r="CA65" s="11">
        <f>$BV65</f>
        <v>0</v>
      </c>
      <c r="CB65" s="11">
        <f>BK65</f>
        <v>0</v>
      </c>
      <c r="CC65" s="11">
        <f>BR65</f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</row>
    <row r="66" spans="1:251" s="88" customFormat="1" ht="12.75">
      <c r="A66" s="138" t="s">
        <v>175</v>
      </c>
      <c r="B66" s="7">
        <f aca="true" t="shared" si="63" ref="B66:Z66">IF(B65=0,0,(B15-B33-B50)*B65/(B65+B69))</f>
        <v>0</v>
      </c>
      <c r="C66" s="7">
        <f t="shared" si="63"/>
        <v>42.76207245816987</v>
      </c>
      <c r="D66" s="7">
        <f t="shared" si="63"/>
        <v>0</v>
      </c>
      <c r="E66" s="7">
        <f t="shared" si="63"/>
        <v>0</v>
      </c>
      <c r="F66" s="7">
        <f t="shared" si="63"/>
        <v>0</v>
      </c>
      <c r="G66" s="7">
        <f t="shared" si="63"/>
        <v>40.12950193241335</v>
      </c>
      <c r="H66" s="7">
        <f t="shared" si="63"/>
        <v>0</v>
      </c>
      <c r="I66" s="7">
        <f t="shared" si="63"/>
        <v>0</v>
      </c>
      <c r="J66" s="7">
        <f t="shared" si="63"/>
        <v>0</v>
      </c>
      <c r="K66" s="7">
        <f t="shared" si="63"/>
        <v>5.774693248335494</v>
      </c>
      <c r="L66" s="7">
        <f t="shared" si="63"/>
        <v>0</v>
      </c>
      <c r="M66" s="7">
        <f t="shared" si="63"/>
        <v>0</v>
      </c>
      <c r="N66" s="7">
        <f t="shared" si="63"/>
        <v>0</v>
      </c>
      <c r="O66" s="7">
        <f t="shared" si="63"/>
        <v>98.7421801579038</v>
      </c>
      <c r="P66" s="7">
        <f t="shared" si="63"/>
        <v>0</v>
      </c>
      <c r="Q66" s="7">
        <f t="shared" si="63"/>
        <v>0</v>
      </c>
      <c r="R66" s="7">
        <f t="shared" si="63"/>
        <v>0</v>
      </c>
      <c r="S66" s="7">
        <f t="shared" si="63"/>
        <v>0</v>
      </c>
      <c r="T66" s="7">
        <f t="shared" si="63"/>
        <v>18.09781607351827</v>
      </c>
      <c r="U66" s="7">
        <f t="shared" si="63"/>
        <v>0</v>
      </c>
      <c r="V66" s="7">
        <f t="shared" si="63"/>
        <v>0</v>
      </c>
      <c r="W66" s="7">
        <f t="shared" si="63"/>
        <v>0</v>
      </c>
      <c r="X66" s="7">
        <f t="shared" si="63"/>
        <v>123.67199927938746</v>
      </c>
      <c r="Y66" s="7">
        <f t="shared" si="63"/>
        <v>0</v>
      </c>
      <c r="Z66" s="7">
        <f t="shared" si="63"/>
        <v>0</v>
      </c>
      <c r="AA66" s="4">
        <v>0</v>
      </c>
      <c r="AB66" s="4">
        <v>0</v>
      </c>
      <c r="AC66" s="7">
        <f aca="true" t="shared" si="64" ref="AC66:BO66">IF(AC65=0,0,(AC15-AC33-AC50)*AC65/(AC65+AC69))</f>
        <v>0</v>
      </c>
      <c r="AD66" s="7">
        <f t="shared" si="64"/>
        <v>0</v>
      </c>
      <c r="AE66" s="7">
        <f t="shared" si="64"/>
        <v>72.90168904287572</v>
      </c>
      <c r="AF66" s="7">
        <f t="shared" si="64"/>
        <v>0</v>
      </c>
      <c r="AG66" s="7">
        <f t="shared" si="64"/>
        <v>0</v>
      </c>
      <c r="AH66" s="7">
        <f t="shared" si="64"/>
        <v>0</v>
      </c>
      <c r="AI66" s="7">
        <f t="shared" si="64"/>
        <v>0</v>
      </c>
      <c r="AJ66" s="7">
        <f t="shared" si="64"/>
        <v>1.9488940912559591</v>
      </c>
      <c r="AK66" s="7">
        <f t="shared" si="64"/>
        <v>0.4337826868965071</v>
      </c>
      <c r="AL66" s="7">
        <f t="shared" si="64"/>
        <v>0</v>
      </c>
      <c r="AM66" s="7">
        <f t="shared" si="64"/>
        <v>0</v>
      </c>
      <c r="AN66" s="7">
        <f t="shared" si="64"/>
        <v>3.927986906710311</v>
      </c>
      <c r="AO66" s="7">
        <f t="shared" si="64"/>
        <v>0.3899259259259259</v>
      </c>
      <c r="AP66" s="7">
        <f t="shared" si="64"/>
        <v>7.1997152252771475</v>
      </c>
      <c r="AQ66" s="7">
        <f t="shared" si="64"/>
        <v>0</v>
      </c>
      <c r="AR66" s="7">
        <f t="shared" si="64"/>
        <v>20.678432073876568</v>
      </c>
      <c r="AS66" s="7">
        <f t="shared" si="64"/>
        <v>0</v>
      </c>
      <c r="AT66" s="7">
        <f t="shared" si="64"/>
        <v>238.91079719936127</v>
      </c>
      <c r="AU66" s="7">
        <f t="shared" si="64"/>
        <v>5.734877991943806</v>
      </c>
      <c r="AV66" s="7">
        <f t="shared" si="64"/>
        <v>11.232081911262798</v>
      </c>
      <c r="AW66" s="7">
        <f t="shared" si="64"/>
        <v>0</v>
      </c>
      <c r="AX66" s="7">
        <f t="shared" si="64"/>
        <v>0</v>
      </c>
      <c r="AY66" s="7">
        <f t="shared" si="64"/>
        <v>0</v>
      </c>
      <c r="AZ66" s="7">
        <f t="shared" si="64"/>
        <v>0</v>
      </c>
      <c r="BA66" s="7">
        <f t="shared" si="64"/>
        <v>0</v>
      </c>
      <c r="BB66" s="7">
        <f t="shared" si="64"/>
        <v>0</v>
      </c>
      <c r="BC66" s="7">
        <f t="shared" si="64"/>
        <v>0</v>
      </c>
      <c r="BD66" s="7">
        <f t="shared" si="64"/>
        <v>0</v>
      </c>
      <c r="BE66" s="7">
        <f t="shared" si="64"/>
        <v>0</v>
      </c>
      <c r="BF66" s="7">
        <f t="shared" si="64"/>
        <v>0</v>
      </c>
      <c r="BG66" s="7">
        <f t="shared" si="64"/>
        <v>0</v>
      </c>
      <c r="BH66" s="7">
        <f t="shared" si="64"/>
        <v>0</v>
      </c>
      <c r="BI66" s="7">
        <f t="shared" si="64"/>
        <v>0</v>
      </c>
      <c r="BJ66" s="7">
        <f t="shared" si="64"/>
        <v>0</v>
      </c>
      <c r="BK66" s="7">
        <f t="shared" si="64"/>
        <v>0</v>
      </c>
      <c r="BL66" s="7">
        <f t="shared" si="64"/>
        <v>0</v>
      </c>
      <c r="BM66" s="7">
        <f t="shared" si="64"/>
        <v>0</v>
      </c>
      <c r="BN66" s="7">
        <f t="shared" si="64"/>
        <v>0</v>
      </c>
      <c r="BO66" s="7">
        <f t="shared" si="64"/>
        <v>0</v>
      </c>
      <c r="BP66" s="7" t="s">
        <v>126</v>
      </c>
      <c r="BQ66" s="7" t="s">
        <v>126</v>
      </c>
      <c r="BR66" s="7">
        <f aca="true" t="shared" si="65" ref="BR66:CT66">IF(BR65=0,0,(BR15-BR33-BR50)*BR65/(BR65+BR69))</f>
        <v>0</v>
      </c>
      <c r="BS66" s="7">
        <f t="shared" si="65"/>
        <v>0</v>
      </c>
      <c r="BT66" s="7">
        <f t="shared" si="65"/>
        <v>0</v>
      </c>
      <c r="BU66" s="7">
        <f t="shared" si="65"/>
        <v>0</v>
      </c>
      <c r="BV66" s="7">
        <f t="shared" si="65"/>
        <v>0</v>
      </c>
      <c r="BW66" s="7">
        <f t="shared" si="65"/>
        <v>0</v>
      </c>
      <c r="BX66" s="7">
        <f t="shared" si="65"/>
        <v>0</v>
      </c>
      <c r="BY66" s="7">
        <f t="shared" si="65"/>
        <v>0</v>
      </c>
      <c r="BZ66" s="7">
        <f t="shared" si="65"/>
        <v>0</v>
      </c>
      <c r="CA66" s="7">
        <f t="shared" si="65"/>
        <v>0</v>
      </c>
      <c r="CB66" s="7">
        <f t="shared" si="65"/>
        <v>0</v>
      </c>
      <c r="CC66" s="7">
        <f t="shared" si="65"/>
        <v>0</v>
      </c>
      <c r="CD66" s="7">
        <f t="shared" si="65"/>
        <v>0</v>
      </c>
      <c r="CE66" s="7">
        <f t="shared" si="65"/>
        <v>0</v>
      </c>
      <c r="CF66" s="7">
        <f t="shared" si="65"/>
        <v>0</v>
      </c>
      <c r="CG66" s="7">
        <f t="shared" si="65"/>
        <v>0</v>
      </c>
      <c r="CH66" s="7">
        <f t="shared" si="65"/>
        <v>0</v>
      </c>
      <c r="CI66" s="7">
        <f t="shared" si="65"/>
        <v>0</v>
      </c>
      <c r="CJ66" s="7">
        <f t="shared" si="65"/>
        <v>0</v>
      </c>
      <c r="CK66" s="7">
        <f t="shared" si="65"/>
        <v>0</v>
      </c>
      <c r="CL66" s="7">
        <f t="shared" si="65"/>
        <v>0</v>
      </c>
      <c r="CM66" s="7">
        <f t="shared" si="65"/>
        <v>0</v>
      </c>
      <c r="CN66" s="7">
        <f t="shared" si="65"/>
        <v>0</v>
      </c>
      <c r="CO66" s="7">
        <f t="shared" si="65"/>
        <v>0</v>
      </c>
      <c r="CP66" s="7">
        <f t="shared" si="65"/>
        <v>0</v>
      </c>
      <c r="CQ66" s="7">
        <f t="shared" si="65"/>
        <v>0</v>
      </c>
      <c r="CR66" s="7">
        <f t="shared" si="65"/>
        <v>0</v>
      </c>
      <c r="CS66" s="7">
        <f t="shared" si="65"/>
        <v>0</v>
      </c>
      <c r="CT66" s="7">
        <f t="shared" si="65"/>
        <v>0</v>
      </c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  <row r="67" spans="3:251" s="88" customFormat="1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</row>
    <row r="68" spans="1:98" ht="12.75">
      <c r="A68" s="19" t="s">
        <v>127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251" ht="12.75">
      <c r="A69" s="19" t="s">
        <v>0</v>
      </c>
      <c r="B69" s="1">
        <f>SUM(B70:B73)</f>
        <v>3336</v>
      </c>
      <c r="C69" s="1">
        <f aca="true" t="shared" si="66" ref="C69:BI69">SUM(C70:C73)</f>
        <v>4207</v>
      </c>
      <c r="D69" s="1">
        <f t="shared" si="66"/>
        <v>4900</v>
      </c>
      <c r="E69" s="1">
        <f t="shared" si="66"/>
        <v>2701</v>
      </c>
      <c r="F69" s="1">
        <f t="shared" si="66"/>
        <v>1749</v>
      </c>
      <c r="G69" s="1">
        <f t="shared" si="66"/>
        <v>7923</v>
      </c>
      <c r="H69" s="1">
        <f t="shared" si="66"/>
        <v>15289</v>
      </c>
      <c r="I69" s="1">
        <f t="shared" si="66"/>
        <v>2284</v>
      </c>
      <c r="J69" s="1">
        <f t="shared" si="66"/>
        <v>2324</v>
      </c>
      <c r="K69" s="1">
        <f t="shared" si="66"/>
        <v>23624</v>
      </c>
      <c r="L69" s="1">
        <f t="shared" si="66"/>
        <v>11195</v>
      </c>
      <c r="M69" s="77">
        <f t="shared" si="66"/>
        <v>11195</v>
      </c>
      <c r="N69" s="1">
        <f t="shared" si="66"/>
        <v>34257</v>
      </c>
      <c r="O69" s="1">
        <f t="shared" si="66"/>
        <v>18102</v>
      </c>
      <c r="P69" s="1">
        <f t="shared" si="66"/>
        <v>20209</v>
      </c>
      <c r="Q69" s="1">
        <f t="shared" si="66"/>
        <v>36015</v>
      </c>
      <c r="R69" s="77">
        <f t="shared" si="66"/>
        <v>36015</v>
      </c>
      <c r="S69" s="1">
        <f t="shared" si="66"/>
        <v>28339</v>
      </c>
      <c r="T69" s="77">
        <f t="shared" si="66"/>
        <v>57881</v>
      </c>
      <c r="U69" s="1">
        <f t="shared" si="66"/>
        <v>6759</v>
      </c>
      <c r="V69" s="1">
        <f t="shared" si="66"/>
        <v>54476</v>
      </c>
      <c r="W69" s="77">
        <f t="shared" si="66"/>
        <v>54476</v>
      </c>
      <c r="X69" s="1">
        <f t="shared" si="66"/>
        <v>19601</v>
      </c>
      <c r="Y69" s="1">
        <f t="shared" si="66"/>
        <v>57923</v>
      </c>
      <c r="Z69" s="77">
        <f t="shared" si="66"/>
        <v>57923</v>
      </c>
      <c r="AA69" s="76">
        <f t="shared" si="66"/>
        <v>5662.509999519687</v>
      </c>
      <c r="AB69" s="76">
        <f t="shared" si="66"/>
        <v>152.4860999999998</v>
      </c>
      <c r="AC69" s="1">
        <f t="shared" si="66"/>
        <v>51084</v>
      </c>
      <c r="AD69" s="1">
        <f t="shared" si="66"/>
        <v>27218</v>
      </c>
      <c r="AE69" s="1">
        <f t="shared" si="66"/>
        <v>3736</v>
      </c>
      <c r="AF69" s="1">
        <f t="shared" si="66"/>
        <v>94139</v>
      </c>
      <c r="AG69" s="1">
        <f t="shared" si="66"/>
        <v>22142</v>
      </c>
      <c r="AH69" s="1">
        <f t="shared" si="66"/>
        <v>25240</v>
      </c>
      <c r="AI69" s="1">
        <f t="shared" si="66"/>
        <v>474125</v>
      </c>
      <c r="AJ69" s="1">
        <f t="shared" si="66"/>
        <v>720959</v>
      </c>
      <c r="AK69" s="1">
        <f t="shared" si="66"/>
        <v>300048</v>
      </c>
      <c r="AL69" s="1">
        <f t="shared" si="66"/>
        <v>87353</v>
      </c>
      <c r="AM69" s="1">
        <f t="shared" si="66"/>
        <v>243977</v>
      </c>
      <c r="AN69" s="1">
        <f t="shared" si="66"/>
        <v>11114</v>
      </c>
      <c r="AO69" s="1">
        <f t="shared" si="66"/>
        <v>3372</v>
      </c>
      <c r="AP69" s="1">
        <f t="shared" si="66"/>
        <v>112330</v>
      </c>
      <c r="AQ69" s="1">
        <f t="shared" si="66"/>
        <v>31588</v>
      </c>
      <c r="AR69" s="1">
        <f t="shared" si="66"/>
        <v>184038</v>
      </c>
      <c r="AS69" s="1">
        <f t="shared" si="66"/>
        <v>25630</v>
      </c>
      <c r="AT69" s="1">
        <f t="shared" si="66"/>
        <v>37975</v>
      </c>
      <c r="AU69" s="1">
        <f t="shared" si="66"/>
        <v>27458</v>
      </c>
      <c r="AV69" s="1">
        <f t="shared" si="66"/>
        <v>8347</v>
      </c>
      <c r="AW69" s="1">
        <f t="shared" si="66"/>
        <v>11918</v>
      </c>
      <c r="AX69" s="1">
        <f t="shared" si="66"/>
        <v>104269</v>
      </c>
      <c r="AY69" s="77">
        <f t="shared" si="66"/>
        <v>104269</v>
      </c>
      <c r="AZ69" s="1">
        <f t="shared" si="66"/>
        <v>46756</v>
      </c>
      <c r="BA69" s="1">
        <f t="shared" si="66"/>
        <v>36905</v>
      </c>
      <c r="BB69" s="1">
        <f t="shared" si="66"/>
        <v>13937</v>
      </c>
      <c r="BC69" s="1">
        <f t="shared" si="66"/>
        <v>322</v>
      </c>
      <c r="BD69" s="1">
        <f t="shared" si="66"/>
        <v>102319</v>
      </c>
      <c r="BE69" s="1">
        <f t="shared" si="66"/>
        <v>29582</v>
      </c>
      <c r="BF69" s="1">
        <f t="shared" si="66"/>
        <v>14789</v>
      </c>
      <c r="BG69" s="1">
        <f t="shared" si="66"/>
        <v>2852</v>
      </c>
      <c r="BH69" s="1">
        <f t="shared" si="66"/>
        <v>9893</v>
      </c>
      <c r="BI69" s="1">
        <f t="shared" si="66"/>
        <v>507208</v>
      </c>
      <c r="BJ69" s="1">
        <f aca="true" t="shared" si="67" ref="BJ69:CT69">SUM(BJ70:BJ73)</f>
        <v>421328</v>
      </c>
      <c r="BK69" s="1">
        <f t="shared" si="67"/>
        <v>2050739</v>
      </c>
      <c r="BL69" s="77">
        <f t="shared" si="67"/>
        <v>2050739</v>
      </c>
      <c r="BM69" s="1">
        <f t="shared" si="67"/>
        <v>13010</v>
      </c>
      <c r="BN69" s="77">
        <f t="shared" si="67"/>
        <v>13010</v>
      </c>
      <c r="BO69" s="1">
        <f t="shared" si="67"/>
        <v>5726</v>
      </c>
      <c r="BP69" s="21" t="s">
        <v>126</v>
      </c>
      <c r="BQ69" s="21" t="s">
        <v>126</v>
      </c>
      <c r="BR69" s="1">
        <f t="shared" si="67"/>
        <v>487078</v>
      </c>
      <c r="BS69" s="1">
        <f t="shared" si="67"/>
        <v>170593</v>
      </c>
      <c r="BT69" s="77">
        <f>SUM(BT70:BT73)</f>
        <v>170593</v>
      </c>
      <c r="BU69" s="1">
        <f t="shared" si="67"/>
        <v>44557</v>
      </c>
      <c r="BV69" s="1">
        <f t="shared" si="67"/>
        <v>110795</v>
      </c>
      <c r="BW69" s="77">
        <f aca="true" t="shared" si="68" ref="BW69:CC69">SUM(BW70:BW73)</f>
        <v>110795</v>
      </c>
      <c r="BX69" s="77">
        <f t="shared" si="68"/>
        <v>110795</v>
      </c>
      <c r="BY69" s="77">
        <f t="shared" si="68"/>
        <v>110795</v>
      </c>
      <c r="BZ69" s="77">
        <f t="shared" si="68"/>
        <v>110795</v>
      </c>
      <c r="CA69" s="77">
        <f t="shared" si="68"/>
        <v>110795</v>
      </c>
      <c r="CB69" s="77">
        <f t="shared" si="68"/>
        <v>2050739</v>
      </c>
      <c r="CC69" s="77">
        <f t="shared" si="68"/>
        <v>487078</v>
      </c>
      <c r="CD69" s="1">
        <f t="shared" si="67"/>
        <v>2823</v>
      </c>
      <c r="CE69" s="1">
        <f t="shared" si="67"/>
        <v>36542</v>
      </c>
      <c r="CF69" s="1">
        <f t="shared" si="67"/>
        <v>5699</v>
      </c>
      <c r="CG69" s="1">
        <f t="shared" si="67"/>
        <v>54732</v>
      </c>
      <c r="CH69" s="1">
        <f t="shared" si="67"/>
        <v>4477</v>
      </c>
      <c r="CI69" s="1">
        <f t="shared" si="67"/>
        <v>8369</v>
      </c>
      <c r="CJ69" s="1">
        <f t="shared" si="67"/>
        <v>37197</v>
      </c>
      <c r="CK69" s="1">
        <f t="shared" si="67"/>
        <v>7758</v>
      </c>
      <c r="CL69" s="1">
        <f t="shared" si="67"/>
        <v>5591</v>
      </c>
      <c r="CM69" s="1">
        <f t="shared" si="67"/>
        <v>2035</v>
      </c>
      <c r="CN69" s="1">
        <f t="shared" si="67"/>
        <v>313</v>
      </c>
      <c r="CO69" s="1">
        <f t="shared" si="67"/>
        <v>223</v>
      </c>
      <c r="CP69" s="1">
        <f t="shared" si="67"/>
        <v>3964</v>
      </c>
      <c r="CQ69" s="1">
        <f t="shared" si="67"/>
        <v>1314</v>
      </c>
      <c r="CR69" s="1">
        <f t="shared" si="67"/>
        <v>538</v>
      </c>
      <c r="CS69" s="1">
        <f t="shared" si="67"/>
        <v>4467</v>
      </c>
      <c r="CT69" s="1">
        <f t="shared" si="67"/>
        <v>1466</v>
      </c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98" ht="12.75">
      <c r="A70" s="20" t="s">
        <v>27</v>
      </c>
      <c r="B70" s="119">
        <v>2631</v>
      </c>
      <c r="C70" s="24">
        <v>4067</v>
      </c>
      <c r="D70" s="24">
        <v>4794</v>
      </c>
      <c r="E70" s="24">
        <v>2575</v>
      </c>
      <c r="F70" s="24">
        <v>1725</v>
      </c>
      <c r="G70" s="24">
        <v>3029</v>
      </c>
      <c r="H70" s="24">
        <v>14866</v>
      </c>
      <c r="I70" s="24">
        <v>2037</v>
      </c>
      <c r="J70" s="24">
        <v>2114</v>
      </c>
      <c r="K70" s="24">
        <v>5087</v>
      </c>
      <c r="L70" s="24">
        <v>9458</v>
      </c>
      <c r="M70" s="31">
        <f>L70</f>
        <v>9458</v>
      </c>
      <c r="N70" s="24">
        <v>5259</v>
      </c>
      <c r="O70" s="24">
        <v>15089</v>
      </c>
      <c r="P70" s="24">
        <v>7409</v>
      </c>
      <c r="Q70" s="24">
        <v>25126</v>
      </c>
      <c r="R70" s="31">
        <f>Q70</f>
        <v>25126</v>
      </c>
      <c r="S70" s="24">
        <v>23231</v>
      </c>
      <c r="T70" s="11">
        <f>K70+N70</f>
        <v>10346</v>
      </c>
      <c r="U70" s="24">
        <v>2884</v>
      </c>
      <c r="V70" s="24">
        <v>19944</v>
      </c>
      <c r="W70" s="31">
        <f>V70</f>
        <v>19944</v>
      </c>
      <c r="X70" s="24">
        <v>13775</v>
      </c>
      <c r="Y70" s="24">
        <v>2949</v>
      </c>
      <c r="Z70" s="11">
        <f>Y70</f>
        <v>2949</v>
      </c>
      <c r="AA70" s="18">
        <f>(AA$25-AA$26-AA$27)*'S&amp;R'!B$29/100</f>
        <v>4026.773755939127</v>
      </c>
      <c r="AB70" s="18">
        <f>(AB$25-AB$26-AB$27)*'S&amp;R'!G$29/100</f>
        <v>146.70716159182138</v>
      </c>
      <c r="AC70" s="16">
        <v>10407</v>
      </c>
      <c r="AD70" s="16">
        <v>27110</v>
      </c>
      <c r="AE70" s="16">
        <v>3736</v>
      </c>
      <c r="AF70" s="16">
        <v>0</v>
      </c>
      <c r="AG70" s="16">
        <v>22101</v>
      </c>
      <c r="AH70" s="16">
        <v>2889</v>
      </c>
      <c r="AI70" s="16">
        <v>155602</v>
      </c>
      <c r="AJ70" s="16">
        <v>144669</v>
      </c>
      <c r="AK70" s="16">
        <v>69174</v>
      </c>
      <c r="AL70" s="16">
        <v>38443</v>
      </c>
      <c r="AM70" s="16">
        <v>191009</v>
      </c>
      <c r="AN70" s="16">
        <v>9714</v>
      </c>
      <c r="AO70" s="16">
        <v>894</v>
      </c>
      <c r="AP70" s="16">
        <v>28123</v>
      </c>
      <c r="AQ70" s="16">
        <v>14211</v>
      </c>
      <c r="AR70" s="16">
        <v>32013</v>
      </c>
      <c r="AS70" s="16">
        <v>3969</v>
      </c>
      <c r="AT70" s="16">
        <v>13519</v>
      </c>
      <c r="AU70" s="16">
        <v>10892</v>
      </c>
      <c r="AV70" s="16">
        <v>6538</v>
      </c>
      <c r="AW70" s="16">
        <v>3284</v>
      </c>
      <c r="AX70" s="16">
        <v>17027</v>
      </c>
      <c r="AY70" s="11">
        <f>AX70</f>
        <v>17027</v>
      </c>
      <c r="AZ70" s="16">
        <v>10588</v>
      </c>
      <c r="BA70" s="16">
        <v>11833</v>
      </c>
      <c r="BB70" s="16">
        <v>1974</v>
      </c>
      <c r="BC70" s="16">
        <v>188</v>
      </c>
      <c r="BD70" s="16">
        <v>8170</v>
      </c>
      <c r="BE70" s="16">
        <v>6498</v>
      </c>
      <c r="BF70" s="16">
        <v>3909</v>
      </c>
      <c r="BG70" s="16">
        <v>1058</v>
      </c>
      <c r="BH70" s="16">
        <v>3152</v>
      </c>
      <c r="BI70" s="16">
        <v>94061</v>
      </c>
      <c r="BJ70" s="16">
        <v>67260</v>
      </c>
      <c r="BK70" s="16">
        <v>323905</v>
      </c>
      <c r="BL70" s="11">
        <f>BK70</f>
        <v>323905</v>
      </c>
      <c r="BM70" s="16">
        <v>2800</v>
      </c>
      <c r="BN70" s="11">
        <f>BM70</f>
        <v>2800</v>
      </c>
      <c r="BO70" s="24">
        <v>758</v>
      </c>
      <c r="BP70" s="7" t="s">
        <v>126</v>
      </c>
      <c r="BQ70" s="7" t="s">
        <v>126</v>
      </c>
      <c r="BR70" s="24">
        <v>12406</v>
      </c>
      <c r="BS70" s="24">
        <v>0</v>
      </c>
      <c r="BT70" s="11">
        <f>BS70</f>
        <v>0</v>
      </c>
      <c r="BU70" s="24">
        <v>697</v>
      </c>
      <c r="BV70" s="24">
        <v>17986</v>
      </c>
      <c r="BW70" s="11">
        <f>$BV70</f>
        <v>17986</v>
      </c>
      <c r="BX70" s="11">
        <f aca="true" t="shared" si="69" ref="BX70:CA73">$BV70</f>
        <v>17986</v>
      </c>
      <c r="BY70" s="11">
        <f t="shared" si="69"/>
        <v>17986</v>
      </c>
      <c r="BZ70" s="11">
        <f t="shared" si="69"/>
        <v>17986</v>
      </c>
      <c r="CA70" s="11">
        <f t="shared" si="69"/>
        <v>17986</v>
      </c>
      <c r="CB70" s="11">
        <f>BK70</f>
        <v>323905</v>
      </c>
      <c r="CC70" s="11">
        <f>BR70</f>
        <v>12406</v>
      </c>
      <c r="CD70" s="24">
        <v>704</v>
      </c>
      <c r="CE70" s="24">
        <v>4222</v>
      </c>
      <c r="CF70" s="24">
        <v>1244</v>
      </c>
      <c r="CG70" s="24">
        <v>16705</v>
      </c>
      <c r="CH70" s="24">
        <v>918</v>
      </c>
      <c r="CI70" s="24">
        <v>2054</v>
      </c>
      <c r="CJ70" s="24">
        <v>11748</v>
      </c>
      <c r="CK70" s="24">
        <v>1675</v>
      </c>
      <c r="CL70" s="24">
        <v>1514</v>
      </c>
      <c r="CM70" s="24">
        <v>554</v>
      </c>
      <c r="CN70" s="24">
        <v>47</v>
      </c>
      <c r="CO70" s="24">
        <v>33</v>
      </c>
      <c r="CP70" s="24">
        <v>1347</v>
      </c>
      <c r="CQ70" s="24">
        <v>282</v>
      </c>
      <c r="CR70" s="24">
        <v>320</v>
      </c>
      <c r="CS70" s="24">
        <v>1724</v>
      </c>
      <c r="CT70" s="24">
        <v>341</v>
      </c>
    </row>
    <row r="71" spans="1:98" ht="12.75">
      <c r="A71" s="20" t="s">
        <v>28</v>
      </c>
      <c r="B71" s="119">
        <v>48</v>
      </c>
      <c r="C71" s="24">
        <v>0</v>
      </c>
      <c r="D71" s="24">
        <v>10</v>
      </c>
      <c r="E71" s="24">
        <v>69</v>
      </c>
      <c r="F71" s="24">
        <v>2</v>
      </c>
      <c r="G71" s="24">
        <v>56</v>
      </c>
      <c r="H71" s="24">
        <v>88</v>
      </c>
      <c r="I71" s="24">
        <v>145</v>
      </c>
      <c r="J71" s="24">
        <v>89</v>
      </c>
      <c r="K71" s="24">
        <v>10</v>
      </c>
      <c r="L71" s="24">
        <v>39</v>
      </c>
      <c r="M71" s="31">
        <f>L71</f>
        <v>39</v>
      </c>
      <c r="N71" s="24">
        <v>13</v>
      </c>
      <c r="O71" s="24">
        <v>243</v>
      </c>
      <c r="P71" s="24">
        <v>121</v>
      </c>
      <c r="Q71" s="24">
        <v>1284</v>
      </c>
      <c r="R71" s="31">
        <f>Q71</f>
        <v>1284</v>
      </c>
      <c r="S71" s="24">
        <v>1734</v>
      </c>
      <c r="T71" s="11">
        <f>K71+N71</f>
        <v>23</v>
      </c>
      <c r="U71" s="24">
        <v>128</v>
      </c>
      <c r="V71" s="24">
        <v>468</v>
      </c>
      <c r="W71" s="31">
        <f>V71</f>
        <v>468</v>
      </c>
      <c r="X71" s="24">
        <v>242</v>
      </c>
      <c r="Y71" s="24">
        <v>1</v>
      </c>
      <c r="Z71" s="11">
        <f>Y71</f>
        <v>1</v>
      </c>
      <c r="AA71" s="18">
        <f>(AA$25-AA$26-AA$27)*'S&amp;R'!C$29/100</f>
        <v>146.30822926190626</v>
      </c>
      <c r="AB71" s="18">
        <f>(AB$25-AB$26-AB$27)*'S&amp;R'!H$29/100</f>
        <v>0.14590227234195693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1">
        <f>AX71</f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1</v>
      </c>
      <c r="BL71" s="11">
        <f>BK71</f>
        <v>1</v>
      </c>
      <c r="BM71" s="16">
        <v>0</v>
      </c>
      <c r="BN71" s="11">
        <f>BM71</f>
        <v>0</v>
      </c>
      <c r="BO71" s="24">
        <v>0</v>
      </c>
      <c r="BP71" s="7" t="s">
        <v>126</v>
      </c>
      <c r="BQ71" s="7" t="s">
        <v>126</v>
      </c>
      <c r="BR71" s="24">
        <v>0</v>
      </c>
      <c r="BS71" s="24">
        <v>0</v>
      </c>
      <c r="BT71" s="11">
        <f>BS71</f>
        <v>0</v>
      </c>
      <c r="BU71" s="24">
        <v>0</v>
      </c>
      <c r="BV71" s="24">
        <v>0</v>
      </c>
      <c r="BW71" s="11">
        <f>$BV71</f>
        <v>0</v>
      </c>
      <c r="BX71" s="11">
        <f t="shared" si="69"/>
        <v>0</v>
      </c>
      <c r="BY71" s="11">
        <f t="shared" si="69"/>
        <v>0</v>
      </c>
      <c r="BZ71" s="11">
        <f t="shared" si="69"/>
        <v>0</v>
      </c>
      <c r="CA71" s="11">
        <f t="shared" si="69"/>
        <v>0</v>
      </c>
      <c r="CB71" s="11">
        <f>BK71</f>
        <v>1</v>
      </c>
      <c r="CC71" s="11">
        <f>BR71</f>
        <v>0</v>
      </c>
      <c r="CD71" s="24">
        <v>0</v>
      </c>
      <c r="CE71" s="24">
        <v>0</v>
      </c>
      <c r="CF71" s="24">
        <v>0</v>
      </c>
      <c r="CG71" s="24">
        <v>146</v>
      </c>
      <c r="CH71" s="24">
        <v>0</v>
      </c>
      <c r="CI71" s="24">
        <v>0</v>
      </c>
      <c r="CJ71" s="24">
        <v>0</v>
      </c>
      <c r="CK71" s="24">
        <v>3</v>
      </c>
      <c r="CL71" s="24">
        <v>0</v>
      </c>
      <c r="CM71" s="24">
        <v>0</v>
      </c>
      <c r="CN71" s="24">
        <v>0</v>
      </c>
      <c r="CO71" s="24">
        <v>0</v>
      </c>
      <c r="CP71" s="24">
        <v>0</v>
      </c>
      <c r="CQ71" s="24">
        <v>0</v>
      </c>
      <c r="CR71" s="24">
        <v>0</v>
      </c>
      <c r="CS71" s="24">
        <v>0</v>
      </c>
      <c r="CT71" s="24">
        <v>0</v>
      </c>
    </row>
    <row r="72" spans="1:98" ht="12.75">
      <c r="A72" s="20" t="s">
        <v>29</v>
      </c>
      <c r="B72" s="119">
        <v>123</v>
      </c>
      <c r="C72" s="24">
        <v>133</v>
      </c>
      <c r="D72" s="24">
        <v>90</v>
      </c>
      <c r="E72" s="24">
        <v>43</v>
      </c>
      <c r="F72" s="24">
        <v>21</v>
      </c>
      <c r="G72" s="24">
        <v>788</v>
      </c>
      <c r="H72" s="24">
        <v>309</v>
      </c>
      <c r="I72" s="24">
        <v>25</v>
      </c>
      <c r="J72" s="24">
        <v>34</v>
      </c>
      <c r="K72" s="24">
        <v>1952</v>
      </c>
      <c r="L72" s="24">
        <v>813</v>
      </c>
      <c r="M72" s="31">
        <f>L72</f>
        <v>813</v>
      </c>
      <c r="N72" s="24">
        <v>2061</v>
      </c>
      <c r="O72" s="24">
        <v>1571</v>
      </c>
      <c r="P72" s="24">
        <v>7346</v>
      </c>
      <c r="Q72" s="24">
        <v>4577</v>
      </c>
      <c r="R72" s="31">
        <f>Q72</f>
        <v>4577</v>
      </c>
      <c r="S72" s="24">
        <v>1753</v>
      </c>
      <c r="T72" s="11">
        <f>K72+N72</f>
        <v>4013</v>
      </c>
      <c r="U72" s="24">
        <v>889</v>
      </c>
      <c r="V72" s="24">
        <v>23533</v>
      </c>
      <c r="W72" s="31">
        <f>V72</f>
        <v>23533</v>
      </c>
      <c r="X72" s="24">
        <v>1829</v>
      </c>
      <c r="Y72" s="24">
        <v>3762</v>
      </c>
      <c r="Z72" s="11">
        <f>Y72</f>
        <v>3762</v>
      </c>
      <c r="AA72" s="18">
        <f>(AA$25-AA$26-AA$27)*'S&amp;R'!D$29/100</f>
        <v>1175.6783181744222</v>
      </c>
      <c r="AB72" s="18">
        <f>(AB$25-AB$26-AB$27)*'S&amp;R'!I$29/100</f>
        <v>5.633036135836444</v>
      </c>
      <c r="AC72" s="16">
        <v>16</v>
      </c>
      <c r="AD72" s="16">
        <v>84</v>
      </c>
      <c r="AE72" s="16">
        <v>0</v>
      </c>
      <c r="AF72" s="16">
        <v>94139</v>
      </c>
      <c r="AG72" s="16">
        <v>41</v>
      </c>
      <c r="AH72" s="16">
        <v>11157</v>
      </c>
      <c r="AI72" s="16">
        <v>307219</v>
      </c>
      <c r="AJ72" s="16">
        <v>563160</v>
      </c>
      <c r="AK72" s="16">
        <v>224682</v>
      </c>
      <c r="AL72" s="16">
        <v>47544</v>
      </c>
      <c r="AM72" s="16">
        <v>46825</v>
      </c>
      <c r="AN72" s="16">
        <v>1257</v>
      </c>
      <c r="AO72" s="16">
        <v>2411</v>
      </c>
      <c r="AP72" s="16">
        <v>77800</v>
      </c>
      <c r="AQ72" s="16">
        <v>16748</v>
      </c>
      <c r="AR72" s="16">
        <v>145815</v>
      </c>
      <c r="AS72" s="16">
        <v>21392</v>
      </c>
      <c r="AT72" s="16">
        <v>22932</v>
      </c>
      <c r="AU72" s="16">
        <v>15783</v>
      </c>
      <c r="AV72" s="16">
        <v>1683</v>
      </c>
      <c r="AW72" s="16">
        <v>8079</v>
      </c>
      <c r="AX72" s="16">
        <v>82985</v>
      </c>
      <c r="AY72" s="11">
        <f>AX72</f>
        <v>82985</v>
      </c>
      <c r="AZ72" s="16">
        <v>35477</v>
      </c>
      <c r="BA72" s="16">
        <v>23982</v>
      </c>
      <c r="BB72" s="16">
        <v>11489</v>
      </c>
      <c r="BC72" s="16">
        <v>108</v>
      </c>
      <c r="BD72" s="16">
        <v>75402</v>
      </c>
      <c r="BE72" s="16">
        <v>20381</v>
      </c>
      <c r="BF72" s="16">
        <v>9564</v>
      </c>
      <c r="BG72" s="16">
        <v>1539</v>
      </c>
      <c r="BH72" s="16">
        <v>6713</v>
      </c>
      <c r="BI72" s="16">
        <v>362360</v>
      </c>
      <c r="BJ72" s="16">
        <v>315945</v>
      </c>
      <c r="BK72" s="16">
        <v>1559393</v>
      </c>
      <c r="BL72" s="11">
        <f>BK72</f>
        <v>1559393</v>
      </c>
      <c r="BM72" s="16">
        <v>9546</v>
      </c>
      <c r="BN72" s="11">
        <f>BM72</f>
        <v>9546</v>
      </c>
      <c r="BO72" s="24">
        <v>1706</v>
      </c>
      <c r="BP72" s="7" t="s">
        <v>126</v>
      </c>
      <c r="BQ72" s="7" t="s">
        <v>126</v>
      </c>
      <c r="BR72" s="24">
        <v>450804</v>
      </c>
      <c r="BS72" s="24">
        <v>166368</v>
      </c>
      <c r="BT72" s="11">
        <f>BS72</f>
        <v>166368</v>
      </c>
      <c r="BU72" s="24">
        <v>43420</v>
      </c>
      <c r="BV72" s="24">
        <v>51046</v>
      </c>
      <c r="BW72" s="11">
        <f>$BV72</f>
        <v>51046</v>
      </c>
      <c r="BX72" s="11">
        <f t="shared" si="69"/>
        <v>51046</v>
      </c>
      <c r="BY72" s="11">
        <f t="shared" si="69"/>
        <v>51046</v>
      </c>
      <c r="BZ72" s="11">
        <f t="shared" si="69"/>
        <v>51046</v>
      </c>
      <c r="CA72" s="11">
        <f t="shared" si="69"/>
        <v>51046</v>
      </c>
      <c r="CB72" s="11">
        <f>BK72</f>
        <v>1559393</v>
      </c>
      <c r="CC72" s="11">
        <f>BR72</f>
        <v>450804</v>
      </c>
      <c r="CD72" s="24">
        <v>2099</v>
      </c>
      <c r="CE72" s="24">
        <v>30722</v>
      </c>
      <c r="CF72" s="24">
        <v>4278</v>
      </c>
      <c r="CG72" s="24">
        <v>33276</v>
      </c>
      <c r="CH72" s="24">
        <v>3135</v>
      </c>
      <c r="CI72" s="24">
        <v>6001</v>
      </c>
      <c r="CJ72" s="24">
        <v>24337</v>
      </c>
      <c r="CK72" s="24">
        <v>4763</v>
      </c>
      <c r="CL72" s="24">
        <v>4017</v>
      </c>
      <c r="CM72" s="24">
        <v>1457</v>
      </c>
      <c r="CN72" s="24">
        <v>266</v>
      </c>
      <c r="CO72" s="24">
        <v>187</v>
      </c>
      <c r="CP72" s="24">
        <v>2559</v>
      </c>
      <c r="CQ72" s="24">
        <v>1028</v>
      </c>
      <c r="CR72" s="24">
        <v>217</v>
      </c>
      <c r="CS72" s="24">
        <v>2726</v>
      </c>
      <c r="CT72" s="24">
        <v>1083</v>
      </c>
    </row>
    <row r="73" spans="1:98" ht="12.75">
      <c r="A73" s="20" t="s">
        <v>30</v>
      </c>
      <c r="B73" s="119">
        <v>534</v>
      </c>
      <c r="C73" s="24">
        <v>7</v>
      </c>
      <c r="D73" s="24">
        <v>6</v>
      </c>
      <c r="E73" s="24">
        <v>14</v>
      </c>
      <c r="F73" s="24">
        <v>1</v>
      </c>
      <c r="G73" s="24">
        <v>4050</v>
      </c>
      <c r="H73" s="24">
        <v>26</v>
      </c>
      <c r="I73" s="24">
        <v>77</v>
      </c>
      <c r="J73" s="24">
        <v>87</v>
      </c>
      <c r="K73" s="24">
        <v>16575</v>
      </c>
      <c r="L73" s="24">
        <v>885</v>
      </c>
      <c r="M73" s="31">
        <f>L73</f>
        <v>885</v>
      </c>
      <c r="N73" s="24">
        <v>26924</v>
      </c>
      <c r="O73" s="24">
        <v>1199</v>
      </c>
      <c r="P73" s="24">
        <v>5333</v>
      </c>
      <c r="Q73" s="24">
        <v>5028</v>
      </c>
      <c r="R73" s="31">
        <f>Q73</f>
        <v>5028</v>
      </c>
      <c r="S73" s="24">
        <v>1621</v>
      </c>
      <c r="T73" s="11">
        <f>K73+N73</f>
        <v>43499</v>
      </c>
      <c r="U73" s="24">
        <v>2858</v>
      </c>
      <c r="V73" s="24">
        <v>10531</v>
      </c>
      <c r="W73" s="31">
        <f>V73</f>
        <v>10531</v>
      </c>
      <c r="X73" s="24">
        <v>3755</v>
      </c>
      <c r="Y73" s="24">
        <v>51211</v>
      </c>
      <c r="Z73" s="11">
        <f>Y73</f>
        <v>51211</v>
      </c>
      <c r="AA73" s="18">
        <f>(AA$25-AA$26-AA$27)*'S&amp;R'!E$29/100</f>
        <v>313.7496961442307</v>
      </c>
      <c r="AB73" s="18">
        <f>(AB$25-AB$26-AB$27)*'S&amp;R'!J$29/100</f>
        <v>0</v>
      </c>
      <c r="AC73" s="16">
        <v>40661</v>
      </c>
      <c r="AD73" s="16">
        <v>24</v>
      </c>
      <c r="AE73" s="16">
        <v>0</v>
      </c>
      <c r="AF73" s="16">
        <v>0</v>
      </c>
      <c r="AG73" s="16">
        <v>0</v>
      </c>
      <c r="AH73" s="16">
        <v>11194</v>
      </c>
      <c r="AI73" s="16">
        <v>11304</v>
      </c>
      <c r="AJ73" s="16">
        <v>13130</v>
      </c>
      <c r="AK73" s="16">
        <v>6192</v>
      </c>
      <c r="AL73" s="16">
        <v>1366</v>
      </c>
      <c r="AM73" s="16">
        <v>6143</v>
      </c>
      <c r="AN73" s="16">
        <v>143</v>
      </c>
      <c r="AO73" s="16">
        <v>67</v>
      </c>
      <c r="AP73" s="16">
        <v>6407</v>
      </c>
      <c r="AQ73" s="16">
        <v>629</v>
      </c>
      <c r="AR73" s="16">
        <v>6210</v>
      </c>
      <c r="AS73" s="16">
        <v>269</v>
      </c>
      <c r="AT73" s="16">
        <v>1524</v>
      </c>
      <c r="AU73" s="16">
        <v>783</v>
      </c>
      <c r="AV73" s="16">
        <v>126</v>
      </c>
      <c r="AW73" s="16">
        <v>555</v>
      </c>
      <c r="AX73" s="16">
        <v>4257</v>
      </c>
      <c r="AY73" s="11">
        <f>AX73</f>
        <v>4257</v>
      </c>
      <c r="AZ73" s="16">
        <v>691</v>
      </c>
      <c r="BA73" s="16">
        <v>1090</v>
      </c>
      <c r="BB73" s="16">
        <v>474</v>
      </c>
      <c r="BC73" s="16">
        <v>26</v>
      </c>
      <c r="BD73" s="16">
        <v>18747</v>
      </c>
      <c r="BE73" s="16">
        <v>2703</v>
      </c>
      <c r="BF73" s="16">
        <v>1316</v>
      </c>
      <c r="BG73" s="16">
        <v>255</v>
      </c>
      <c r="BH73" s="16">
        <v>28</v>
      </c>
      <c r="BI73" s="16">
        <v>50787</v>
      </c>
      <c r="BJ73" s="16">
        <v>38123</v>
      </c>
      <c r="BK73" s="16">
        <v>167440</v>
      </c>
      <c r="BL73" s="11">
        <f>BK73</f>
        <v>167440</v>
      </c>
      <c r="BM73" s="16">
        <v>664</v>
      </c>
      <c r="BN73" s="11">
        <f>BM73</f>
        <v>664</v>
      </c>
      <c r="BO73" s="24">
        <v>3262</v>
      </c>
      <c r="BP73" s="7" t="s">
        <v>126</v>
      </c>
      <c r="BQ73" s="7" t="s">
        <v>126</v>
      </c>
      <c r="BR73" s="24">
        <v>23868</v>
      </c>
      <c r="BS73" s="24">
        <v>4225</v>
      </c>
      <c r="BT73" s="11">
        <f>BS73</f>
        <v>4225</v>
      </c>
      <c r="BU73" s="24">
        <v>440</v>
      </c>
      <c r="BV73" s="24">
        <v>41763</v>
      </c>
      <c r="BW73" s="11">
        <f>$BV73</f>
        <v>41763</v>
      </c>
      <c r="BX73" s="11">
        <f t="shared" si="69"/>
        <v>41763</v>
      </c>
      <c r="BY73" s="11">
        <f t="shared" si="69"/>
        <v>41763</v>
      </c>
      <c r="BZ73" s="11">
        <f t="shared" si="69"/>
        <v>41763</v>
      </c>
      <c r="CA73" s="11">
        <f t="shared" si="69"/>
        <v>41763</v>
      </c>
      <c r="CB73" s="11">
        <f>BK73</f>
        <v>167440</v>
      </c>
      <c r="CC73" s="11">
        <f>BR73</f>
        <v>23868</v>
      </c>
      <c r="CD73" s="24">
        <v>20</v>
      </c>
      <c r="CE73" s="24">
        <v>1598</v>
      </c>
      <c r="CF73" s="24">
        <v>177</v>
      </c>
      <c r="CG73" s="24">
        <v>4605</v>
      </c>
      <c r="CH73" s="24">
        <v>424</v>
      </c>
      <c r="CI73" s="24">
        <v>314</v>
      </c>
      <c r="CJ73" s="24">
        <v>1112</v>
      </c>
      <c r="CK73" s="24">
        <v>1317</v>
      </c>
      <c r="CL73" s="24">
        <v>60</v>
      </c>
      <c r="CM73" s="24">
        <v>24</v>
      </c>
      <c r="CN73" s="24">
        <v>0</v>
      </c>
      <c r="CO73" s="24">
        <v>3</v>
      </c>
      <c r="CP73" s="24">
        <v>58</v>
      </c>
      <c r="CQ73" s="24">
        <v>4</v>
      </c>
      <c r="CR73" s="24">
        <v>1</v>
      </c>
      <c r="CS73" s="24">
        <v>17</v>
      </c>
      <c r="CT73" s="24">
        <v>42</v>
      </c>
    </row>
    <row r="74" spans="1:98" s="88" customFormat="1" ht="12.75">
      <c r="A74" s="2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</row>
    <row r="75" spans="1:251" ht="12.75">
      <c r="A75" s="19" t="s">
        <v>128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1:98" ht="12.75">
      <c r="A76" s="19" t="s">
        <v>0</v>
      </c>
      <c r="B76" s="21">
        <f aca="true" t="shared" si="70" ref="B76:AG76">B15-B33-B50-B66</f>
        <v>8.153168664133293</v>
      </c>
      <c r="C76" s="21">
        <f t="shared" si="70"/>
        <v>362.7016911925819</v>
      </c>
      <c r="D76" s="21">
        <f t="shared" si="70"/>
        <v>673.4781</v>
      </c>
      <c r="E76" s="21">
        <f t="shared" si="70"/>
        <v>237.836</v>
      </c>
      <c r="F76" s="21">
        <f t="shared" si="70"/>
        <v>64</v>
      </c>
      <c r="G76" s="21">
        <f t="shared" si="70"/>
        <v>391.5591672543239</v>
      </c>
      <c r="H76" s="21">
        <f t="shared" si="70"/>
        <v>2318.9716</v>
      </c>
      <c r="I76" s="21">
        <f t="shared" si="70"/>
        <v>62.53925180433039</v>
      </c>
      <c r="J76" s="21">
        <f t="shared" si="70"/>
        <v>16</v>
      </c>
      <c r="K76" s="21">
        <f t="shared" si="70"/>
        <v>190.53261633893533</v>
      </c>
      <c r="L76" s="21">
        <f t="shared" si="70"/>
        <v>157.80064727764628</v>
      </c>
      <c r="M76" s="21">
        <f t="shared" si="70"/>
        <v>117.98179235711869</v>
      </c>
      <c r="N76" s="21">
        <f t="shared" si="70"/>
        <v>30.475283189430375</v>
      </c>
      <c r="O76" s="21">
        <f t="shared" si="70"/>
        <v>1970.7066650698728</v>
      </c>
      <c r="P76" s="21">
        <f t="shared" si="70"/>
        <v>421.57847743699944</v>
      </c>
      <c r="Q76" s="21">
        <f t="shared" si="70"/>
        <v>5692.173865858179</v>
      </c>
      <c r="R76" s="21">
        <f t="shared" si="70"/>
        <v>574.7561430916699</v>
      </c>
      <c r="S76" s="21">
        <f t="shared" si="70"/>
        <v>1738.4011577322483</v>
      </c>
      <c r="T76" s="21">
        <f t="shared" si="70"/>
        <v>1463.0163298202667</v>
      </c>
      <c r="U76" s="21">
        <f t="shared" si="70"/>
        <v>667.6956941381312</v>
      </c>
      <c r="V76" s="21">
        <f t="shared" si="70"/>
        <v>11121.668422643585</v>
      </c>
      <c r="W76" s="21">
        <f t="shared" si="70"/>
        <v>1669.6592104057893</v>
      </c>
      <c r="X76" s="21">
        <f t="shared" si="70"/>
        <v>1745.208680975719</v>
      </c>
      <c r="Y76" s="21">
        <f t="shared" si="70"/>
        <v>9339.514893976515</v>
      </c>
      <c r="Z76" s="21">
        <f t="shared" si="70"/>
        <v>392.44948889076625</v>
      </c>
      <c r="AA76" s="21">
        <f t="shared" si="70"/>
        <v>1903.1011475173668</v>
      </c>
      <c r="AB76" s="21">
        <f t="shared" si="70"/>
        <v>51.15542864324753</v>
      </c>
      <c r="AC76" s="21">
        <f t="shared" si="70"/>
        <v>5148.48</v>
      </c>
      <c r="AD76" s="21">
        <f t="shared" si="70"/>
        <v>6343.70906364902</v>
      </c>
      <c r="AE76" s="21">
        <f t="shared" si="70"/>
        <v>376.18882633174536</v>
      </c>
      <c r="AF76" s="21">
        <f t="shared" si="70"/>
        <v>1295</v>
      </c>
      <c r="AG76" s="21">
        <f t="shared" si="70"/>
        <v>1726.7887006667868</v>
      </c>
      <c r="AH76" s="21">
        <f aca="true" t="shared" si="71" ref="AH76:BO76">AH15-AH33-AH50-AH66</f>
        <v>6045.445845359259</v>
      </c>
      <c r="AI76" s="21">
        <f t="shared" si="71"/>
        <v>16620.83037134889</v>
      </c>
      <c r="AJ76" s="21">
        <f t="shared" si="71"/>
        <v>25090.584556032234</v>
      </c>
      <c r="AK76" s="21">
        <f t="shared" si="71"/>
        <v>10846.302303160264</v>
      </c>
      <c r="AL76" s="21">
        <f t="shared" si="71"/>
        <v>8426.110239098894</v>
      </c>
      <c r="AM76" s="21">
        <f t="shared" si="71"/>
        <v>29730.146510517385</v>
      </c>
      <c r="AN76" s="21">
        <f t="shared" si="71"/>
        <v>582.075286415712</v>
      </c>
      <c r="AO76" s="21">
        <f t="shared" si="71"/>
        <v>657.4151111111111</v>
      </c>
      <c r="AP76" s="21">
        <f t="shared" si="71"/>
        <v>20218.600281384548</v>
      </c>
      <c r="AQ76" s="21">
        <f t="shared" si="71"/>
        <v>3750</v>
      </c>
      <c r="AR76" s="21">
        <f t="shared" si="71"/>
        <v>13168.22588931521</v>
      </c>
      <c r="AS76" s="21">
        <f t="shared" si="71"/>
        <v>2428.1052631578946</v>
      </c>
      <c r="AT76" s="21">
        <f t="shared" si="71"/>
        <v>3642.1668099742046</v>
      </c>
      <c r="AU76" s="21">
        <f t="shared" si="71"/>
        <v>978.0638503279071</v>
      </c>
      <c r="AV76" s="21">
        <f t="shared" si="71"/>
        <v>1077.6343415323054</v>
      </c>
      <c r="AW76" s="21">
        <f t="shared" si="71"/>
        <v>416.1933236104359</v>
      </c>
      <c r="AX76" s="21">
        <f t="shared" si="71"/>
        <v>3612.3676770774437</v>
      </c>
      <c r="AY76" s="21">
        <f t="shared" si="71"/>
        <v>722.4735354154886</v>
      </c>
      <c r="AZ76" s="21">
        <f t="shared" si="71"/>
        <v>4136</v>
      </c>
      <c r="BA76" s="21">
        <f t="shared" si="71"/>
        <v>1688.2201581455806</v>
      </c>
      <c r="BB76" s="21">
        <f t="shared" si="71"/>
        <v>382.7502324583363</v>
      </c>
      <c r="BC76" s="21">
        <f t="shared" si="71"/>
        <v>10.932098765432098</v>
      </c>
      <c r="BD76" s="21">
        <f t="shared" si="71"/>
        <v>10105.962800000001</v>
      </c>
      <c r="BE76" s="21">
        <f t="shared" si="71"/>
        <v>2818.5697650870798</v>
      </c>
      <c r="BF76" s="21">
        <f t="shared" si="71"/>
        <v>1697.6185650587759</v>
      </c>
      <c r="BG76" s="21">
        <f t="shared" si="71"/>
        <v>139.84806147397833</v>
      </c>
      <c r="BH76" s="21">
        <f t="shared" si="71"/>
        <v>1017</v>
      </c>
      <c r="BI76" s="21">
        <f t="shared" si="71"/>
        <v>79462.56500012816</v>
      </c>
      <c r="BJ76" s="21">
        <f t="shared" si="71"/>
        <v>0</v>
      </c>
      <c r="BK76" s="21">
        <f t="shared" si="71"/>
        <v>188300.99531422337</v>
      </c>
      <c r="BL76" s="21">
        <f t="shared" si="71"/>
        <v>114702.95563670073</v>
      </c>
      <c r="BM76" s="21">
        <f t="shared" si="71"/>
        <v>1170.4802581041636</v>
      </c>
      <c r="BN76" s="21">
        <f t="shared" si="71"/>
        <v>489.69887847595635</v>
      </c>
      <c r="BO76" s="21">
        <f t="shared" si="71"/>
        <v>647.713</v>
      </c>
      <c r="BP76" s="21" t="s">
        <v>126</v>
      </c>
      <c r="BQ76" s="21" t="s">
        <v>126</v>
      </c>
      <c r="BR76" s="21">
        <f aca="true" t="shared" si="72" ref="BR76:CT76">BR15-BR33-BR50-BR66</f>
        <v>82313</v>
      </c>
      <c r="BS76" s="21">
        <f t="shared" si="72"/>
        <v>6203</v>
      </c>
      <c r="BT76" s="21">
        <f t="shared" si="72"/>
        <v>876</v>
      </c>
      <c r="BU76" s="21">
        <f t="shared" si="72"/>
        <v>260.653</v>
      </c>
      <c r="BV76" s="21">
        <f t="shared" si="72"/>
        <v>4369.069132377231</v>
      </c>
      <c r="BW76" s="21">
        <f t="shared" si="72"/>
        <v>2772.82594673141</v>
      </c>
      <c r="BX76" s="21">
        <f t="shared" si="72"/>
        <v>104.03112209716868</v>
      </c>
      <c r="BY76" s="21">
        <f t="shared" si="72"/>
        <v>193.78150198110058</v>
      </c>
      <c r="BZ76" s="21">
        <f t="shared" si="72"/>
        <v>1293.980641894636</v>
      </c>
      <c r="CA76" s="21">
        <f t="shared" si="72"/>
        <v>4.449919672915332</v>
      </c>
      <c r="CB76" s="21">
        <f t="shared" si="72"/>
        <v>15472.440098433477</v>
      </c>
      <c r="CC76" s="21">
        <f t="shared" si="72"/>
        <v>1100</v>
      </c>
      <c r="CD76" s="21">
        <f t="shared" si="72"/>
        <v>101.63995764207554</v>
      </c>
      <c r="CE76" s="21">
        <f t="shared" si="72"/>
        <v>2946.356928614277</v>
      </c>
      <c r="CF76" s="21">
        <f t="shared" si="72"/>
        <v>340</v>
      </c>
      <c r="CG76" s="21">
        <f t="shared" si="72"/>
        <v>4249.569347551057</v>
      </c>
      <c r="CH76" s="21">
        <f t="shared" si="72"/>
        <v>148</v>
      </c>
      <c r="CI76" s="21">
        <f t="shared" si="72"/>
        <v>151</v>
      </c>
      <c r="CJ76" s="21">
        <f t="shared" si="72"/>
        <v>2010.8378225806453</v>
      </c>
      <c r="CK76" s="21">
        <f t="shared" si="72"/>
        <v>758.2639222124005</v>
      </c>
      <c r="CL76" s="21">
        <f t="shared" si="72"/>
        <v>305</v>
      </c>
      <c r="CM76" s="21">
        <f t="shared" si="72"/>
        <v>106</v>
      </c>
      <c r="CN76" s="21">
        <f t="shared" si="72"/>
        <v>42</v>
      </c>
      <c r="CO76" s="21">
        <f t="shared" si="72"/>
        <v>4</v>
      </c>
      <c r="CP76" s="21">
        <f t="shared" si="72"/>
        <v>817</v>
      </c>
      <c r="CQ76" s="21">
        <f t="shared" si="72"/>
        <v>114</v>
      </c>
      <c r="CR76" s="21">
        <f t="shared" si="72"/>
        <v>1</v>
      </c>
      <c r="CS76" s="21">
        <f t="shared" si="72"/>
        <v>650</v>
      </c>
      <c r="CT76" s="21">
        <f t="shared" si="72"/>
        <v>166</v>
      </c>
    </row>
    <row r="77" spans="1:98" ht="12.75">
      <c r="A77" s="20" t="s">
        <v>27</v>
      </c>
      <c r="B77" s="7">
        <f aca="true" t="shared" si="73" ref="B77:AG77">IF(B$76=0,0,B$76*B70/SUM(B$70:B$73))</f>
        <v>6.430151905076348</v>
      </c>
      <c r="C77" s="7">
        <f t="shared" si="73"/>
        <v>350.6317513858404</v>
      </c>
      <c r="D77" s="7">
        <f t="shared" si="73"/>
        <v>658.9089819183674</v>
      </c>
      <c r="E77" s="7">
        <f t="shared" si="73"/>
        <v>226.74109589041097</v>
      </c>
      <c r="F77" s="7">
        <f t="shared" si="73"/>
        <v>63.12178387650086</v>
      </c>
      <c r="G77" s="7">
        <f t="shared" si="73"/>
        <v>149.69490314443357</v>
      </c>
      <c r="H77" s="7">
        <f t="shared" si="73"/>
        <v>2254.8127284714496</v>
      </c>
      <c r="I77" s="7">
        <f t="shared" si="73"/>
        <v>55.77603149098993</v>
      </c>
      <c r="J77" s="7">
        <f t="shared" si="73"/>
        <v>14.55421686746988</v>
      </c>
      <c r="K77" s="7">
        <f t="shared" si="73"/>
        <v>41.02774379089756</v>
      </c>
      <c r="L77" s="7">
        <f t="shared" si="73"/>
        <v>133.31652719535316</v>
      </c>
      <c r="M77" s="7">
        <f t="shared" si="73"/>
        <v>99.67590818344159</v>
      </c>
      <c r="N77" s="7">
        <f t="shared" si="73"/>
        <v>4.678445698491238</v>
      </c>
      <c r="O77" s="7">
        <f t="shared" si="73"/>
        <v>1642.6910213920733</v>
      </c>
      <c r="P77" s="7">
        <f t="shared" si="73"/>
        <v>154.55860949728975</v>
      </c>
      <c r="Q77" s="7">
        <f t="shared" si="73"/>
        <v>3971.1664737901597</v>
      </c>
      <c r="R77" s="7">
        <f t="shared" si="73"/>
        <v>400.98078165545735</v>
      </c>
      <c r="S77" s="7">
        <f t="shared" si="73"/>
        <v>1425.0607747372123</v>
      </c>
      <c r="T77" s="7">
        <f t="shared" si="73"/>
        <v>261.50838700645255</v>
      </c>
      <c r="U77" s="7">
        <f t="shared" si="73"/>
        <v>284.8993019521187</v>
      </c>
      <c r="V77" s="7">
        <f t="shared" si="73"/>
        <v>4071.7114880168083</v>
      </c>
      <c r="W77" s="7">
        <f t="shared" si="73"/>
        <v>611.2725474031328</v>
      </c>
      <c r="X77" s="7">
        <f t="shared" si="73"/>
        <v>1226.4807703913336</v>
      </c>
      <c r="Y77" s="7">
        <f t="shared" si="73"/>
        <v>475.49728816423084</v>
      </c>
      <c r="Z77" s="7">
        <f t="shared" si="73"/>
        <v>19.98055250485765</v>
      </c>
      <c r="AA77" s="7">
        <f t="shared" si="73"/>
        <v>1353.3499731339284</v>
      </c>
      <c r="AB77" s="7">
        <f t="shared" si="73"/>
        <v>49.21673343513811</v>
      </c>
      <c r="AC77" s="7">
        <f t="shared" si="73"/>
        <v>1048.8652290345312</v>
      </c>
      <c r="AD77" s="7">
        <f t="shared" si="73"/>
        <v>6318.53746474851</v>
      </c>
      <c r="AE77" s="7">
        <f t="shared" si="73"/>
        <v>376.18882633174536</v>
      </c>
      <c r="AF77" s="7">
        <f t="shared" si="73"/>
        <v>0</v>
      </c>
      <c r="AG77" s="7">
        <f t="shared" si="73"/>
        <v>1723.5912326545324</v>
      </c>
      <c r="AH77" s="7">
        <f aca="true" t="shared" si="74" ref="AH77:AW77">IF(AH$76=0,0,AH$76*AH70/SUM(AH$70:AH$73))</f>
        <v>691.968821206137</v>
      </c>
      <c r="AI77" s="7">
        <f t="shared" si="74"/>
        <v>5454.752327851579</v>
      </c>
      <c r="AJ77" s="7">
        <f t="shared" si="74"/>
        <v>5034.724272998364</v>
      </c>
      <c r="AK77" s="7">
        <f t="shared" si="74"/>
        <v>2500.540298614915</v>
      </c>
      <c r="AL77" s="7">
        <f t="shared" si="74"/>
        <v>3708.2293215078907</v>
      </c>
      <c r="AM77" s="7">
        <f t="shared" si="74"/>
        <v>23275.65940571208</v>
      </c>
      <c r="AN77" s="7">
        <f t="shared" si="74"/>
        <v>508.7528641571195</v>
      </c>
      <c r="AO77" s="7">
        <f t="shared" si="74"/>
        <v>174.29688888888887</v>
      </c>
      <c r="AP77" s="7">
        <f t="shared" si="74"/>
        <v>5061.93978201173</v>
      </c>
      <c r="AQ77" s="7">
        <f t="shared" si="74"/>
        <v>1687.072622514879</v>
      </c>
      <c r="AR77" s="7">
        <f t="shared" si="74"/>
        <v>2290.583550107303</v>
      </c>
      <c r="AS77" s="7">
        <f t="shared" si="74"/>
        <v>376.01052631578943</v>
      </c>
      <c r="AT77" s="7">
        <f t="shared" si="74"/>
        <v>1296.6017933914752</v>
      </c>
      <c r="AU77" s="7">
        <f t="shared" si="74"/>
        <v>387.976963281068</v>
      </c>
      <c r="AV77" s="7">
        <f t="shared" si="74"/>
        <v>844.08450041191</v>
      </c>
      <c r="AW77" s="7">
        <f t="shared" si="74"/>
        <v>114.68189920596338</v>
      </c>
      <c r="AX77" s="7">
        <f aca="true" t="shared" si="75" ref="AX77:AZ80">IF(AX$76=0,0,AX$76*AX70/SUM(AX$70:AX$73))</f>
        <v>589.8952175392267</v>
      </c>
      <c r="AY77" s="7">
        <f t="shared" si="75"/>
        <v>117.97904350784533</v>
      </c>
      <c r="AZ77" s="7">
        <f t="shared" si="75"/>
        <v>936.6063820686115</v>
      </c>
      <c r="BA77" s="7">
        <f aca="true" t="shared" si="76" ref="BA77:BO77">IF(BA$76=0,0,BA$76*BA70/SUM(BA$70:BA$73))</f>
        <v>541.3008841982564</v>
      </c>
      <c r="BB77" s="7">
        <f t="shared" si="76"/>
        <v>54.21173558676587</v>
      </c>
      <c r="BC77" s="7">
        <f t="shared" si="76"/>
        <v>6.382716049382716</v>
      </c>
      <c r="BD77" s="7">
        <f t="shared" si="76"/>
        <v>806.9441264672251</v>
      </c>
      <c r="BE77" s="7">
        <f t="shared" si="76"/>
        <v>619.1287382034968</v>
      </c>
      <c r="BF77" s="7">
        <f t="shared" si="76"/>
        <v>448.7112699178278</v>
      </c>
      <c r="BG77" s="7">
        <f t="shared" si="76"/>
        <v>51.87911957905648</v>
      </c>
      <c r="BH77" s="7">
        <f t="shared" si="76"/>
        <v>324.02547255635295</v>
      </c>
      <c r="BI77" s="7">
        <f t="shared" si="76"/>
        <v>14736.219315304677</v>
      </c>
      <c r="BJ77" s="7">
        <f t="shared" si="76"/>
        <v>0</v>
      </c>
      <c r="BK77" s="7">
        <f t="shared" si="76"/>
        <v>29741.295156162498</v>
      </c>
      <c r="BL77" s="7">
        <f t="shared" si="76"/>
        <v>18116.815862723415</v>
      </c>
      <c r="BM77" s="7">
        <f t="shared" si="76"/>
        <v>251.90966354278692</v>
      </c>
      <c r="BN77" s="7">
        <f t="shared" si="76"/>
        <v>105.39253341527115</v>
      </c>
      <c r="BO77" s="7">
        <f t="shared" si="76"/>
        <v>85.74335557107928</v>
      </c>
      <c r="BP77" s="7" t="s">
        <v>126</v>
      </c>
      <c r="BQ77" s="7" t="s">
        <v>126</v>
      </c>
      <c r="BR77" s="7">
        <f aca="true" t="shared" si="77" ref="BR77:CT77">IF(BR$76=0,0,BR$76*BR70/SUM(BR$70:BR$73))</f>
        <v>2096.5329536542404</v>
      </c>
      <c r="BS77" s="7">
        <f t="shared" si="77"/>
        <v>0</v>
      </c>
      <c r="BT77" s="7">
        <f t="shared" si="77"/>
        <v>0</v>
      </c>
      <c r="BU77" s="7">
        <f t="shared" si="77"/>
        <v>4.077364746280046</v>
      </c>
      <c r="BV77" s="7">
        <f t="shared" si="77"/>
        <v>709.2565315667392</v>
      </c>
      <c r="BW77" s="7">
        <f t="shared" si="77"/>
        <v>450.12904443261107</v>
      </c>
      <c r="BX77" s="7">
        <f t="shared" si="77"/>
        <v>16.88798016191774</v>
      </c>
      <c r="BY77" s="7">
        <f t="shared" si="77"/>
        <v>31.457683962562164</v>
      </c>
      <c r="BZ77" s="7">
        <f t="shared" si="77"/>
        <v>210.0594415372257</v>
      </c>
      <c r="CA77" s="7">
        <f t="shared" si="77"/>
        <v>0.7223814724225386</v>
      </c>
      <c r="CB77" s="7">
        <f t="shared" si="77"/>
        <v>2443.8023122801565</v>
      </c>
      <c r="CC77" s="7">
        <f t="shared" si="77"/>
        <v>28.01727854676253</v>
      </c>
      <c r="CD77" s="7">
        <f t="shared" si="77"/>
        <v>25.346981997882107</v>
      </c>
      <c r="CE77" s="7">
        <f t="shared" si="77"/>
        <v>340.41702568577193</v>
      </c>
      <c r="CF77" s="7">
        <f t="shared" si="77"/>
        <v>74.21652921565187</v>
      </c>
      <c r="CG77" s="7">
        <f t="shared" si="77"/>
        <v>1297.030182541117</v>
      </c>
      <c r="CH77" s="7">
        <f t="shared" si="77"/>
        <v>30.34710743801653</v>
      </c>
      <c r="CI77" s="7">
        <f t="shared" si="77"/>
        <v>37.05986378300872</v>
      </c>
      <c r="CJ77" s="7">
        <f t="shared" si="77"/>
        <v>635.0867741935484</v>
      </c>
      <c r="CK77" s="7">
        <f t="shared" si="77"/>
        <v>163.71385275918675</v>
      </c>
      <c r="CL77" s="7">
        <f t="shared" si="77"/>
        <v>82.591665176176</v>
      </c>
      <c r="CM77" s="7">
        <f t="shared" si="77"/>
        <v>28.85700245700246</v>
      </c>
      <c r="CN77" s="7">
        <f t="shared" si="77"/>
        <v>6.306709265175719</v>
      </c>
      <c r="CO77" s="7">
        <f t="shared" si="77"/>
        <v>0.5919282511210763</v>
      </c>
      <c r="CP77" s="7">
        <f t="shared" si="77"/>
        <v>277.6233602421796</v>
      </c>
      <c r="CQ77" s="7">
        <f t="shared" si="77"/>
        <v>24.465753424657535</v>
      </c>
      <c r="CR77" s="7">
        <f t="shared" si="77"/>
        <v>0.5947955390334573</v>
      </c>
      <c r="CS77" s="7">
        <f t="shared" si="77"/>
        <v>250.86187597940452</v>
      </c>
      <c r="CT77" s="7">
        <f t="shared" si="77"/>
        <v>38.61255115961801</v>
      </c>
    </row>
    <row r="78" spans="1:98" ht="12.75">
      <c r="A78" s="20" t="s">
        <v>28</v>
      </c>
      <c r="B78" s="7">
        <f aca="true" t="shared" si="78" ref="B78:AG78">IF(B$76=0,0,B$76*B71/SUM(B$70:B$73))</f>
        <v>0.11731177934004738</v>
      </c>
      <c r="C78" s="7">
        <f t="shared" si="78"/>
        <v>0</v>
      </c>
      <c r="D78" s="7">
        <f t="shared" si="78"/>
        <v>1.3744451020408166</v>
      </c>
      <c r="E78" s="7">
        <f t="shared" si="78"/>
        <v>6.075780821917808</v>
      </c>
      <c r="F78" s="7">
        <f t="shared" si="78"/>
        <v>0.07318467695826186</v>
      </c>
      <c r="G78" s="7">
        <f t="shared" si="78"/>
        <v>2.7675518574078177</v>
      </c>
      <c r="H78" s="7">
        <f t="shared" si="78"/>
        <v>13.347472091045848</v>
      </c>
      <c r="I78" s="7">
        <f t="shared" si="78"/>
        <v>3.970311519977192</v>
      </c>
      <c r="J78" s="7">
        <f t="shared" si="78"/>
        <v>0.612736660929432</v>
      </c>
      <c r="K78" s="7">
        <f t="shared" si="78"/>
        <v>0.08065214033988119</v>
      </c>
      <c r="L78" s="7">
        <f t="shared" si="78"/>
        <v>0.549729811864958</v>
      </c>
      <c r="M78" s="7">
        <f t="shared" si="78"/>
        <v>0.4110129434504358</v>
      </c>
      <c r="N78" s="7">
        <f t="shared" si="78"/>
        <v>0.011564897144017131</v>
      </c>
      <c r="O78" s="7">
        <f t="shared" si="78"/>
        <v>26.454630406141813</v>
      </c>
      <c r="P78" s="7">
        <f t="shared" si="78"/>
        <v>2.524172189117568</v>
      </c>
      <c r="Q78" s="7">
        <f t="shared" si="78"/>
        <v>202.93631108598922</v>
      </c>
      <c r="R78" s="7">
        <f t="shared" si="78"/>
        <v>20.49109781284754</v>
      </c>
      <c r="S78" s="7">
        <f t="shared" si="78"/>
        <v>106.36887707779805</v>
      </c>
      <c r="T78" s="7">
        <f t="shared" si="78"/>
        <v>0.581354426942626</v>
      </c>
      <c r="U78" s="7">
        <f t="shared" si="78"/>
        <v>12.64462921285409</v>
      </c>
      <c r="V78" s="7">
        <f t="shared" si="78"/>
        <v>95.54557643360742</v>
      </c>
      <c r="W78" s="7">
        <f t="shared" si="78"/>
        <v>14.343940643033802</v>
      </c>
      <c r="X78" s="7">
        <f t="shared" si="78"/>
        <v>21.546885403608183</v>
      </c>
      <c r="Y78" s="7">
        <f t="shared" si="78"/>
        <v>0.161240179099434</v>
      </c>
      <c r="Z78" s="7">
        <f t="shared" si="78"/>
        <v>0.0067753653797414885</v>
      </c>
      <c r="AA78" s="7">
        <f t="shared" si="78"/>
        <v>49.17242689605598</v>
      </c>
      <c r="AB78" s="7">
        <f t="shared" si="78"/>
        <v>0.04894671239986238</v>
      </c>
      <c r="AC78" s="7">
        <f t="shared" si="78"/>
        <v>0</v>
      </c>
      <c r="AD78" s="7">
        <f t="shared" si="78"/>
        <v>0</v>
      </c>
      <c r="AE78" s="7">
        <f t="shared" si="78"/>
        <v>0</v>
      </c>
      <c r="AF78" s="7">
        <f t="shared" si="78"/>
        <v>0</v>
      </c>
      <c r="AG78" s="7">
        <f t="shared" si="78"/>
        <v>0</v>
      </c>
      <c r="AH78" s="7">
        <f aca="true" t="shared" si="79" ref="AH78:AW78">IF(AH$76=0,0,AH$76*AH71/SUM(AH$70:AH$73))</f>
        <v>0</v>
      </c>
      <c r="AI78" s="7">
        <f t="shared" si="79"/>
        <v>0</v>
      </c>
      <c r="AJ78" s="7">
        <f t="shared" si="79"/>
        <v>0</v>
      </c>
      <c r="AK78" s="7">
        <f t="shared" si="79"/>
        <v>0</v>
      </c>
      <c r="AL78" s="7">
        <f t="shared" si="79"/>
        <v>0</v>
      </c>
      <c r="AM78" s="7">
        <f t="shared" si="79"/>
        <v>0</v>
      </c>
      <c r="AN78" s="7">
        <f t="shared" si="79"/>
        <v>0</v>
      </c>
      <c r="AO78" s="7">
        <f t="shared" si="79"/>
        <v>0</v>
      </c>
      <c r="AP78" s="7">
        <f t="shared" si="79"/>
        <v>0</v>
      </c>
      <c r="AQ78" s="7">
        <f t="shared" si="79"/>
        <v>0</v>
      </c>
      <c r="AR78" s="7">
        <f t="shared" si="79"/>
        <v>0</v>
      </c>
      <c r="AS78" s="7">
        <f t="shared" si="79"/>
        <v>0</v>
      </c>
      <c r="AT78" s="7">
        <f t="shared" si="79"/>
        <v>0</v>
      </c>
      <c r="AU78" s="7">
        <f t="shared" si="79"/>
        <v>0</v>
      </c>
      <c r="AV78" s="7">
        <f t="shared" si="79"/>
        <v>0</v>
      </c>
      <c r="AW78" s="7">
        <f t="shared" si="79"/>
        <v>0</v>
      </c>
      <c r="AX78" s="7">
        <f t="shared" si="75"/>
        <v>0</v>
      </c>
      <c r="AY78" s="7">
        <f t="shared" si="75"/>
        <v>0</v>
      </c>
      <c r="AZ78" s="7">
        <f t="shared" si="75"/>
        <v>0</v>
      </c>
      <c r="BA78" s="7">
        <f aca="true" t="shared" si="80" ref="BA78:BO78">IF(BA$76=0,0,BA$76*BA71/SUM(BA$70:BA$73))</f>
        <v>0</v>
      </c>
      <c r="BB78" s="7">
        <f t="shared" si="80"/>
        <v>0</v>
      </c>
      <c r="BC78" s="7">
        <f t="shared" si="80"/>
        <v>0</v>
      </c>
      <c r="BD78" s="7">
        <f t="shared" si="80"/>
        <v>0</v>
      </c>
      <c r="BE78" s="7">
        <f t="shared" si="80"/>
        <v>0</v>
      </c>
      <c r="BF78" s="7">
        <f t="shared" si="80"/>
        <v>0</v>
      </c>
      <c r="BG78" s="7">
        <f t="shared" si="80"/>
        <v>0</v>
      </c>
      <c r="BH78" s="7">
        <f t="shared" si="80"/>
        <v>0</v>
      </c>
      <c r="BI78" s="7">
        <f t="shared" si="80"/>
        <v>0</v>
      </c>
      <c r="BJ78" s="7">
        <f t="shared" si="80"/>
        <v>0</v>
      </c>
      <c r="BK78" s="7">
        <f t="shared" si="80"/>
        <v>0.09182104368923757</v>
      </c>
      <c r="BL78" s="7">
        <f t="shared" si="80"/>
        <v>0.055932498302661005</v>
      </c>
      <c r="BM78" s="7">
        <f t="shared" si="80"/>
        <v>0</v>
      </c>
      <c r="BN78" s="7">
        <f t="shared" si="80"/>
        <v>0</v>
      </c>
      <c r="BO78" s="7">
        <f t="shared" si="80"/>
        <v>0</v>
      </c>
      <c r="BP78" s="7" t="s">
        <v>126</v>
      </c>
      <c r="BQ78" s="7" t="s">
        <v>126</v>
      </c>
      <c r="BR78" s="7">
        <f aca="true" t="shared" si="81" ref="BR78:CT78">IF(BR$76=0,0,BR$76*BR71/SUM(BR$70:BR$73))</f>
        <v>0</v>
      </c>
      <c r="BS78" s="7">
        <f t="shared" si="81"/>
        <v>0</v>
      </c>
      <c r="BT78" s="7">
        <f t="shared" si="81"/>
        <v>0</v>
      </c>
      <c r="BU78" s="7">
        <f t="shared" si="81"/>
        <v>0</v>
      </c>
      <c r="BV78" s="7">
        <f t="shared" si="81"/>
        <v>0</v>
      </c>
      <c r="BW78" s="7">
        <f t="shared" si="81"/>
        <v>0</v>
      </c>
      <c r="BX78" s="7">
        <f t="shared" si="81"/>
        <v>0</v>
      </c>
      <c r="BY78" s="7">
        <f t="shared" si="81"/>
        <v>0</v>
      </c>
      <c r="BZ78" s="7">
        <f t="shared" si="81"/>
        <v>0</v>
      </c>
      <c r="CA78" s="7">
        <f t="shared" si="81"/>
        <v>0</v>
      </c>
      <c r="CB78" s="7">
        <f t="shared" si="81"/>
        <v>0.007544811942637984</v>
      </c>
      <c r="CC78" s="7">
        <f t="shared" si="81"/>
        <v>0</v>
      </c>
      <c r="CD78" s="7">
        <f t="shared" si="81"/>
        <v>0</v>
      </c>
      <c r="CE78" s="7">
        <f t="shared" si="81"/>
        <v>0</v>
      </c>
      <c r="CF78" s="7">
        <f t="shared" si="81"/>
        <v>0</v>
      </c>
      <c r="CG78" s="7">
        <f t="shared" si="81"/>
        <v>11.335911801915778</v>
      </c>
      <c r="CH78" s="7">
        <f t="shared" si="81"/>
        <v>0</v>
      </c>
      <c r="CI78" s="7">
        <f t="shared" si="81"/>
        <v>0</v>
      </c>
      <c r="CJ78" s="7">
        <f t="shared" si="81"/>
        <v>0</v>
      </c>
      <c r="CK78" s="7">
        <f t="shared" si="81"/>
        <v>0.29321884076272253</v>
      </c>
      <c r="CL78" s="7">
        <f t="shared" si="81"/>
        <v>0</v>
      </c>
      <c r="CM78" s="7">
        <f t="shared" si="81"/>
        <v>0</v>
      </c>
      <c r="CN78" s="7">
        <f t="shared" si="81"/>
        <v>0</v>
      </c>
      <c r="CO78" s="7">
        <f t="shared" si="81"/>
        <v>0</v>
      </c>
      <c r="CP78" s="7">
        <f t="shared" si="81"/>
        <v>0</v>
      </c>
      <c r="CQ78" s="7">
        <f t="shared" si="81"/>
        <v>0</v>
      </c>
      <c r="CR78" s="7">
        <f t="shared" si="81"/>
        <v>0</v>
      </c>
      <c r="CS78" s="7">
        <f t="shared" si="81"/>
        <v>0</v>
      </c>
      <c r="CT78" s="7">
        <f t="shared" si="81"/>
        <v>0</v>
      </c>
    </row>
    <row r="79" spans="1:98" ht="12.75">
      <c r="A79" s="20" t="s">
        <v>29</v>
      </c>
      <c r="B79" s="7">
        <f aca="true" t="shared" si="82" ref="B79:AG79">IF(B$76=0,0,B$76*B72/SUM(B$70:B$73))</f>
        <v>0.3006114345588714</v>
      </c>
      <c r="C79" s="7">
        <f t="shared" si="82"/>
        <v>11.46644281640442</v>
      </c>
      <c r="D79" s="7">
        <f t="shared" si="82"/>
        <v>12.370005918367347</v>
      </c>
      <c r="E79" s="7">
        <f t="shared" si="82"/>
        <v>3.786356164383562</v>
      </c>
      <c r="F79" s="7">
        <f t="shared" si="82"/>
        <v>0.7684391080617495</v>
      </c>
      <c r="G79" s="7">
        <f t="shared" si="82"/>
        <v>38.94340827923857</v>
      </c>
      <c r="H79" s="7">
        <f t="shared" si="82"/>
        <v>46.8678281378769</v>
      </c>
      <c r="I79" s="7">
        <f t="shared" si="82"/>
        <v>0.6845364689615848</v>
      </c>
      <c r="J79" s="7">
        <f t="shared" si="82"/>
        <v>0.23407917383820998</v>
      </c>
      <c r="K79" s="7">
        <f t="shared" si="82"/>
        <v>15.743297794344809</v>
      </c>
      <c r="L79" s="7">
        <f t="shared" si="82"/>
        <v>11.459752231954123</v>
      </c>
      <c r="M79" s="7">
        <f t="shared" si="82"/>
        <v>8.568039051928315</v>
      </c>
      <c r="N79" s="7">
        <f t="shared" si="82"/>
        <v>1.8334810010630238</v>
      </c>
      <c r="O79" s="7">
        <f t="shared" si="82"/>
        <v>171.0297299096658</v>
      </c>
      <c r="P79" s="7">
        <f t="shared" si="82"/>
        <v>153.244371084774</v>
      </c>
      <c r="Q79" s="7">
        <f t="shared" si="82"/>
        <v>723.3952459817544</v>
      </c>
      <c r="R79" s="7">
        <f t="shared" si="82"/>
        <v>73.04342265529843</v>
      </c>
      <c r="S79" s="7">
        <f t="shared" si="82"/>
        <v>107.53439533874277</v>
      </c>
      <c r="T79" s="7">
        <f t="shared" si="82"/>
        <v>101.43370936177209</v>
      </c>
      <c r="U79" s="7">
        <f t="shared" si="82"/>
        <v>87.82090132990068</v>
      </c>
      <c r="V79" s="7">
        <f t="shared" si="82"/>
        <v>4804.4317312224</v>
      </c>
      <c r="W79" s="7">
        <f t="shared" si="82"/>
        <v>721.2734084455436</v>
      </c>
      <c r="X79" s="7">
        <f t="shared" si="82"/>
        <v>162.84815455867508</v>
      </c>
      <c r="Y79" s="7">
        <f t="shared" si="82"/>
        <v>606.5855537720706</v>
      </c>
      <c r="Z79" s="7">
        <f t="shared" si="82"/>
        <v>25.488924558587478</v>
      </c>
      <c r="AA79" s="7">
        <f t="shared" si="82"/>
        <v>395.131268045234</v>
      </c>
      <c r="AB79" s="7">
        <f t="shared" si="82"/>
        <v>1.8897484957095527</v>
      </c>
      <c r="AC79" s="7">
        <f t="shared" si="82"/>
        <v>1.6125534413906506</v>
      </c>
      <c r="AD79" s="7">
        <f t="shared" si="82"/>
        <v>19.57791025595259</v>
      </c>
      <c r="AE79" s="7">
        <f t="shared" si="82"/>
        <v>0</v>
      </c>
      <c r="AF79" s="7">
        <f t="shared" si="82"/>
        <v>1295</v>
      </c>
      <c r="AG79" s="7">
        <f t="shared" si="82"/>
        <v>3.1974680122544603</v>
      </c>
      <c r="AH79" s="7">
        <f aca="true" t="shared" si="83" ref="AH79:AW79">IF(AH$76=0,0,AH$76*AH72/SUM(AH$70:AH$73))</f>
        <v>2672.307420628893</v>
      </c>
      <c r="AI79" s="7">
        <f t="shared" si="83"/>
        <v>10769.80729945781</v>
      </c>
      <c r="AJ79" s="7">
        <f t="shared" si="83"/>
        <v>19598.91422199475</v>
      </c>
      <c r="AK79" s="7">
        <f t="shared" si="83"/>
        <v>8121.930138106751</v>
      </c>
      <c r="AL79" s="7">
        <f t="shared" si="83"/>
        <v>4586.115934286377</v>
      </c>
      <c r="AM79" s="7">
        <f t="shared" si="83"/>
        <v>5705.923551625672</v>
      </c>
      <c r="AN79" s="7">
        <f t="shared" si="83"/>
        <v>65.83306055646482</v>
      </c>
      <c r="AO79" s="7">
        <f t="shared" si="83"/>
        <v>470.0557037037036</v>
      </c>
      <c r="AP79" s="7">
        <f t="shared" si="83"/>
        <v>14003.446113164051</v>
      </c>
      <c r="AQ79" s="7">
        <f t="shared" si="83"/>
        <v>1988.255033557047</v>
      </c>
      <c r="AR79" s="7">
        <f t="shared" si="83"/>
        <v>10433.306480457826</v>
      </c>
      <c r="AS79" s="7">
        <f t="shared" si="83"/>
        <v>2026.6105263157895</v>
      </c>
      <c r="AT79" s="7">
        <f t="shared" si="83"/>
        <v>2199.398796216681</v>
      </c>
      <c r="AU79" s="7">
        <f t="shared" si="83"/>
        <v>562.1961450114851</v>
      </c>
      <c r="AV79" s="7">
        <f t="shared" si="83"/>
        <v>217.28268800753204</v>
      </c>
      <c r="AW79" s="7">
        <f t="shared" si="83"/>
        <v>282.1300437530384</v>
      </c>
      <c r="AX79" s="7">
        <f t="shared" si="75"/>
        <v>2874.9899939797224</v>
      </c>
      <c r="AY79" s="7">
        <f t="shared" si="75"/>
        <v>574.9979987959443</v>
      </c>
      <c r="AZ79" s="7">
        <f t="shared" si="75"/>
        <v>3138.268286423133</v>
      </c>
      <c r="BA79" s="7">
        <f aca="true" t="shared" si="84" ref="BA79:BO79">IF(BA$76=0,0,BA$76*BA72/SUM(BA$70:BA$73))</f>
        <v>1097.0571963865957</v>
      </c>
      <c r="BB79" s="7">
        <f t="shared" si="84"/>
        <v>315.5210892382741</v>
      </c>
      <c r="BC79" s="7">
        <f t="shared" si="84"/>
        <v>3.666666666666666</v>
      </c>
      <c r="BD79" s="7">
        <f t="shared" si="84"/>
        <v>7447.393026178912</v>
      </c>
      <c r="BE79" s="7">
        <f t="shared" si="84"/>
        <v>1941.8994788127839</v>
      </c>
      <c r="BF79" s="7">
        <f t="shared" si="84"/>
        <v>1097.8446112801496</v>
      </c>
      <c r="BG79" s="7">
        <f t="shared" si="84"/>
        <v>75.46499530450654</v>
      </c>
      <c r="BH79" s="7">
        <f t="shared" si="84"/>
        <v>690.0961285757606</v>
      </c>
      <c r="BI79" s="7">
        <f t="shared" si="84"/>
        <v>56769.71785430522</v>
      </c>
      <c r="BJ79" s="7">
        <f t="shared" si="84"/>
        <v>0</v>
      </c>
      <c r="BK79" s="7">
        <f t="shared" si="84"/>
        <v>143185.09278169123</v>
      </c>
      <c r="BL79" s="7">
        <f t="shared" si="84"/>
        <v>87220.74632568147</v>
      </c>
      <c r="BM79" s="7">
        <f t="shared" si="84"/>
        <v>858.8320172069442</v>
      </c>
      <c r="BN79" s="7">
        <f t="shared" si="84"/>
        <v>359.3132585650638</v>
      </c>
      <c r="BO79" s="7">
        <f t="shared" si="84"/>
        <v>192.97910897659798</v>
      </c>
      <c r="BP79" s="7" t="s">
        <v>126</v>
      </c>
      <c r="BQ79" s="7" t="s">
        <v>126</v>
      </c>
      <c r="BR79" s="7">
        <f aca="true" t="shared" si="85" ref="BR79:CT79">IF(BR$76=0,0,BR$76*BR72/SUM(BR$70:BR$73))</f>
        <v>76182.93097204145</v>
      </c>
      <c r="BS79" s="7">
        <f t="shared" si="85"/>
        <v>6049.373092682584</v>
      </c>
      <c r="BT79" s="7">
        <f t="shared" si="85"/>
        <v>854.3045025294122</v>
      </c>
      <c r="BU79" s="7">
        <f t="shared" si="85"/>
        <v>254.0016890724241</v>
      </c>
      <c r="BV79" s="7">
        <f t="shared" si="85"/>
        <v>2012.9383359477242</v>
      </c>
      <c r="BW79" s="7">
        <f t="shared" si="85"/>
        <v>1277.5095742303495</v>
      </c>
      <c r="BX79" s="7">
        <f t="shared" si="85"/>
        <v>47.92971396337445</v>
      </c>
      <c r="BY79" s="7">
        <f t="shared" si="85"/>
        <v>89.27993637011834</v>
      </c>
      <c r="BZ79" s="7">
        <f t="shared" si="85"/>
        <v>596.1689232018916</v>
      </c>
      <c r="CA79" s="7">
        <f t="shared" si="85"/>
        <v>2.050188181990487</v>
      </c>
      <c r="CB79" s="7">
        <f t="shared" si="85"/>
        <v>11765.326929666073</v>
      </c>
      <c r="CC79" s="7">
        <f t="shared" si="85"/>
        <v>1018.0800610990436</v>
      </c>
      <c r="CD79" s="7">
        <f t="shared" si="85"/>
        <v>75.5728909283445</v>
      </c>
      <c r="CE79" s="7">
        <f t="shared" si="85"/>
        <v>2477.0942356983146</v>
      </c>
      <c r="CF79" s="7">
        <f t="shared" si="85"/>
        <v>255.2237234602562</v>
      </c>
      <c r="CG79" s="7">
        <f t="shared" si="85"/>
        <v>2583.656172058558</v>
      </c>
      <c r="CH79" s="7">
        <f t="shared" si="85"/>
        <v>103.63636363636364</v>
      </c>
      <c r="CI79" s="7">
        <f t="shared" si="85"/>
        <v>108.27470426574263</v>
      </c>
      <c r="CJ79" s="7">
        <f t="shared" si="85"/>
        <v>1315.6372849462366</v>
      </c>
      <c r="CK79" s="7">
        <f t="shared" si="85"/>
        <v>465.5337795176158</v>
      </c>
      <c r="CL79" s="7">
        <f t="shared" si="85"/>
        <v>219.1352173135396</v>
      </c>
      <c r="CM79" s="7">
        <f t="shared" si="85"/>
        <v>75.8928746928747</v>
      </c>
      <c r="CN79" s="7">
        <f t="shared" si="85"/>
        <v>35.69329073482428</v>
      </c>
      <c r="CO79" s="7">
        <f t="shared" si="85"/>
        <v>3.3542600896860986</v>
      </c>
      <c r="CP79" s="7">
        <f t="shared" si="85"/>
        <v>527.4225529767912</v>
      </c>
      <c r="CQ79" s="7">
        <f t="shared" si="85"/>
        <v>89.18721461187215</v>
      </c>
      <c r="CR79" s="7">
        <f t="shared" si="85"/>
        <v>0.4033457249070632</v>
      </c>
      <c r="CS79" s="7">
        <f t="shared" si="85"/>
        <v>396.66442802775913</v>
      </c>
      <c r="CT79" s="7">
        <f t="shared" si="85"/>
        <v>122.63165075034107</v>
      </c>
    </row>
    <row r="80" spans="1:98" ht="12.75">
      <c r="A80" s="20" t="s">
        <v>30</v>
      </c>
      <c r="B80" s="7">
        <f aca="true" t="shared" si="86" ref="B80:AG80">IF(B$76=0,0,B$76*B73/SUM(B$70:B$73))</f>
        <v>1.305093545158027</v>
      </c>
      <c r="C80" s="7">
        <f t="shared" si="86"/>
        <v>0.6034969903370747</v>
      </c>
      <c r="D80" s="7">
        <f t="shared" si="86"/>
        <v>0.8246670612244899</v>
      </c>
      <c r="E80" s="7">
        <f t="shared" si="86"/>
        <v>1.2327671232876714</v>
      </c>
      <c r="F80" s="7">
        <f t="shared" si="86"/>
        <v>0.03659233847913093</v>
      </c>
      <c r="G80" s="7">
        <f t="shared" si="86"/>
        <v>200.15330397324396</v>
      </c>
      <c r="H80" s="7">
        <f t="shared" si="86"/>
        <v>3.943571299627183</v>
      </c>
      <c r="I80" s="7">
        <f t="shared" si="86"/>
        <v>2.108372324401681</v>
      </c>
      <c r="J80" s="7">
        <f t="shared" si="86"/>
        <v>0.5989672977624785</v>
      </c>
      <c r="K80" s="7">
        <f t="shared" si="86"/>
        <v>133.6809226133531</v>
      </c>
      <c r="L80" s="7">
        <f t="shared" si="86"/>
        <v>12.474638038474046</v>
      </c>
      <c r="M80" s="7">
        <f t="shared" si="86"/>
        <v>9.326832178298352</v>
      </c>
      <c r="N80" s="7">
        <f t="shared" si="86"/>
        <v>23.951791592732096</v>
      </c>
      <c r="O80" s="7">
        <f t="shared" si="86"/>
        <v>130.5312833619919</v>
      </c>
      <c r="P80" s="7">
        <f t="shared" si="86"/>
        <v>111.2513246658181</v>
      </c>
      <c r="Q80" s="7">
        <f t="shared" si="86"/>
        <v>794.6758350002755</v>
      </c>
      <c r="R80" s="7">
        <f t="shared" si="86"/>
        <v>80.24084096806652</v>
      </c>
      <c r="S80" s="7">
        <f t="shared" si="86"/>
        <v>99.43711057849517</v>
      </c>
      <c r="T80" s="7">
        <f t="shared" si="86"/>
        <v>1099.4928790250995</v>
      </c>
      <c r="U80" s="7">
        <f t="shared" si="86"/>
        <v>282.3308616432577</v>
      </c>
      <c r="V80" s="7">
        <f t="shared" si="86"/>
        <v>2149.9796269707685</v>
      </c>
      <c r="W80" s="7">
        <f t="shared" si="86"/>
        <v>322.76931391407896</v>
      </c>
      <c r="X80" s="7">
        <f t="shared" si="86"/>
        <v>334.33287062210223</v>
      </c>
      <c r="Y80" s="7">
        <f t="shared" si="86"/>
        <v>8257.270811861114</v>
      </c>
      <c r="Z80" s="7">
        <f t="shared" si="86"/>
        <v>346.9732364619414</v>
      </c>
      <c r="AA80" s="7">
        <f t="shared" si="86"/>
        <v>105.44747944214818</v>
      </c>
      <c r="AB80" s="7">
        <f t="shared" si="86"/>
        <v>0</v>
      </c>
      <c r="AC80" s="7">
        <f t="shared" si="86"/>
        <v>4098.002217524077</v>
      </c>
      <c r="AD80" s="7">
        <f t="shared" si="86"/>
        <v>5.593688644557884</v>
      </c>
      <c r="AE80" s="7">
        <f t="shared" si="86"/>
        <v>0</v>
      </c>
      <c r="AF80" s="7">
        <f t="shared" si="86"/>
        <v>0</v>
      </c>
      <c r="AG80" s="7">
        <f t="shared" si="86"/>
        <v>0</v>
      </c>
      <c r="AH80" s="7">
        <f aca="true" t="shared" si="87" ref="AH80:AW80">IF(AH$76=0,0,AH$76*AH73/SUM(AH$70:AH$73))</f>
        <v>2681.169603524229</v>
      </c>
      <c r="AI80" s="7">
        <f t="shared" si="87"/>
        <v>396.27074403949985</v>
      </c>
      <c r="AJ80" s="7">
        <f t="shared" si="87"/>
        <v>456.9460610391205</v>
      </c>
      <c r="AK80" s="7">
        <f t="shared" si="87"/>
        <v>223.83186643859767</v>
      </c>
      <c r="AL80" s="7">
        <f t="shared" si="87"/>
        <v>131.7649833046271</v>
      </c>
      <c r="AM80" s="7">
        <f t="shared" si="87"/>
        <v>748.563553179637</v>
      </c>
      <c r="AN80" s="7">
        <f t="shared" si="87"/>
        <v>7.48936170212766</v>
      </c>
      <c r="AO80" s="7">
        <f t="shared" si="87"/>
        <v>13.062518518518518</v>
      </c>
      <c r="AP80" s="7">
        <f t="shared" si="87"/>
        <v>1153.214386208767</v>
      </c>
      <c r="AQ80" s="7">
        <f t="shared" si="87"/>
        <v>74.67234392807396</v>
      </c>
      <c r="AR80" s="7">
        <f t="shared" si="87"/>
        <v>444.3358587500813</v>
      </c>
      <c r="AS80" s="7">
        <f t="shared" si="87"/>
        <v>25.484210526315785</v>
      </c>
      <c r="AT80" s="7">
        <f t="shared" si="87"/>
        <v>146.1662203660484</v>
      </c>
      <c r="AU80" s="7">
        <f t="shared" si="87"/>
        <v>27.89074203535404</v>
      </c>
      <c r="AV80" s="7">
        <f t="shared" si="87"/>
        <v>16.26715311286336</v>
      </c>
      <c r="AW80" s="7">
        <f t="shared" si="87"/>
        <v>19.381380651434128</v>
      </c>
      <c r="AX80" s="7">
        <f t="shared" si="75"/>
        <v>147.48246555849465</v>
      </c>
      <c r="AY80" s="7">
        <f t="shared" si="75"/>
        <v>29.496493111698925</v>
      </c>
      <c r="AZ80" s="7">
        <f t="shared" si="75"/>
        <v>61.12533150825563</v>
      </c>
      <c r="BA80" s="7">
        <f aca="true" t="shared" si="88" ref="BA80:BO80">IF(BA$76=0,0,BA$76*BA73/SUM(BA$70:BA$73))</f>
        <v>49.86207756072843</v>
      </c>
      <c r="BB80" s="7">
        <f t="shared" si="88"/>
        <v>13.017407633296363</v>
      </c>
      <c r="BC80" s="7">
        <f t="shared" si="88"/>
        <v>0.882716049382716</v>
      </c>
      <c r="BD80" s="7">
        <f t="shared" si="88"/>
        <v>1851.625647353864</v>
      </c>
      <c r="BE80" s="7">
        <f t="shared" si="88"/>
        <v>257.541548070799</v>
      </c>
      <c r="BF80" s="7">
        <f t="shared" si="88"/>
        <v>151.0626838607985</v>
      </c>
      <c r="BG80" s="7">
        <f t="shared" si="88"/>
        <v>12.503946590415312</v>
      </c>
      <c r="BH80" s="7">
        <f t="shared" si="88"/>
        <v>2.8783988678863843</v>
      </c>
      <c r="BI80" s="7">
        <f t="shared" si="88"/>
        <v>7956.627830518267</v>
      </c>
      <c r="BJ80" s="7">
        <f t="shared" si="88"/>
        <v>0</v>
      </c>
      <c r="BK80" s="7">
        <f t="shared" si="88"/>
        <v>15374.51555532594</v>
      </c>
      <c r="BL80" s="7">
        <f t="shared" si="88"/>
        <v>9365.337515797559</v>
      </c>
      <c r="BM80" s="7">
        <f t="shared" si="88"/>
        <v>59.73857735443234</v>
      </c>
      <c r="BN80" s="7">
        <f t="shared" si="88"/>
        <v>24.993086495621444</v>
      </c>
      <c r="BO80" s="7">
        <f t="shared" si="88"/>
        <v>368.9905354523227</v>
      </c>
      <c r="BP80" s="7" t="s">
        <v>126</v>
      </c>
      <c r="BQ80" s="7" t="s">
        <v>126</v>
      </c>
      <c r="BR80" s="7">
        <f aca="true" t="shared" si="89" ref="BR80:CT80">IF(BR$76=0,0,BR$76*BR73/SUM(BR$70:BR$73))</f>
        <v>4033.5360743043207</v>
      </c>
      <c r="BS80" s="7">
        <f t="shared" si="89"/>
        <v>153.6269073174163</v>
      </c>
      <c r="BT80" s="7">
        <f t="shared" si="89"/>
        <v>21.695497470587892</v>
      </c>
      <c r="BU80" s="7">
        <f t="shared" si="89"/>
        <v>2.5739461812958684</v>
      </c>
      <c r="BV80" s="7">
        <f t="shared" si="89"/>
        <v>1646.8742648627672</v>
      </c>
      <c r="BW80" s="7">
        <f t="shared" si="89"/>
        <v>1045.1873280684497</v>
      </c>
      <c r="BX80" s="7">
        <f t="shared" si="89"/>
        <v>39.213427971876484</v>
      </c>
      <c r="BY80" s="7">
        <f t="shared" si="89"/>
        <v>73.04388164842008</v>
      </c>
      <c r="BZ80" s="7">
        <f t="shared" si="89"/>
        <v>487.7522771555185</v>
      </c>
      <c r="CA80" s="7">
        <f t="shared" si="89"/>
        <v>1.6773500185023063</v>
      </c>
      <c r="CB80" s="7">
        <f t="shared" si="89"/>
        <v>1263.303311675304</v>
      </c>
      <c r="CC80" s="7">
        <f t="shared" si="89"/>
        <v>53.902660354193785</v>
      </c>
      <c r="CD80" s="7">
        <f t="shared" si="89"/>
        <v>0.7200847158489234</v>
      </c>
      <c r="CE80" s="7">
        <f t="shared" si="89"/>
        <v>128.84566723019032</v>
      </c>
      <c r="CF80" s="7">
        <f t="shared" si="89"/>
        <v>10.559747324091946</v>
      </c>
      <c r="CG80" s="7">
        <f t="shared" si="89"/>
        <v>357.54708114946686</v>
      </c>
      <c r="CH80" s="7">
        <f t="shared" si="89"/>
        <v>14.016528925619834</v>
      </c>
      <c r="CI80" s="7">
        <f t="shared" si="89"/>
        <v>5.665431951248656</v>
      </c>
      <c r="CJ80" s="7">
        <f t="shared" si="89"/>
        <v>60.11376344086021</v>
      </c>
      <c r="CK80" s="7">
        <f t="shared" si="89"/>
        <v>128.7230710948352</v>
      </c>
      <c r="CL80" s="7">
        <f t="shared" si="89"/>
        <v>3.2731175102843855</v>
      </c>
      <c r="CM80" s="7">
        <f t="shared" si="89"/>
        <v>1.25012285012285</v>
      </c>
      <c r="CN80" s="7">
        <f t="shared" si="89"/>
        <v>0</v>
      </c>
      <c r="CO80" s="7">
        <f t="shared" si="89"/>
        <v>0.053811659192825115</v>
      </c>
      <c r="CP80" s="7">
        <f t="shared" si="89"/>
        <v>11.954086781029263</v>
      </c>
      <c r="CQ80" s="7">
        <f t="shared" si="89"/>
        <v>0.3470319634703196</v>
      </c>
      <c r="CR80" s="7">
        <f t="shared" si="89"/>
        <v>0.0018587360594795538</v>
      </c>
      <c r="CS80" s="7">
        <f t="shared" si="89"/>
        <v>2.4736959928363556</v>
      </c>
      <c r="CT80" s="7">
        <f t="shared" si="89"/>
        <v>4.755798090040928</v>
      </c>
    </row>
    <row r="81" spans="1:98" ht="12.75">
      <c r="A81" s="2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</row>
    <row r="82" spans="1:251" ht="12.75">
      <c r="A82" s="82" t="s">
        <v>180</v>
      </c>
      <c r="B82" s="83">
        <f aca="true" t="shared" si="90" ref="B82:Z82">100*B76/B69</f>
        <v>0.2443995402917654</v>
      </c>
      <c r="C82" s="83">
        <f t="shared" si="90"/>
        <v>8.621385576243926</v>
      </c>
      <c r="D82" s="83">
        <f t="shared" si="90"/>
        <v>13.744451020408162</v>
      </c>
      <c r="E82" s="83">
        <f t="shared" si="90"/>
        <v>8.805479452054795</v>
      </c>
      <c r="F82" s="83">
        <f t="shared" si="90"/>
        <v>3.659233847913093</v>
      </c>
      <c r="G82" s="83">
        <f t="shared" si="90"/>
        <v>4.942056888228246</v>
      </c>
      <c r="H82" s="83">
        <f t="shared" si="90"/>
        <v>15.16758192164301</v>
      </c>
      <c r="I82" s="83">
        <f t="shared" si="90"/>
        <v>2.7381458758463393</v>
      </c>
      <c r="J82" s="83">
        <f t="shared" si="90"/>
        <v>0.6884681583476764</v>
      </c>
      <c r="K82" s="83">
        <f t="shared" si="90"/>
        <v>0.806521403398812</v>
      </c>
      <c r="L82" s="83">
        <f t="shared" si="90"/>
        <v>1.409563620166559</v>
      </c>
      <c r="M82" s="83">
        <f t="shared" si="90"/>
        <v>1.0538793421806045</v>
      </c>
      <c r="N82" s="83">
        <f t="shared" si="90"/>
        <v>0.08896074726167025</v>
      </c>
      <c r="O82" s="83">
        <f t="shared" si="90"/>
        <v>10.886679179482227</v>
      </c>
      <c r="P82" s="83">
        <f t="shared" si="90"/>
        <v>2.086092718278982</v>
      </c>
      <c r="Q82" s="83">
        <f t="shared" si="90"/>
        <v>15.805008651556793</v>
      </c>
      <c r="R82" s="83">
        <f t="shared" si="90"/>
        <v>1.5958798919663193</v>
      </c>
      <c r="S82" s="83">
        <f t="shared" si="90"/>
        <v>6.134306636551213</v>
      </c>
      <c r="T82" s="83">
        <f t="shared" si="90"/>
        <v>2.5276279432288087</v>
      </c>
      <c r="U82" s="83">
        <f t="shared" si="90"/>
        <v>9.878616572542258</v>
      </c>
      <c r="V82" s="83">
        <f t="shared" si="90"/>
        <v>20.415721460172524</v>
      </c>
      <c r="W82" s="83">
        <f t="shared" si="90"/>
        <v>3.0649445818448293</v>
      </c>
      <c r="X82" s="83">
        <f t="shared" si="90"/>
        <v>8.903671654383547</v>
      </c>
      <c r="Y82" s="83">
        <f t="shared" si="90"/>
        <v>16.1240179099434</v>
      </c>
      <c r="Z82" s="83">
        <f t="shared" si="90"/>
        <v>0.6775365379741488</v>
      </c>
      <c r="AA82" s="83" t="s">
        <v>126</v>
      </c>
      <c r="AB82" s="83" t="s">
        <v>126</v>
      </c>
      <c r="AC82" s="83">
        <f aca="true" t="shared" si="91" ref="AC82:AW82">100*AC76/AC69</f>
        <v>10.078459008691565</v>
      </c>
      <c r="AD82" s="83">
        <f t="shared" si="91"/>
        <v>23.307036018991184</v>
      </c>
      <c r="AE82" s="83">
        <f t="shared" si="91"/>
        <v>10.069294066695539</v>
      </c>
      <c r="AF82" s="83">
        <f t="shared" si="91"/>
        <v>1.3756254049862437</v>
      </c>
      <c r="AG82" s="83">
        <f t="shared" si="91"/>
        <v>7.7987024689133175</v>
      </c>
      <c r="AH82" s="83">
        <f t="shared" si="91"/>
        <v>23.95184566307155</v>
      </c>
      <c r="AI82" s="83">
        <f t="shared" si="91"/>
        <v>3.505579830498052</v>
      </c>
      <c r="AJ82" s="83">
        <f t="shared" si="91"/>
        <v>3.480168020099927</v>
      </c>
      <c r="AK82" s="83">
        <f t="shared" si="91"/>
        <v>3.614855724137559</v>
      </c>
      <c r="AL82" s="83">
        <f t="shared" si="91"/>
        <v>9.646045629914134</v>
      </c>
      <c r="AM82" s="83">
        <f t="shared" si="91"/>
        <v>12.185634920716863</v>
      </c>
      <c r="AN82" s="83">
        <f t="shared" si="91"/>
        <v>5.237315875613748</v>
      </c>
      <c r="AO82" s="83">
        <f t="shared" si="91"/>
        <v>19.496296296296293</v>
      </c>
      <c r="AP82" s="83">
        <f t="shared" si="91"/>
        <v>17.999288063192868</v>
      </c>
      <c r="AQ82" s="83">
        <f t="shared" si="91"/>
        <v>11.871596808914777</v>
      </c>
      <c r="AR82" s="83">
        <f t="shared" si="91"/>
        <v>7.1551668075697465</v>
      </c>
      <c r="AS82" s="83">
        <f t="shared" si="91"/>
        <v>9.473684210526315</v>
      </c>
      <c r="AT82" s="83">
        <f t="shared" si="91"/>
        <v>9.590959341604226</v>
      </c>
      <c r="AU82" s="83">
        <f t="shared" si="91"/>
        <v>3.562036019840874</v>
      </c>
      <c r="AV82" s="83">
        <f t="shared" si="91"/>
        <v>12.910438978462986</v>
      </c>
      <c r="AW82" s="83">
        <f t="shared" si="91"/>
        <v>3.492140657916059</v>
      </c>
      <c r="AX82" s="83">
        <f>100*AX76/AX69</f>
        <v>3.4644694751819274</v>
      </c>
      <c r="AY82" s="83">
        <f>100*AY76/AY69</f>
        <v>0.6928938950363853</v>
      </c>
      <c r="AZ82" s="83">
        <f>100*AZ76/AZ69</f>
        <v>8.845923517837283</v>
      </c>
      <c r="BA82" s="83">
        <f aca="true" t="shared" si="92" ref="BA82:BO82">100*BA76/BA69</f>
        <v>4.574502528507195</v>
      </c>
      <c r="BB82" s="83">
        <f t="shared" si="92"/>
        <v>2.7462885302313005</v>
      </c>
      <c r="BC82" s="83">
        <f t="shared" si="92"/>
        <v>3.3950617283950613</v>
      </c>
      <c r="BD82" s="83">
        <f t="shared" si="92"/>
        <v>9.876917092622095</v>
      </c>
      <c r="BE82" s="83">
        <f t="shared" si="92"/>
        <v>9.527989199807585</v>
      </c>
      <c r="BF82" s="83">
        <f t="shared" si="92"/>
        <v>11.478927345045477</v>
      </c>
      <c r="BG82" s="83">
        <f t="shared" si="92"/>
        <v>4.9035084668295355</v>
      </c>
      <c r="BH82" s="83">
        <f t="shared" si="92"/>
        <v>10.279995956737087</v>
      </c>
      <c r="BI82" s="83">
        <f t="shared" si="92"/>
        <v>15.666662394940174</v>
      </c>
      <c r="BJ82" s="83">
        <f t="shared" si="92"/>
        <v>0</v>
      </c>
      <c r="BK82" s="83">
        <f t="shared" si="92"/>
        <v>9.182104368923756</v>
      </c>
      <c r="BL82" s="83">
        <f t="shared" si="92"/>
        <v>5.5932498302661005</v>
      </c>
      <c r="BM82" s="83">
        <f t="shared" si="92"/>
        <v>8.996773697956677</v>
      </c>
      <c r="BN82" s="83">
        <f t="shared" si="92"/>
        <v>3.7640190505453988</v>
      </c>
      <c r="BO82" s="83">
        <f t="shared" si="92"/>
        <v>11.311788333915473</v>
      </c>
      <c r="BP82" s="84" t="s">
        <v>126</v>
      </c>
      <c r="BQ82" s="84" t="s">
        <v>126</v>
      </c>
      <c r="BR82" s="83">
        <f aca="true" t="shared" si="93" ref="BR82:CT82">100*BR76/BR69</f>
        <v>16.89934671654232</v>
      </c>
      <c r="BS82" s="83">
        <f t="shared" si="93"/>
        <v>3.6361398181636995</v>
      </c>
      <c r="BT82" s="83">
        <f t="shared" si="93"/>
        <v>0.5135028987121394</v>
      </c>
      <c r="BU82" s="83">
        <f t="shared" si="93"/>
        <v>0.5849877684763337</v>
      </c>
      <c r="BV82" s="83">
        <f t="shared" si="93"/>
        <v>3.943381138478479</v>
      </c>
      <c r="BW82" s="83">
        <f t="shared" si="93"/>
        <v>2.50266342951524</v>
      </c>
      <c r="BX82" s="83">
        <f t="shared" si="93"/>
        <v>0.09389514156520481</v>
      </c>
      <c r="BY82" s="83">
        <f t="shared" si="93"/>
        <v>0.17490094497143427</v>
      </c>
      <c r="BZ82" s="83">
        <f t="shared" si="93"/>
        <v>1.1679052681931819</v>
      </c>
      <c r="CA82" s="83">
        <f t="shared" si="93"/>
        <v>0.0040163542334178725</v>
      </c>
      <c r="CB82" s="83">
        <f t="shared" si="93"/>
        <v>0.7544811942637983</v>
      </c>
      <c r="CC82" s="83">
        <f t="shared" si="93"/>
        <v>0.22583651899695736</v>
      </c>
      <c r="CD82" s="83">
        <f t="shared" si="93"/>
        <v>3.6004235792446173</v>
      </c>
      <c r="CE82" s="83">
        <f t="shared" si="93"/>
        <v>8.06293286797186</v>
      </c>
      <c r="CF82" s="83">
        <f t="shared" si="93"/>
        <v>5.965958940164941</v>
      </c>
      <c r="CG82" s="83">
        <f t="shared" si="93"/>
        <v>7.764323151997107</v>
      </c>
      <c r="CH82" s="83">
        <f t="shared" si="93"/>
        <v>3.3057851239669422</v>
      </c>
      <c r="CI82" s="83">
        <f t="shared" si="93"/>
        <v>1.8042776914804637</v>
      </c>
      <c r="CJ82" s="83">
        <f t="shared" si="93"/>
        <v>5.405913978494624</v>
      </c>
      <c r="CK82" s="83">
        <f t="shared" si="93"/>
        <v>9.773961358757418</v>
      </c>
      <c r="CL82" s="83">
        <f t="shared" si="93"/>
        <v>5.455195850473976</v>
      </c>
      <c r="CM82" s="83">
        <f t="shared" si="93"/>
        <v>5.208845208845209</v>
      </c>
      <c r="CN82" s="83">
        <f t="shared" si="93"/>
        <v>13.418530351437699</v>
      </c>
      <c r="CO82" s="83">
        <f t="shared" si="93"/>
        <v>1.7937219730941705</v>
      </c>
      <c r="CP82" s="83">
        <f t="shared" si="93"/>
        <v>20.610494450050453</v>
      </c>
      <c r="CQ82" s="83">
        <f t="shared" si="93"/>
        <v>8.67579908675799</v>
      </c>
      <c r="CR82" s="83">
        <f t="shared" si="93"/>
        <v>0.18587360594795538</v>
      </c>
      <c r="CS82" s="83">
        <f t="shared" si="93"/>
        <v>14.551152899037385</v>
      </c>
      <c r="CT82" s="83">
        <f t="shared" si="93"/>
        <v>11.323328785811732</v>
      </c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pans="2:98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</row>
    <row r="84" spans="1:98" ht="12.75">
      <c r="A84" s="33" t="s">
        <v>153</v>
      </c>
      <c r="B84" s="71" t="s">
        <v>319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71"/>
      <c r="V84" s="4"/>
      <c r="W84" s="4"/>
      <c r="X84" s="4"/>
      <c r="Y84" s="4"/>
      <c r="Z84" s="4"/>
      <c r="AA84" s="4"/>
      <c r="AB84" s="4"/>
      <c r="AC84" s="71" t="s">
        <v>142</v>
      </c>
      <c r="AD84" s="4"/>
      <c r="AE84" s="4"/>
      <c r="AF84" s="4"/>
      <c r="AG84" s="4"/>
      <c r="AH84" s="71"/>
      <c r="AI84" s="4"/>
      <c r="AJ84" s="71" t="s">
        <v>319</v>
      </c>
      <c r="AK84" s="71" t="s">
        <v>319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71" t="s">
        <v>319</v>
      </c>
      <c r="BB84" s="4"/>
      <c r="BC84" s="71"/>
      <c r="BD84" s="4"/>
      <c r="BE84" s="4"/>
      <c r="BF84" s="4"/>
      <c r="BG84" s="4"/>
      <c r="BH84" s="4"/>
      <c r="BI84" s="4"/>
      <c r="BJ84" s="71"/>
      <c r="BK84" s="71" t="s">
        <v>190</v>
      </c>
      <c r="BL84" s="4"/>
      <c r="BM84" s="71" t="s">
        <v>181</v>
      </c>
      <c r="BN84" s="4"/>
      <c r="BO84" s="4"/>
      <c r="BP84" s="4"/>
      <c r="BQ84" s="71"/>
      <c r="BR84" s="71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71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</row>
    <row r="85" spans="1:98" ht="12.75">
      <c r="A85" s="33" t="s">
        <v>0</v>
      </c>
      <c r="B85" s="21">
        <f aca="true" t="shared" si="94" ref="B85:AF85">SUM(B86:B89)</f>
        <v>0.9999999999999999</v>
      </c>
      <c r="C85" s="21">
        <f t="shared" si="94"/>
        <v>0</v>
      </c>
      <c r="D85" s="21">
        <f t="shared" si="94"/>
        <v>0</v>
      </c>
      <c r="E85" s="21">
        <f t="shared" si="94"/>
        <v>0</v>
      </c>
      <c r="F85" s="21">
        <f t="shared" si="94"/>
        <v>0</v>
      </c>
      <c r="G85" s="21">
        <f t="shared" si="94"/>
        <v>0</v>
      </c>
      <c r="H85" s="21">
        <f t="shared" si="94"/>
        <v>0</v>
      </c>
      <c r="I85" s="21">
        <f t="shared" si="94"/>
        <v>0</v>
      </c>
      <c r="J85" s="21">
        <f t="shared" si="94"/>
        <v>0</v>
      </c>
      <c r="K85" s="21">
        <f t="shared" si="94"/>
        <v>0</v>
      </c>
      <c r="L85" s="21">
        <f t="shared" si="94"/>
        <v>0</v>
      </c>
      <c r="M85" s="21">
        <f t="shared" si="94"/>
        <v>0</v>
      </c>
      <c r="N85" s="21">
        <f t="shared" si="94"/>
        <v>0</v>
      </c>
      <c r="O85" s="21">
        <f t="shared" si="94"/>
        <v>0</v>
      </c>
      <c r="P85" s="21">
        <f t="shared" si="94"/>
        <v>0</v>
      </c>
      <c r="Q85" s="21">
        <f t="shared" si="94"/>
        <v>0</v>
      </c>
      <c r="R85" s="21">
        <f t="shared" si="94"/>
        <v>0</v>
      </c>
      <c r="S85" s="21">
        <f t="shared" si="94"/>
        <v>0</v>
      </c>
      <c r="T85" s="21">
        <f t="shared" si="94"/>
        <v>0</v>
      </c>
      <c r="U85" s="21">
        <f t="shared" si="94"/>
        <v>0</v>
      </c>
      <c r="V85" s="21">
        <f t="shared" si="94"/>
        <v>0</v>
      </c>
      <c r="W85" s="21">
        <f t="shared" si="94"/>
        <v>0</v>
      </c>
      <c r="X85" s="21">
        <f t="shared" si="94"/>
        <v>0</v>
      </c>
      <c r="Y85" s="21">
        <f t="shared" si="94"/>
        <v>0</v>
      </c>
      <c r="Z85" s="21">
        <f t="shared" si="94"/>
        <v>0</v>
      </c>
      <c r="AA85" s="21">
        <f t="shared" si="94"/>
        <v>0</v>
      </c>
      <c r="AB85" s="21">
        <f t="shared" si="94"/>
        <v>0</v>
      </c>
      <c r="AC85" s="21">
        <f t="shared" si="94"/>
        <v>41.52</v>
      </c>
      <c r="AD85" s="21">
        <f t="shared" si="94"/>
        <v>0</v>
      </c>
      <c r="AE85" s="21">
        <f t="shared" si="94"/>
        <v>0</v>
      </c>
      <c r="AF85" s="21">
        <f t="shared" si="94"/>
        <v>0</v>
      </c>
      <c r="AG85" s="21">
        <f aca="true" t="shared" si="95" ref="AG85:BC85">SUM(AG86:AG89)</f>
        <v>0</v>
      </c>
      <c r="AH85" s="21">
        <f t="shared" si="95"/>
        <v>0</v>
      </c>
      <c r="AI85" s="21">
        <f t="shared" si="95"/>
        <v>0</v>
      </c>
      <c r="AJ85" s="21">
        <f t="shared" si="95"/>
        <v>2130</v>
      </c>
      <c r="AK85" s="21">
        <f>SUM(AK86:AK89)</f>
        <v>2927.0000000000005</v>
      </c>
      <c r="AL85" s="21">
        <f t="shared" si="95"/>
        <v>0</v>
      </c>
      <c r="AM85" s="21">
        <f t="shared" si="95"/>
        <v>0</v>
      </c>
      <c r="AN85" s="21">
        <f t="shared" si="95"/>
        <v>0</v>
      </c>
      <c r="AO85" s="21">
        <f t="shared" si="95"/>
        <v>0</v>
      </c>
      <c r="AP85" s="21">
        <f t="shared" si="95"/>
        <v>0</v>
      </c>
      <c r="AQ85" s="21">
        <f t="shared" si="95"/>
        <v>0</v>
      </c>
      <c r="AR85" s="21">
        <f t="shared" si="95"/>
        <v>0</v>
      </c>
      <c r="AS85" s="21">
        <f t="shared" si="95"/>
        <v>0</v>
      </c>
      <c r="AT85" s="21">
        <f t="shared" si="95"/>
        <v>0</v>
      </c>
      <c r="AU85" s="21">
        <f t="shared" si="95"/>
        <v>0</v>
      </c>
      <c r="AV85" s="21">
        <f t="shared" si="95"/>
        <v>0</v>
      </c>
      <c r="AW85" s="21">
        <f t="shared" si="95"/>
        <v>0</v>
      </c>
      <c r="AX85" s="21">
        <f t="shared" si="95"/>
        <v>0</v>
      </c>
      <c r="AY85" s="21">
        <f>SUM(AY86:AY89)</f>
        <v>0</v>
      </c>
      <c r="AZ85" s="21">
        <f t="shared" si="95"/>
        <v>0</v>
      </c>
      <c r="BA85" s="21">
        <f t="shared" si="95"/>
        <v>1614</v>
      </c>
      <c r="BB85" s="21">
        <f t="shared" si="95"/>
        <v>0</v>
      </c>
      <c r="BC85" s="21">
        <f t="shared" si="95"/>
        <v>0</v>
      </c>
      <c r="BD85" s="21">
        <f aca="true" t="shared" si="96" ref="BD85:BN85">SUM(BD86:BD89)</f>
        <v>0</v>
      </c>
      <c r="BE85" s="21">
        <f t="shared" si="96"/>
        <v>0</v>
      </c>
      <c r="BF85" s="21">
        <f t="shared" si="96"/>
        <v>0</v>
      </c>
      <c r="BG85" s="21">
        <f t="shared" si="96"/>
        <v>0</v>
      </c>
      <c r="BH85" s="21">
        <f t="shared" si="96"/>
        <v>0</v>
      </c>
      <c r="BI85" s="21">
        <f t="shared" si="96"/>
        <v>0</v>
      </c>
      <c r="BJ85" s="21">
        <f t="shared" si="96"/>
        <v>0</v>
      </c>
      <c r="BK85" s="21">
        <f t="shared" si="96"/>
        <v>1750</v>
      </c>
      <c r="BL85" s="21">
        <f t="shared" si="96"/>
        <v>0</v>
      </c>
      <c r="BM85" s="21">
        <f t="shared" si="96"/>
        <v>353.8</v>
      </c>
      <c r="BN85" s="21">
        <f t="shared" si="96"/>
        <v>0</v>
      </c>
      <c r="BO85" s="21">
        <f>SUM(BO86:BO89)</f>
        <v>0</v>
      </c>
      <c r="BP85" s="21">
        <f>SUM(BP86:BP89)</f>
        <v>0</v>
      </c>
      <c r="BQ85" s="21">
        <f>SUM(BQ86:BQ89)</f>
        <v>0</v>
      </c>
      <c r="BR85" s="21">
        <f aca="true" t="shared" si="97" ref="BR85:CO85">SUM(BR86:BR89)</f>
        <v>0</v>
      </c>
      <c r="BS85" s="21">
        <f t="shared" si="97"/>
        <v>0</v>
      </c>
      <c r="BT85" s="21">
        <f>SUM(BT86:BT89)</f>
        <v>0</v>
      </c>
      <c r="BU85" s="21">
        <f t="shared" si="97"/>
        <v>0</v>
      </c>
      <c r="BV85" s="21">
        <f aca="true" t="shared" si="98" ref="BV85:CA85">SUM(BV86:BV89)</f>
        <v>0</v>
      </c>
      <c r="BW85" s="21">
        <f t="shared" si="98"/>
        <v>0</v>
      </c>
      <c r="BX85" s="21">
        <f t="shared" si="98"/>
        <v>0</v>
      </c>
      <c r="BY85" s="21">
        <f t="shared" si="98"/>
        <v>0</v>
      </c>
      <c r="BZ85" s="21">
        <f t="shared" si="98"/>
        <v>0</v>
      </c>
      <c r="CA85" s="21">
        <f t="shared" si="98"/>
        <v>0</v>
      </c>
      <c r="CB85" s="21">
        <f t="shared" si="97"/>
        <v>0</v>
      </c>
      <c r="CC85" s="21">
        <f>SUM(CC86:CC89)</f>
        <v>0</v>
      </c>
      <c r="CD85" s="21">
        <f t="shared" si="97"/>
        <v>0</v>
      </c>
      <c r="CE85" s="21">
        <f t="shared" si="97"/>
        <v>0</v>
      </c>
      <c r="CF85" s="21">
        <f t="shared" si="97"/>
        <v>0</v>
      </c>
      <c r="CG85" s="21">
        <f t="shared" si="97"/>
        <v>0</v>
      </c>
      <c r="CH85" s="21">
        <f t="shared" si="97"/>
        <v>0</v>
      </c>
      <c r="CI85" s="21">
        <f t="shared" si="97"/>
        <v>0</v>
      </c>
      <c r="CJ85" s="21">
        <f t="shared" si="97"/>
        <v>0</v>
      </c>
      <c r="CK85" s="21">
        <f t="shared" si="97"/>
        <v>0</v>
      </c>
      <c r="CL85" s="21">
        <f t="shared" si="97"/>
        <v>0</v>
      </c>
      <c r="CM85" s="21">
        <f t="shared" si="97"/>
        <v>0</v>
      </c>
      <c r="CN85" s="21">
        <f t="shared" si="97"/>
        <v>0</v>
      </c>
      <c r="CO85" s="21">
        <f t="shared" si="97"/>
        <v>0</v>
      </c>
      <c r="CP85" s="21">
        <f>SUM(CP86:CP89)</f>
        <v>0</v>
      </c>
      <c r="CQ85" s="21">
        <f>SUM(CQ86:CQ89)</f>
        <v>0</v>
      </c>
      <c r="CR85" s="21">
        <f>SUM(CR86:CR89)</f>
        <v>0</v>
      </c>
      <c r="CS85" s="21">
        <f>SUM(CS86:CS89)</f>
        <v>0</v>
      </c>
      <c r="CT85" s="21">
        <f>SUM(CT86:CT89)</f>
        <v>0</v>
      </c>
    </row>
    <row r="86" spans="1:98" ht="12.75">
      <c r="A86" s="32" t="s">
        <v>27</v>
      </c>
      <c r="B86" s="7">
        <v>0.7834410301734339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428.54445044316276</v>
      </c>
      <c r="AK86" s="7">
        <v>732.6483830488651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517.9022151213171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f>BK7</f>
        <v>1750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</row>
    <row r="87" spans="1:98" ht="12.75">
      <c r="A87" s="32" t="s">
        <v>28</v>
      </c>
      <c r="B87" s="7">
        <v>0.020302727486150203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0.02422251002676478</v>
      </c>
      <c r="AK87" s="7">
        <v>0.14659408528621998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0.06556000866551126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</row>
    <row r="88" spans="1:98" ht="12.75">
      <c r="A88" s="32" t="s">
        <v>29</v>
      </c>
      <c r="B88" s="7">
        <v>0.038620785199391675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1662.6703467856403</v>
      </c>
      <c r="AK88" s="7">
        <v>2135.365495285149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1048.326391897747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f>BM8</f>
        <v>353.8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</row>
    <row r="89" spans="1:98" ht="12.75">
      <c r="A89" s="32" t="s">
        <v>30</v>
      </c>
      <c r="B89" s="7">
        <v>0.15763545714102403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f>AC9</f>
        <v>41.52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38.76098026117014</v>
      </c>
      <c r="AK89" s="7">
        <v>58.839527580700015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47.705832972270365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</row>
    <row r="90" spans="2:98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</row>
    <row r="91" spans="1:98" ht="12.75">
      <c r="A91" s="25" t="s">
        <v>129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</row>
    <row r="92" spans="1:98" ht="12.75">
      <c r="A92" s="25" t="s">
        <v>0</v>
      </c>
      <c r="B92" s="30">
        <f>SUM(B93:B96)</f>
        <v>10</v>
      </c>
      <c r="C92" s="30">
        <f>SUM(C93:C96)</f>
        <v>655.0000000000001</v>
      </c>
      <c r="D92" s="30">
        <f aca="true" t="shared" si="99" ref="D92:BC92">SUM(D93:D96)</f>
        <v>717.0000000000001</v>
      </c>
      <c r="E92" s="30">
        <f t="shared" si="99"/>
        <v>259</v>
      </c>
      <c r="F92" s="30">
        <f t="shared" si="99"/>
        <v>64</v>
      </c>
      <c r="G92" s="30">
        <f t="shared" si="99"/>
        <v>458.00000000000006</v>
      </c>
      <c r="H92" s="30">
        <f t="shared" si="99"/>
        <v>3014</v>
      </c>
      <c r="I92" s="30">
        <f t="shared" si="99"/>
        <v>76.99999999999999</v>
      </c>
      <c r="J92" s="30">
        <f t="shared" si="99"/>
        <v>16</v>
      </c>
      <c r="K92" s="30">
        <f t="shared" si="99"/>
        <v>200</v>
      </c>
      <c r="L92" s="30">
        <f t="shared" si="99"/>
        <v>214.00000000000003</v>
      </c>
      <c r="M92" s="30">
        <f t="shared" si="99"/>
        <v>160</v>
      </c>
      <c r="N92" s="30">
        <f t="shared" si="99"/>
        <v>31</v>
      </c>
      <c r="O92" s="30">
        <f t="shared" si="99"/>
        <v>2384</v>
      </c>
      <c r="P92" s="30">
        <f t="shared" si="99"/>
        <v>434.00000000000006</v>
      </c>
      <c r="Q92" s="30">
        <f t="shared" si="99"/>
        <v>6026.999999999999</v>
      </c>
      <c r="R92" s="75">
        <f t="shared" si="99"/>
        <v>602.7</v>
      </c>
      <c r="S92" s="30">
        <f t="shared" si="99"/>
        <v>1765.0000000000002</v>
      </c>
      <c r="T92" s="30">
        <f t="shared" si="99"/>
        <v>1536</v>
      </c>
      <c r="U92" s="30">
        <f t="shared" si="99"/>
        <v>691</v>
      </c>
      <c r="V92" s="30">
        <f t="shared" si="99"/>
        <v>11239</v>
      </c>
      <c r="W92" s="30">
        <f t="shared" si="99"/>
        <v>1673</v>
      </c>
      <c r="X92" s="30">
        <f t="shared" si="99"/>
        <v>2121</v>
      </c>
      <c r="Y92" s="30">
        <f t="shared" si="99"/>
        <v>9543</v>
      </c>
      <c r="Z92" s="30">
        <f t="shared" si="99"/>
        <v>401</v>
      </c>
      <c r="AA92" s="30">
        <f t="shared" si="99"/>
        <v>2506.999999999999</v>
      </c>
      <c r="AB92" s="30">
        <f t="shared" si="99"/>
        <v>192</v>
      </c>
      <c r="AC92" s="30">
        <f t="shared" si="99"/>
        <v>5190</v>
      </c>
      <c r="AD92" s="30">
        <f t="shared" si="99"/>
        <v>6528.999999999999</v>
      </c>
      <c r="AE92" s="30">
        <f t="shared" si="99"/>
        <v>465.00000000000006</v>
      </c>
      <c r="AF92" s="30">
        <f t="shared" si="99"/>
        <v>1295</v>
      </c>
      <c r="AG92" s="30">
        <f t="shared" si="99"/>
        <v>1731</v>
      </c>
      <c r="AH92" s="30">
        <f t="shared" si="99"/>
        <v>6307</v>
      </c>
      <c r="AI92" s="30">
        <f t="shared" si="99"/>
        <v>17432.999999999996</v>
      </c>
      <c r="AJ92" s="30">
        <f t="shared" si="99"/>
        <v>27324</v>
      </c>
      <c r="AK92" s="30">
        <f>SUM(AK93:AK96)</f>
        <v>13818.000000000002</v>
      </c>
      <c r="AL92" s="30">
        <f t="shared" si="99"/>
        <v>8452</v>
      </c>
      <c r="AM92" s="30">
        <f t="shared" si="99"/>
        <v>29816</v>
      </c>
      <c r="AN92" s="30">
        <f t="shared" si="99"/>
        <v>672.0000000000001</v>
      </c>
      <c r="AO92" s="30">
        <f t="shared" si="99"/>
        <v>658</v>
      </c>
      <c r="AP92" s="30">
        <f t="shared" si="99"/>
        <v>21237</v>
      </c>
      <c r="AQ92" s="30">
        <f t="shared" si="99"/>
        <v>3750</v>
      </c>
      <c r="AR92" s="30">
        <f t="shared" si="99"/>
        <v>13203</v>
      </c>
      <c r="AS92" s="30">
        <f t="shared" si="99"/>
        <v>2429.9999999999995</v>
      </c>
      <c r="AT92" s="30">
        <f t="shared" si="99"/>
        <v>3904.0000000000005</v>
      </c>
      <c r="AU92" s="30">
        <f t="shared" si="99"/>
        <v>1069.9999999999998</v>
      </c>
      <c r="AV92" s="30">
        <f t="shared" si="99"/>
        <v>1096.9999999999995</v>
      </c>
      <c r="AW92" s="30">
        <f t="shared" si="99"/>
        <v>431</v>
      </c>
      <c r="AX92" s="30">
        <f t="shared" si="99"/>
        <v>3624</v>
      </c>
      <c r="AY92" s="30">
        <f>SUM(AY93:AY96)</f>
        <v>724.7999999999997</v>
      </c>
      <c r="AZ92" s="30">
        <f t="shared" si="99"/>
        <v>4136</v>
      </c>
      <c r="BA92" s="30">
        <f t="shared" si="99"/>
        <v>3307.9999999999995</v>
      </c>
      <c r="BB92" s="30">
        <f t="shared" si="99"/>
        <v>387.99999999999994</v>
      </c>
      <c r="BC92" s="30">
        <f t="shared" si="99"/>
        <v>10.999999999999998</v>
      </c>
      <c r="BD92" s="30">
        <f aca="true" t="shared" si="100" ref="BD92:CO92">SUM(BD93:BD96)</f>
        <v>11842</v>
      </c>
      <c r="BE92" s="30">
        <f t="shared" si="100"/>
        <v>2824.9999999999995</v>
      </c>
      <c r="BF92" s="30">
        <f t="shared" si="100"/>
        <v>1704</v>
      </c>
      <c r="BG92" s="30">
        <f t="shared" si="100"/>
        <v>145</v>
      </c>
      <c r="BH92" s="30">
        <f t="shared" si="100"/>
        <v>1017</v>
      </c>
      <c r="BI92" s="30">
        <f t="shared" si="100"/>
        <v>79463.03500000002</v>
      </c>
      <c r="BJ92" s="30">
        <f t="shared" si="100"/>
        <v>0</v>
      </c>
      <c r="BK92" s="30">
        <f t="shared" si="100"/>
        <v>190142.99999999997</v>
      </c>
      <c r="BL92" s="30">
        <f t="shared" si="100"/>
        <v>114759.00000000001</v>
      </c>
      <c r="BM92" s="30">
        <f t="shared" si="100"/>
        <v>1525</v>
      </c>
      <c r="BN92" s="30">
        <f t="shared" si="100"/>
        <v>490.00000000000006</v>
      </c>
      <c r="BO92" s="30">
        <f>SUM(BO93:BO96)</f>
        <v>647.713</v>
      </c>
      <c r="BP92" s="30">
        <f t="shared" si="100"/>
        <v>1425</v>
      </c>
      <c r="BQ92" s="30">
        <f t="shared" si="100"/>
        <v>9279</v>
      </c>
      <c r="BR92" s="30">
        <f t="shared" si="100"/>
        <v>82313.00000000001</v>
      </c>
      <c r="BS92" s="30">
        <f t="shared" si="100"/>
        <v>6203</v>
      </c>
      <c r="BT92" s="30">
        <f>SUM(BT93:BT96)</f>
        <v>876</v>
      </c>
      <c r="BU92" s="30">
        <f t="shared" si="100"/>
        <v>260.653</v>
      </c>
      <c r="BV92" s="30">
        <f aca="true" t="shared" si="101" ref="BV92:CA92">SUM(BV93:BV96)</f>
        <v>4369.148</v>
      </c>
      <c r="BW92" s="30">
        <f t="shared" si="101"/>
        <v>2772.876</v>
      </c>
      <c r="BX92" s="30">
        <f t="shared" si="101"/>
        <v>104.03299999999997</v>
      </c>
      <c r="BY92" s="30">
        <f t="shared" si="101"/>
        <v>193.78500000000003</v>
      </c>
      <c r="BZ92" s="30">
        <f t="shared" si="101"/>
        <v>1294.0039999999997</v>
      </c>
      <c r="CA92" s="30">
        <f t="shared" si="101"/>
        <v>4.45</v>
      </c>
      <c r="CB92" s="30">
        <f t="shared" si="100"/>
        <v>15480</v>
      </c>
      <c r="CC92" s="30">
        <f>SUM(CC93:CC96)</f>
        <v>1100</v>
      </c>
      <c r="CD92" s="30">
        <f t="shared" si="100"/>
        <v>102</v>
      </c>
      <c r="CE92" s="30">
        <f t="shared" si="100"/>
        <v>2956.9999999999995</v>
      </c>
      <c r="CF92" s="30">
        <f t="shared" si="100"/>
        <v>340.00000000000006</v>
      </c>
      <c r="CG92" s="30">
        <f t="shared" si="100"/>
        <v>4296</v>
      </c>
      <c r="CH92" s="30">
        <f t="shared" si="100"/>
        <v>148</v>
      </c>
      <c r="CI92" s="30">
        <f t="shared" si="100"/>
        <v>151</v>
      </c>
      <c r="CJ92" s="30">
        <f t="shared" si="100"/>
        <v>2011</v>
      </c>
      <c r="CK92" s="30">
        <f t="shared" si="100"/>
        <v>774</v>
      </c>
      <c r="CL92" s="30">
        <f t="shared" si="100"/>
        <v>305</v>
      </c>
      <c r="CM92" s="30">
        <f t="shared" si="100"/>
        <v>106.00000000000001</v>
      </c>
      <c r="CN92" s="30">
        <f t="shared" si="100"/>
        <v>42</v>
      </c>
      <c r="CO92" s="30">
        <f t="shared" si="100"/>
        <v>4</v>
      </c>
      <c r="CP92" s="30">
        <f>SUM(CP93:CP96)</f>
        <v>817</v>
      </c>
      <c r="CQ92" s="30">
        <f>SUM(CQ93:CQ96)</f>
        <v>114</v>
      </c>
      <c r="CR92" s="30">
        <f>SUM(CR93:CR96)</f>
        <v>1</v>
      </c>
      <c r="CS92" s="30">
        <f>SUM(CS93:CS96)</f>
        <v>650</v>
      </c>
      <c r="CT92" s="30">
        <f>SUM(CT93:CT96)</f>
        <v>166.00000000000003</v>
      </c>
    </row>
    <row r="93" spans="1:98" ht="12.75">
      <c r="A93" s="28" t="s">
        <v>27</v>
      </c>
      <c r="B93" s="29">
        <f aca="true" t="shared" si="102" ref="B93:Z93">B77+B59+B42+B86+B66</f>
        <v>7.721672568420448</v>
      </c>
      <c r="C93" s="29">
        <f t="shared" si="102"/>
        <v>638.2398172895846</v>
      </c>
      <c r="D93" s="29">
        <f t="shared" si="102"/>
        <v>700.423036800133</v>
      </c>
      <c r="E93" s="29">
        <f t="shared" si="102"/>
        <v>242.5622791314026</v>
      </c>
      <c r="F93" s="29">
        <f t="shared" si="102"/>
        <v>63.12178387650086</v>
      </c>
      <c r="G93" s="29">
        <f t="shared" si="102"/>
        <v>208.59533169599078</v>
      </c>
      <c r="H93" s="29">
        <f t="shared" si="102"/>
        <v>2932.7847683122855</v>
      </c>
      <c r="I93" s="29">
        <f t="shared" si="102"/>
        <v>65.33202605266484</v>
      </c>
      <c r="J93" s="29">
        <f t="shared" si="102"/>
        <v>14.55421686746988</v>
      </c>
      <c r="K93" s="29">
        <f t="shared" si="102"/>
        <v>49.283638792528414</v>
      </c>
      <c r="L93" s="29">
        <f t="shared" si="102"/>
        <v>187.74448208209026</v>
      </c>
      <c r="M93" s="29">
        <f t="shared" si="102"/>
        <v>140.99988670119845</v>
      </c>
      <c r="N93" s="29">
        <f t="shared" si="102"/>
        <v>4.8327531968976825</v>
      </c>
      <c r="O93" s="29">
        <f t="shared" si="102"/>
        <v>2039.4342280072499</v>
      </c>
      <c r="P93" s="29">
        <f t="shared" si="102"/>
        <v>166.82427854701564</v>
      </c>
      <c r="Q93" s="29">
        <f t="shared" si="102"/>
        <v>4283.288568727643</v>
      </c>
      <c r="R93" s="29">
        <f t="shared" si="102"/>
        <v>426.81891524311095</v>
      </c>
      <c r="S93" s="29">
        <f t="shared" si="102"/>
        <v>1449.854401974312</v>
      </c>
      <c r="T93" s="29">
        <f t="shared" si="102"/>
        <v>304.16282132739667</v>
      </c>
      <c r="U93" s="29">
        <f t="shared" si="102"/>
        <v>307.55591775171126</v>
      </c>
      <c r="V93" s="29">
        <f t="shared" si="102"/>
        <v>4171.459992782211</v>
      </c>
      <c r="W93" s="29">
        <f t="shared" si="102"/>
        <v>613.6105968358329</v>
      </c>
      <c r="X93" s="29">
        <f t="shared" si="102"/>
        <v>1588.752092243591</v>
      </c>
      <c r="Y93" s="29">
        <f t="shared" si="102"/>
        <v>538.926483264345</v>
      </c>
      <c r="Z93" s="29">
        <f t="shared" si="102"/>
        <v>22.64586815351591</v>
      </c>
      <c r="AA93" s="29">
        <f aca="true" t="shared" si="103" ref="AA93:AB96">AA77+AA59+AA42+AA86</f>
        <v>1862.2687019245852</v>
      </c>
      <c r="AB93" s="29">
        <f t="shared" si="103"/>
        <v>187.25313247959338</v>
      </c>
      <c r="AC93" s="29">
        <f aca="true" t="shared" si="104" ref="AC93:BO93">AC77+AC59+AC42+AC86+AC66</f>
        <v>1048.8652290345312</v>
      </c>
      <c r="AD93" s="29">
        <f t="shared" si="104"/>
        <v>6501.221953563881</v>
      </c>
      <c r="AE93" s="29">
        <f t="shared" si="104"/>
        <v>464.4261081744603</v>
      </c>
      <c r="AF93" s="29">
        <f t="shared" si="104"/>
        <v>0</v>
      </c>
      <c r="AG93" s="29">
        <f t="shared" si="104"/>
        <v>1727.762012111483</v>
      </c>
      <c r="AH93" s="29">
        <f t="shared" si="104"/>
        <v>953.4895625891206</v>
      </c>
      <c r="AI93" s="29">
        <f t="shared" si="104"/>
        <v>6193.62262862425</v>
      </c>
      <c r="AJ93" s="29">
        <f t="shared" si="104"/>
        <v>5557.962238593417</v>
      </c>
      <c r="AK93" s="29">
        <f t="shared" si="104"/>
        <v>3275.506534803619</v>
      </c>
      <c r="AL93" s="29">
        <f t="shared" si="104"/>
        <v>3717.181316216601</v>
      </c>
      <c r="AM93" s="29">
        <f t="shared" si="104"/>
        <v>23351.608812449394</v>
      </c>
      <c r="AN93" s="29">
        <f t="shared" si="104"/>
        <v>597.6590518466014</v>
      </c>
      <c r="AO93" s="29">
        <f t="shared" si="104"/>
        <v>174.87952950603423</v>
      </c>
      <c r="AP93" s="29">
        <f t="shared" si="104"/>
        <v>5527.316913803563</v>
      </c>
      <c r="AQ93" s="29">
        <f t="shared" si="104"/>
        <v>1687.072622514879</v>
      </c>
      <c r="AR93" s="29">
        <f t="shared" si="104"/>
        <v>2321.44864344602</v>
      </c>
      <c r="AS93" s="29">
        <f t="shared" si="104"/>
        <v>376.0816500711237</v>
      </c>
      <c r="AT93" s="29">
        <f t="shared" si="104"/>
        <v>1556.7111600285941</v>
      </c>
      <c r="AU93" s="29">
        <f t="shared" si="104"/>
        <v>477.67841975736957</v>
      </c>
      <c r="AV93" s="29">
        <f t="shared" si="104"/>
        <v>863.049230089728</v>
      </c>
      <c r="AW93" s="29">
        <f t="shared" si="104"/>
        <v>129.48857559552746</v>
      </c>
      <c r="AX93" s="29">
        <f t="shared" si="104"/>
        <v>590.8177412666779</v>
      </c>
      <c r="AY93" s="29">
        <f t="shared" si="104"/>
        <v>118.16354825333558</v>
      </c>
      <c r="AZ93" s="29">
        <f t="shared" si="104"/>
        <v>936.6063820686115</v>
      </c>
      <c r="BA93" s="29">
        <f t="shared" si="104"/>
        <v>1061.141195073473</v>
      </c>
      <c r="BB93" s="29">
        <f t="shared" si="104"/>
        <v>54.66416592589959</v>
      </c>
      <c r="BC93" s="29">
        <f t="shared" si="104"/>
        <v>6.385057471264368</v>
      </c>
      <c r="BD93" s="29">
        <f t="shared" si="104"/>
        <v>929.0880018803739</v>
      </c>
      <c r="BE93" s="29">
        <f t="shared" si="104"/>
        <v>619.7614067619497</v>
      </c>
      <c r="BF93" s="29">
        <f t="shared" si="104"/>
        <v>448.7112699178278</v>
      </c>
      <c r="BG93" s="29">
        <f t="shared" si="104"/>
        <v>52.001982593634686</v>
      </c>
      <c r="BH93" s="29">
        <f t="shared" si="104"/>
        <v>324.02547255635295</v>
      </c>
      <c r="BI93" s="29">
        <f t="shared" si="104"/>
        <v>14736.219315304677</v>
      </c>
      <c r="BJ93" s="29">
        <f t="shared" si="104"/>
        <v>0</v>
      </c>
      <c r="BK93" s="29">
        <f t="shared" si="104"/>
        <v>31555.605673547856</v>
      </c>
      <c r="BL93" s="29">
        <f t="shared" si="104"/>
        <v>18155.99041095305</v>
      </c>
      <c r="BM93" s="29">
        <f t="shared" si="104"/>
        <v>251.90966354278692</v>
      </c>
      <c r="BN93" s="29">
        <f t="shared" si="104"/>
        <v>105.39253341527115</v>
      </c>
      <c r="BO93" s="29">
        <f t="shared" si="104"/>
        <v>85.74335557107928</v>
      </c>
      <c r="BP93" s="29">
        <v>262.07365960323466</v>
      </c>
      <c r="BQ93" s="29">
        <v>3546.287829302799</v>
      </c>
      <c r="BR93" s="29">
        <f aca="true" t="shared" si="105" ref="BR93:CT93">BR77+BR59+BR42+BR86+BR66</f>
        <v>2096.5329536542404</v>
      </c>
      <c r="BS93" s="29">
        <f t="shared" si="105"/>
        <v>0</v>
      </c>
      <c r="BT93" s="29">
        <f t="shared" si="105"/>
        <v>0</v>
      </c>
      <c r="BU93" s="29">
        <f t="shared" si="105"/>
        <v>4.077364746280046</v>
      </c>
      <c r="BV93" s="29">
        <f t="shared" si="105"/>
        <v>709.2565315667392</v>
      </c>
      <c r="BW93" s="29">
        <f t="shared" si="105"/>
        <v>450.12904443261107</v>
      </c>
      <c r="BX93" s="29">
        <f t="shared" si="105"/>
        <v>16.88798016191774</v>
      </c>
      <c r="BY93" s="29">
        <f t="shared" si="105"/>
        <v>31.457683962562164</v>
      </c>
      <c r="BZ93" s="29">
        <f t="shared" si="105"/>
        <v>210.0594415372257</v>
      </c>
      <c r="CA93" s="29">
        <f t="shared" si="105"/>
        <v>0.7223814724225386</v>
      </c>
      <c r="CB93" s="29">
        <f t="shared" si="105"/>
        <v>2449.086621193573</v>
      </c>
      <c r="CC93" s="29">
        <f t="shared" si="105"/>
        <v>28.01727854676253</v>
      </c>
      <c r="CD93" s="29">
        <f t="shared" si="105"/>
        <v>25.463995764207557</v>
      </c>
      <c r="CE93" s="29">
        <f t="shared" si="105"/>
        <v>348.5212292321065</v>
      </c>
      <c r="CF93" s="29">
        <f t="shared" si="105"/>
        <v>74.21652921565187</v>
      </c>
      <c r="CG93" s="29">
        <f t="shared" si="105"/>
        <v>1334.8126172919897</v>
      </c>
      <c r="CH93" s="29">
        <f t="shared" si="105"/>
        <v>30.34710743801653</v>
      </c>
      <c r="CI93" s="29">
        <f t="shared" si="105"/>
        <v>37.05986378300872</v>
      </c>
      <c r="CJ93" s="29">
        <f t="shared" si="105"/>
        <v>635.1273185483872</v>
      </c>
      <c r="CK93" s="29">
        <f t="shared" si="105"/>
        <v>167.64787220608662</v>
      </c>
      <c r="CL93" s="29">
        <f t="shared" si="105"/>
        <v>82.591665176176</v>
      </c>
      <c r="CM93" s="29">
        <f t="shared" si="105"/>
        <v>28.85700245700246</v>
      </c>
      <c r="CN93" s="29">
        <f t="shared" si="105"/>
        <v>6.306709265175719</v>
      </c>
      <c r="CO93" s="29">
        <f t="shared" si="105"/>
        <v>0.5919282511210763</v>
      </c>
      <c r="CP93" s="29">
        <f t="shared" si="105"/>
        <v>277.6233602421796</v>
      </c>
      <c r="CQ93" s="29">
        <f t="shared" si="105"/>
        <v>24.465753424657535</v>
      </c>
      <c r="CR93" s="29">
        <f t="shared" si="105"/>
        <v>0.5947955390334573</v>
      </c>
      <c r="CS93" s="29">
        <f t="shared" si="105"/>
        <v>250.86187597940452</v>
      </c>
      <c r="CT93" s="29">
        <f t="shared" si="105"/>
        <v>38.61255115961801</v>
      </c>
    </row>
    <row r="94" spans="1:98" ht="12.75">
      <c r="A94" s="28" t="s">
        <v>28</v>
      </c>
      <c r="B94" s="29">
        <f aca="true" t="shared" si="106" ref="B94:Z94">B78+B60+B43+B87</f>
        <v>0.3823900123388324</v>
      </c>
      <c r="C94" s="29">
        <f t="shared" si="106"/>
        <v>1.9325048369192621</v>
      </c>
      <c r="D94" s="29">
        <f t="shared" si="106"/>
        <v>1.8181298168546685</v>
      </c>
      <c r="E94" s="29">
        <f t="shared" si="106"/>
        <v>11.089607772215063</v>
      </c>
      <c r="F94" s="29">
        <f t="shared" si="106"/>
        <v>0.07318467695826186</v>
      </c>
      <c r="G94" s="29">
        <f t="shared" si="106"/>
        <v>6.581238074821265</v>
      </c>
      <c r="H94" s="29">
        <f t="shared" si="106"/>
        <v>22.244044313968317</v>
      </c>
      <c r="I94" s="29">
        <f t="shared" si="106"/>
        <v>8.139298469417815</v>
      </c>
      <c r="J94" s="29">
        <f t="shared" si="106"/>
        <v>0.612736660929432</v>
      </c>
      <c r="K94" s="29">
        <f t="shared" si="106"/>
        <v>0.4207315868704343</v>
      </c>
      <c r="L94" s="29">
        <f t="shared" si="106"/>
        <v>1.6549933009809015</v>
      </c>
      <c r="M94" s="29">
        <f t="shared" si="106"/>
        <v>0.6380542590157184</v>
      </c>
      <c r="N94" s="29">
        <f t="shared" si="106"/>
        <v>0.12006489714401714</v>
      </c>
      <c r="O94" s="29">
        <f t="shared" si="106"/>
        <v>33.12219307853634</v>
      </c>
      <c r="P94" s="29">
        <f t="shared" si="106"/>
        <v>2.6706531991779947</v>
      </c>
      <c r="Q94" s="29">
        <f t="shared" si="106"/>
        <v>208.00082380988468</v>
      </c>
      <c r="R94" s="29">
        <f t="shared" si="106"/>
        <v>20.909165166515038</v>
      </c>
      <c r="S94" s="29">
        <f t="shared" si="106"/>
        <v>106.41294826576964</v>
      </c>
      <c r="T94" s="29">
        <f t="shared" si="106"/>
        <v>8.259628351516723</v>
      </c>
      <c r="U94" s="29">
        <f t="shared" si="106"/>
        <v>12.756434054949478</v>
      </c>
      <c r="V94" s="29">
        <f t="shared" si="106"/>
        <v>97.12327931539409</v>
      </c>
      <c r="W94" s="29">
        <f t="shared" si="106"/>
        <v>14.380511833659295</v>
      </c>
      <c r="X94" s="29">
        <f t="shared" si="106"/>
        <v>30.70945822214174</v>
      </c>
      <c r="Y94" s="29">
        <f t="shared" si="106"/>
        <v>6.2055685093569775</v>
      </c>
      <c r="Z94" s="29">
        <f t="shared" si="106"/>
        <v>0.2607600306247666</v>
      </c>
      <c r="AA94" s="29">
        <f t="shared" si="103"/>
        <v>128.15543976853496</v>
      </c>
      <c r="AB94" s="29">
        <f t="shared" si="103"/>
        <v>1.9912553116571114</v>
      </c>
      <c r="AC94" s="29">
        <f aca="true" t="shared" si="107" ref="AC94:BO94">AC78+AC60+AC43+AC87</f>
        <v>0</v>
      </c>
      <c r="AD94" s="29">
        <f t="shared" si="107"/>
        <v>0.07214203499770461</v>
      </c>
      <c r="AE94" s="29">
        <f t="shared" si="107"/>
        <v>0.5725669255184037</v>
      </c>
      <c r="AF94" s="29">
        <f t="shared" si="107"/>
        <v>0</v>
      </c>
      <c r="AG94" s="29">
        <f t="shared" si="107"/>
        <v>0.008097098735517085</v>
      </c>
      <c r="AH94" s="29">
        <f t="shared" si="107"/>
        <v>0.010487372872853548</v>
      </c>
      <c r="AI94" s="29">
        <f t="shared" si="107"/>
        <v>7.236601291432542</v>
      </c>
      <c r="AJ94" s="29">
        <f t="shared" si="107"/>
        <v>1.7887814357202754</v>
      </c>
      <c r="AK94" s="29">
        <f t="shared" si="107"/>
        <v>0.7043191998632907</v>
      </c>
      <c r="AL94" s="29">
        <f t="shared" si="107"/>
        <v>0.0018543832321369941</v>
      </c>
      <c r="AM94" s="29">
        <f t="shared" si="107"/>
        <v>1.0149179709046157</v>
      </c>
      <c r="AN94" s="29">
        <f t="shared" si="107"/>
        <v>0.8133100884853516</v>
      </c>
      <c r="AO94" s="29">
        <f t="shared" si="107"/>
        <v>0.0012534612375412486</v>
      </c>
      <c r="AP94" s="29">
        <f t="shared" si="107"/>
        <v>4.979753685267848</v>
      </c>
      <c r="AQ94" s="29">
        <f t="shared" si="107"/>
        <v>0</v>
      </c>
      <c r="AR94" s="29">
        <f t="shared" si="107"/>
        <v>0.24169086051425293</v>
      </c>
      <c r="AS94" s="29">
        <f t="shared" si="107"/>
        <v>0</v>
      </c>
      <c r="AT94" s="29">
        <f t="shared" si="107"/>
        <v>0.3047861354672872</v>
      </c>
      <c r="AU94" s="29">
        <f t="shared" si="107"/>
        <v>0.43140636545264976</v>
      </c>
      <c r="AV94" s="29">
        <f t="shared" si="107"/>
        <v>0.2975688099386866</v>
      </c>
      <c r="AW94" s="29">
        <f t="shared" si="107"/>
        <v>0</v>
      </c>
      <c r="AX94" s="29">
        <f t="shared" si="107"/>
        <v>0</v>
      </c>
      <c r="AY94" s="29">
        <f t="shared" si="107"/>
        <v>0</v>
      </c>
      <c r="AZ94" s="29">
        <f t="shared" si="107"/>
        <v>0</v>
      </c>
      <c r="BA94" s="29">
        <f t="shared" si="107"/>
        <v>1.3155600086655113</v>
      </c>
      <c r="BB94" s="29">
        <f t="shared" si="107"/>
        <v>0</v>
      </c>
      <c r="BC94" s="29">
        <f t="shared" si="107"/>
        <v>0</v>
      </c>
      <c r="BD94" s="29">
        <f t="shared" si="107"/>
        <v>25.196812461510255</v>
      </c>
      <c r="BE94" s="29">
        <f t="shared" si="107"/>
        <v>0.3322949117341636</v>
      </c>
      <c r="BF94" s="29">
        <f t="shared" si="107"/>
        <v>0</v>
      </c>
      <c r="BG94" s="29">
        <f t="shared" si="107"/>
        <v>0.05064617534055187</v>
      </c>
      <c r="BH94" s="29">
        <f t="shared" si="107"/>
        <v>0</v>
      </c>
      <c r="BI94" s="29">
        <f t="shared" si="107"/>
        <v>0</v>
      </c>
      <c r="BJ94" s="29">
        <f t="shared" si="107"/>
        <v>0</v>
      </c>
      <c r="BK94" s="29">
        <f t="shared" si="107"/>
        <v>1.6412465626858914</v>
      </c>
      <c r="BL94" s="29">
        <f t="shared" si="107"/>
        <v>0.9997601518489023</v>
      </c>
      <c r="BM94" s="29">
        <f t="shared" si="107"/>
        <v>0</v>
      </c>
      <c r="BN94" s="29">
        <f t="shared" si="107"/>
        <v>0</v>
      </c>
      <c r="BO94" s="29">
        <f t="shared" si="107"/>
        <v>0</v>
      </c>
      <c r="BP94" s="29">
        <v>0</v>
      </c>
      <c r="BQ94" s="29">
        <v>0</v>
      </c>
      <c r="BR94" s="29">
        <f aca="true" t="shared" si="108" ref="BR94:CT94">BR78+BR60+BR43+BR87</f>
        <v>0</v>
      </c>
      <c r="BS94" s="29">
        <f t="shared" si="108"/>
        <v>0</v>
      </c>
      <c r="BT94" s="29">
        <f t="shared" si="108"/>
        <v>0</v>
      </c>
      <c r="BU94" s="29">
        <f t="shared" si="108"/>
        <v>0</v>
      </c>
      <c r="BV94" s="29">
        <f t="shared" si="108"/>
        <v>0</v>
      </c>
      <c r="BW94" s="29">
        <f t="shared" si="108"/>
        <v>0</v>
      </c>
      <c r="BX94" s="29">
        <f t="shared" si="108"/>
        <v>0</v>
      </c>
      <c r="BY94" s="29">
        <f t="shared" si="108"/>
        <v>0</v>
      </c>
      <c r="BZ94" s="29">
        <f t="shared" si="108"/>
        <v>0</v>
      </c>
      <c r="CA94" s="29">
        <f t="shared" si="108"/>
        <v>0</v>
      </c>
      <c r="CB94" s="29">
        <f t="shared" si="108"/>
        <v>0.1348590276198033</v>
      </c>
      <c r="CC94" s="29">
        <f t="shared" si="108"/>
        <v>0</v>
      </c>
      <c r="CD94" s="29">
        <f t="shared" si="108"/>
        <v>0.08100953053300389</v>
      </c>
      <c r="CE94" s="29">
        <f t="shared" si="108"/>
        <v>0.029606153722172682</v>
      </c>
      <c r="CF94" s="29">
        <f t="shared" si="108"/>
        <v>0</v>
      </c>
      <c r="CG94" s="29">
        <f t="shared" si="108"/>
        <v>11.820216558662244</v>
      </c>
      <c r="CH94" s="29">
        <f t="shared" si="108"/>
        <v>0</v>
      </c>
      <c r="CI94" s="29">
        <f t="shared" si="108"/>
        <v>0</v>
      </c>
      <c r="CJ94" s="29">
        <f t="shared" si="108"/>
        <v>0.04054435483870968</v>
      </c>
      <c r="CK94" s="29">
        <f t="shared" si="108"/>
        <v>4.227238287662583</v>
      </c>
      <c r="CL94" s="29">
        <f t="shared" si="108"/>
        <v>0</v>
      </c>
      <c r="CM94" s="29">
        <f t="shared" si="108"/>
        <v>0</v>
      </c>
      <c r="CN94" s="29">
        <f t="shared" si="108"/>
        <v>0</v>
      </c>
      <c r="CO94" s="29">
        <f t="shared" si="108"/>
        <v>0</v>
      </c>
      <c r="CP94" s="29">
        <f t="shared" si="108"/>
        <v>0</v>
      </c>
      <c r="CQ94" s="29">
        <f t="shared" si="108"/>
        <v>0</v>
      </c>
      <c r="CR94" s="29">
        <f t="shared" si="108"/>
        <v>0</v>
      </c>
      <c r="CS94" s="29">
        <f t="shared" si="108"/>
        <v>0</v>
      </c>
      <c r="CT94" s="29">
        <f t="shared" si="108"/>
        <v>0</v>
      </c>
    </row>
    <row r="95" spans="1:98" ht="12.75">
      <c r="A95" s="28" t="s">
        <v>29</v>
      </c>
      <c r="B95" s="29">
        <f aca="true" t="shared" si="109" ref="B95:Z95">B79+B61+B44+B88</f>
        <v>0.3730756269085823</v>
      </c>
      <c r="C95" s="29">
        <f t="shared" si="109"/>
        <v>14.161662570831107</v>
      </c>
      <c r="D95" s="29">
        <f t="shared" si="109"/>
        <v>13.889886036752316</v>
      </c>
      <c r="E95" s="29">
        <f t="shared" si="109"/>
        <v>3.882169061216983</v>
      </c>
      <c r="F95" s="29">
        <f t="shared" si="109"/>
        <v>0.7684391080617495</v>
      </c>
      <c r="G95" s="29">
        <f t="shared" si="109"/>
        <v>41.40467714594388</v>
      </c>
      <c r="H95" s="29">
        <f t="shared" si="109"/>
        <v>54.50523132032905</v>
      </c>
      <c r="I95" s="29">
        <f t="shared" si="109"/>
        <v>0.6906485655939792</v>
      </c>
      <c r="J95" s="29">
        <f t="shared" si="109"/>
        <v>0.23407917383820998</v>
      </c>
      <c r="K95" s="29">
        <f t="shared" si="109"/>
        <v>16.183599706136068</v>
      </c>
      <c r="L95" s="29">
        <f t="shared" si="109"/>
        <v>11.979067231330344</v>
      </c>
      <c r="M95" s="29">
        <f t="shared" si="109"/>
        <v>8.891855003354173</v>
      </c>
      <c r="N95" s="29">
        <f t="shared" si="109"/>
        <v>1.986890313226204</v>
      </c>
      <c r="O95" s="29">
        <f t="shared" si="109"/>
        <v>178.7781936904402</v>
      </c>
      <c r="P95" s="29">
        <f t="shared" si="109"/>
        <v>153.25374358798828</v>
      </c>
      <c r="Q95" s="29">
        <f t="shared" si="109"/>
        <v>738.5858167205773</v>
      </c>
      <c r="R95" s="29">
        <f t="shared" si="109"/>
        <v>74.53031182013062</v>
      </c>
      <c r="S95" s="29">
        <f t="shared" si="109"/>
        <v>107.68674657918137</v>
      </c>
      <c r="T95" s="29">
        <f t="shared" si="109"/>
        <v>104.22306658523964</v>
      </c>
      <c r="U95" s="29">
        <f t="shared" si="109"/>
        <v>88.2048030963506</v>
      </c>
      <c r="V95" s="29">
        <f t="shared" si="109"/>
        <v>4813.297338296152</v>
      </c>
      <c r="W95" s="29">
        <f t="shared" si="109"/>
        <v>722.0740775473615</v>
      </c>
      <c r="X95" s="29">
        <f t="shared" si="109"/>
        <v>166.96825572481058</v>
      </c>
      <c r="Y95" s="29">
        <f t="shared" si="109"/>
        <v>627.4253367722787</v>
      </c>
      <c r="Z95" s="29">
        <f t="shared" si="109"/>
        <v>26.364619097315696</v>
      </c>
      <c r="AA95" s="29">
        <f t="shared" si="103"/>
        <v>405.5960894699332</v>
      </c>
      <c r="AB95" s="29">
        <f t="shared" si="103"/>
        <v>2.7556122087495</v>
      </c>
      <c r="AC95" s="29">
        <f aca="true" t="shared" si="110" ref="AC95:BO95">AC79+AC61+AC44+AC88</f>
        <v>1.6125534413906506</v>
      </c>
      <c r="AD95" s="29">
        <f t="shared" si="110"/>
        <v>20.453395805239946</v>
      </c>
      <c r="AE95" s="29">
        <f t="shared" si="110"/>
        <v>0.0013249000213320875</v>
      </c>
      <c r="AF95" s="29">
        <f t="shared" si="110"/>
        <v>1295</v>
      </c>
      <c r="AG95" s="29">
        <f t="shared" si="110"/>
        <v>3.229890789781393</v>
      </c>
      <c r="AH95" s="29">
        <f t="shared" si="110"/>
        <v>2672.330346513778</v>
      </c>
      <c r="AI95" s="29">
        <f t="shared" si="110"/>
        <v>10833.056162314439</v>
      </c>
      <c r="AJ95" s="29">
        <f t="shared" si="110"/>
        <v>21268.541938670573</v>
      </c>
      <c r="AK95" s="29">
        <f t="shared" si="110"/>
        <v>10259.114119623187</v>
      </c>
      <c r="AL95" s="29">
        <f t="shared" si="110"/>
        <v>4603.051846095539</v>
      </c>
      <c r="AM95" s="29">
        <f t="shared" si="110"/>
        <v>5714.812716400065</v>
      </c>
      <c r="AN95" s="29">
        <f t="shared" si="110"/>
        <v>65.98075387221817</v>
      </c>
      <c r="AO95" s="29">
        <f t="shared" si="110"/>
        <v>470.0566985142096</v>
      </c>
      <c r="AP95" s="29">
        <f t="shared" si="110"/>
        <v>14551.345291252905</v>
      </c>
      <c r="AQ95" s="29">
        <f t="shared" si="110"/>
        <v>1988.255033557047</v>
      </c>
      <c r="AR95" s="29">
        <f t="shared" si="110"/>
        <v>10436.973806943384</v>
      </c>
      <c r="AS95" s="29">
        <f t="shared" si="110"/>
        <v>2028.4341394025605</v>
      </c>
      <c r="AT95" s="29">
        <f t="shared" si="110"/>
        <v>2200.8176383797204</v>
      </c>
      <c r="AU95" s="29">
        <f t="shared" si="110"/>
        <v>563.772698015656</v>
      </c>
      <c r="AV95" s="29">
        <f t="shared" si="110"/>
        <v>217.3843783168115</v>
      </c>
      <c r="AW95" s="29">
        <f t="shared" si="110"/>
        <v>282.1300437530384</v>
      </c>
      <c r="AX95" s="29">
        <f t="shared" si="110"/>
        <v>2884.170533092262</v>
      </c>
      <c r="AY95" s="29">
        <f t="shared" si="110"/>
        <v>576.8341066184522</v>
      </c>
      <c r="AZ95" s="29">
        <f t="shared" si="110"/>
        <v>3138.268286423133</v>
      </c>
      <c r="BA95" s="29">
        <f t="shared" si="110"/>
        <v>2146.7253343848624</v>
      </c>
      <c r="BB95" s="29">
        <f t="shared" si="110"/>
        <v>318.7139019330537</v>
      </c>
      <c r="BC95" s="29">
        <f t="shared" si="110"/>
        <v>3.679438058748403</v>
      </c>
      <c r="BD95" s="29">
        <f t="shared" si="110"/>
        <v>8996.734172097706</v>
      </c>
      <c r="BE95" s="29">
        <f t="shared" si="110"/>
        <v>1944.1192017153005</v>
      </c>
      <c r="BF95" s="29">
        <f t="shared" si="110"/>
        <v>1104.2260462213737</v>
      </c>
      <c r="BG95" s="29">
        <f t="shared" si="110"/>
        <v>80.3100060898385</v>
      </c>
      <c r="BH95" s="29">
        <f t="shared" si="110"/>
        <v>690.0961285757606</v>
      </c>
      <c r="BI95" s="29">
        <f t="shared" si="110"/>
        <v>56770.18785417707</v>
      </c>
      <c r="BJ95" s="29">
        <f t="shared" si="110"/>
        <v>0</v>
      </c>
      <c r="BK95" s="29">
        <f t="shared" si="110"/>
        <v>143202.9164438319</v>
      </c>
      <c r="BL95" s="29">
        <f t="shared" si="110"/>
        <v>87231.60355309227</v>
      </c>
      <c r="BM95" s="29">
        <f t="shared" si="110"/>
        <v>1213.3517591027808</v>
      </c>
      <c r="BN95" s="29">
        <f t="shared" si="110"/>
        <v>359.61438008910744</v>
      </c>
      <c r="BO95" s="29">
        <f t="shared" si="110"/>
        <v>192.97910897659798</v>
      </c>
      <c r="BP95" s="29">
        <v>718.1337575952954</v>
      </c>
      <c r="BQ95" s="29">
        <v>3742.422800331965</v>
      </c>
      <c r="BR95" s="29">
        <f aca="true" t="shared" si="111" ref="BR95:CT95">BR79+BR61+BR44+BR88</f>
        <v>76182.93097204145</v>
      </c>
      <c r="BS95" s="29">
        <f t="shared" si="111"/>
        <v>6049.373092682584</v>
      </c>
      <c r="BT95" s="29">
        <f t="shared" si="111"/>
        <v>854.3045025294122</v>
      </c>
      <c r="BU95" s="29">
        <f t="shared" si="111"/>
        <v>254.0016890724241</v>
      </c>
      <c r="BV95" s="29">
        <f t="shared" si="111"/>
        <v>2013.0172035704938</v>
      </c>
      <c r="BW95" s="29">
        <f t="shared" si="111"/>
        <v>1277.5596274989398</v>
      </c>
      <c r="BX95" s="29">
        <f t="shared" si="111"/>
        <v>47.93159186620575</v>
      </c>
      <c r="BY95" s="29">
        <f t="shared" si="111"/>
        <v>89.28343438901777</v>
      </c>
      <c r="BZ95" s="29">
        <f t="shared" si="111"/>
        <v>596.1922813072555</v>
      </c>
      <c r="CA95" s="29">
        <f t="shared" si="111"/>
        <v>2.0502685090751553</v>
      </c>
      <c r="CB95" s="29">
        <f t="shared" si="111"/>
        <v>11766.791476066086</v>
      </c>
      <c r="CC95" s="29">
        <f t="shared" si="111"/>
        <v>1018.0800610990436</v>
      </c>
      <c r="CD95" s="29">
        <f t="shared" si="111"/>
        <v>75.65390045887752</v>
      </c>
      <c r="CE95" s="29">
        <f t="shared" si="111"/>
        <v>2479.6024254370354</v>
      </c>
      <c r="CF95" s="29">
        <f t="shared" si="111"/>
        <v>255.2237234602562</v>
      </c>
      <c r="CG95" s="29">
        <f t="shared" si="111"/>
        <v>2591.7368314210485</v>
      </c>
      <c r="CH95" s="29">
        <f t="shared" si="111"/>
        <v>103.63636363636364</v>
      </c>
      <c r="CI95" s="29">
        <f t="shared" si="111"/>
        <v>108.27470426574263</v>
      </c>
      <c r="CJ95" s="29">
        <f t="shared" si="111"/>
        <v>1315.6778293010752</v>
      </c>
      <c r="CK95" s="29">
        <f t="shared" si="111"/>
        <v>469.4677989645157</v>
      </c>
      <c r="CL95" s="29">
        <f t="shared" si="111"/>
        <v>219.1352173135396</v>
      </c>
      <c r="CM95" s="29">
        <f t="shared" si="111"/>
        <v>75.8928746928747</v>
      </c>
      <c r="CN95" s="29">
        <f t="shared" si="111"/>
        <v>35.69329073482428</v>
      </c>
      <c r="CO95" s="29">
        <f t="shared" si="111"/>
        <v>3.3542600896860986</v>
      </c>
      <c r="CP95" s="29">
        <f t="shared" si="111"/>
        <v>527.4225529767912</v>
      </c>
      <c r="CQ95" s="29">
        <f t="shared" si="111"/>
        <v>89.18721461187215</v>
      </c>
      <c r="CR95" s="29">
        <f t="shared" si="111"/>
        <v>0.4033457249070632</v>
      </c>
      <c r="CS95" s="29">
        <f t="shared" si="111"/>
        <v>396.66442802775913</v>
      </c>
      <c r="CT95" s="29">
        <f t="shared" si="111"/>
        <v>122.63165075034107</v>
      </c>
    </row>
    <row r="96" spans="1:98" ht="12.75">
      <c r="A96" s="28" t="s">
        <v>30</v>
      </c>
      <c r="B96" s="29">
        <f aca="true" t="shared" si="112" ref="B96:Z96">B80+B62+B45+B89</f>
        <v>1.522861792332136</v>
      </c>
      <c r="C96" s="29">
        <f t="shared" si="112"/>
        <v>0.6660153026650201</v>
      </c>
      <c r="D96" s="29">
        <f t="shared" si="112"/>
        <v>0.868947346260119</v>
      </c>
      <c r="E96" s="29">
        <f t="shared" si="112"/>
        <v>1.465944035165376</v>
      </c>
      <c r="F96" s="29">
        <f t="shared" si="112"/>
        <v>0.03659233847913093</v>
      </c>
      <c r="G96" s="29">
        <f t="shared" si="112"/>
        <v>201.4187530832441</v>
      </c>
      <c r="H96" s="29">
        <f t="shared" si="112"/>
        <v>4.4659560534169325</v>
      </c>
      <c r="I96" s="29">
        <f t="shared" si="112"/>
        <v>2.8380269123233615</v>
      </c>
      <c r="J96" s="29">
        <f t="shared" si="112"/>
        <v>0.5989672977624785</v>
      </c>
      <c r="K96" s="29">
        <f t="shared" si="112"/>
        <v>134.1120299144651</v>
      </c>
      <c r="L96" s="29">
        <f t="shared" si="112"/>
        <v>12.62145738559854</v>
      </c>
      <c r="M96" s="29">
        <f t="shared" si="112"/>
        <v>9.470204036431653</v>
      </c>
      <c r="N96" s="29">
        <f t="shared" si="112"/>
        <v>24.060291592732096</v>
      </c>
      <c r="O96" s="29">
        <f t="shared" si="112"/>
        <v>132.6653852237738</v>
      </c>
      <c r="P96" s="29">
        <f t="shared" si="112"/>
        <v>111.2513246658181</v>
      </c>
      <c r="Q96" s="29">
        <f t="shared" si="112"/>
        <v>797.1247907418948</v>
      </c>
      <c r="R96" s="29">
        <f t="shared" si="112"/>
        <v>80.44160777024344</v>
      </c>
      <c r="S96" s="29">
        <f t="shared" si="112"/>
        <v>101.04590318073728</v>
      </c>
      <c r="T96" s="29">
        <f t="shared" si="112"/>
        <v>1119.354483735847</v>
      </c>
      <c r="U96" s="29">
        <f t="shared" si="112"/>
        <v>282.4828450969887</v>
      </c>
      <c r="V96" s="29">
        <f t="shared" si="112"/>
        <v>2157.119389606244</v>
      </c>
      <c r="W96" s="29">
        <f t="shared" si="112"/>
        <v>322.93481378314624</v>
      </c>
      <c r="X96" s="29">
        <f t="shared" si="112"/>
        <v>334.5701938094565</v>
      </c>
      <c r="Y96" s="29">
        <f t="shared" si="112"/>
        <v>8370.44261145402</v>
      </c>
      <c r="Z96" s="29">
        <f t="shared" si="112"/>
        <v>351.72875271854366</v>
      </c>
      <c r="AA96" s="29">
        <f t="shared" si="103"/>
        <v>110.97976883694602</v>
      </c>
      <c r="AB96" s="29">
        <f t="shared" si="103"/>
        <v>0</v>
      </c>
      <c r="AC96" s="29">
        <f aca="true" t="shared" si="113" ref="AC96:BO96">AC80+AC62+AC45+AC89</f>
        <v>4139.522217524078</v>
      </c>
      <c r="AD96" s="29">
        <f t="shared" si="113"/>
        <v>7.252508595881567</v>
      </c>
      <c r="AE96" s="29">
        <f t="shared" si="113"/>
        <v>0</v>
      </c>
      <c r="AF96" s="29">
        <f t="shared" si="113"/>
        <v>0</v>
      </c>
      <c r="AG96" s="29">
        <f t="shared" si="113"/>
        <v>0</v>
      </c>
      <c r="AH96" s="29">
        <f t="shared" si="113"/>
        <v>2681.169603524229</v>
      </c>
      <c r="AI96" s="29">
        <f t="shared" si="113"/>
        <v>399.0846077698774</v>
      </c>
      <c r="AJ96" s="29">
        <f t="shared" si="113"/>
        <v>495.7070413002906</v>
      </c>
      <c r="AK96" s="29">
        <f t="shared" si="113"/>
        <v>282.67502637333223</v>
      </c>
      <c r="AL96" s="29">
        <f t="shared" si="113"/>
        <v>131.7649833046271</v>
      </c>
      <c r="AM96" s="29">
        <f t="shared" si="113"/>
        <v>748.563553179637</v>
      </c>
      <c r="AN96" s="29">
        <f t="shared" si="113"/>
        <v>7.5468841926951455</v>
      </c>
      <c r="AO96" s="29">
        <f t="shared" si="113"/>
        <v>13.062518518518518</v>
      </c>
      <c r="AP96" s="29">
        <f t="shared" si="113"/>
        <v>1153.3580412582653</v>
      </c>
      <c r="AQ96" s="29">
        <f t="shared" si="113"/>
        <v>74.67234392807396</v>
      </c>
      <c r="AR96" s="29">
        <f t="shared" si="113"/>
        <v>444.3358587500813</v>
      </c>
      <c r="AS96" s="29">
        <f t="shared" si="113"/>
        <v>25.484210526315785</v>
      </c>
      <c r="AT96" s="29">
        <f t="shared" si="113"/>
        <v>146.16641545621843</v>
      </c>
      <c r="AU96" s="29">
        <f t="shared" si="113"/>
        <v>28.117475861521672</v>
      </c>
      <c r="AV96" s="29">
        <f t="shared" si="113"/>
        <v>16.26882278352158</v>
      </c>
      <c r="AW96" s="29">
        <f t="shared" si="113"/>
        <v>19.381380651434128</v>
      </c>
      <c r="AX96" s="29">
        <f t="shared" si="113"/>
        <v>149.01172564106022</v>
      </c>
      <c r="AY96" s="29">
        <f t="shared" si="113"/>
        <v>29.802345128212036</v>
      </c>
      <c r="AZ96" s="29">
        <f t="shared" si="113"/>
        <v>61.12533150825563</v>
      </c>
      <c r="BA96" s="29">
        <f t="shared" si="113"/>
        <v>98.8179105329988</v>
      </c>
      <c r="BB96" s="29">
        <f t="shared" si="113"/>
        <v>14.62193214104668</v>
      </c>
      <c r="BC96" s="29">
        <f t="shared" si="113"/>
        <v>0.9355044699872285</v>
      </c>
      <c r="BD96" s="29">
        <f t="shared" si="113"/>
        <v>1890.98101356041</v>
      </c>
      <c r="BE96" s="29">
        <f t="shared" si="113"/>
        <v>260.78709661101544</v>
      </c>
      <c r="BF96" s="29">
        <f t="shared" si="113"/>
        <v>151.0626838607985</v>
      </c>
      <c r="BG96" s="29">
        <f t="shared" si="113"/>
        <v>12.637365141186264</v>
      </c>
      <c r="BH96" s="29">
        <f t="shared" si="113"/>
        <v>2.8783988678863843</v>
      </c>
      <c r="BI96" s="29">
        <f t="shared" si="113"/>
        <v>7956.627830518267</v>
      </c>
      <c r="BJ96" s="29">
        <f t="shared" si="113"/>
        <v>0</v>
      </c>
      <c r="BK96" s="29">
        <f t="shared" si="113"/>
        <v>15382.83663605753</v>
      </c>
      <c r="BL96" s="29">
        <f t="shared" si="113"/>
        <v>9370.406275802849</v>
      </c>
      <c r="BM96" s="29">
        <f t="shared" si="113"/>
        <v>59.73857735443234</v>
      </c>
      <c r="BN96" s="29">
        <f t="shared" si="113"/>
        <v>24.993086495621444</v>
      </c>
      <c r="BO96" s="29">
        <f t="shared" si="113"/>
        <v>368.9905354523227</v>
      </c>
      <c r="BP96" s="29">
        <v>444.79258280147</v>
      </c>
      <c r="BQ96" s="29">
        <v>1990.2893703652371</v>
      </c>
      <c r="BR96" s="29">
        <f aca="true" t="shared" si="114" ref="BR96:CT96">BR80+BR62+BR45+BR89</f>
        <v>4033.5360743043207</v>
      </c>
      <c r="BS96" s="29">
        <f t="shared" si="114"/>
        <v>153.6269073174163</v>
      </c>
      <c r="BT96" s="29">
        <f t="shared" si="114"/>
        <v>21.695497470587892</v>
      </c>
      <c r="BU96" s="29">
        <f t="shared" si="114"/>
        <v>2.5739461812958684</v>
      </c>
      <c r="BV96" s="29">
        <f t="shared" si="114"/>
        <v>1646.8742648627672</v>
      </c>
      <c r="BW96" s="29">
        <f t="shared" si="114"/>
        <v>1045.1873280684497</v>
      </c>
      <c r="BX96" s="29">
        <f t="shared" si="114"/>
        <v>39.213427971876484</v>
      </c>
      <c r="BY96" s="29">
        <f t="shared" si="114"/>
        <v>73.04388164842008</v>
      </c>
      <c r="BZ96" s="29">
        <f t="shared" si="114"/>
        <v>487.7522771555185</v>
      </c>
      <c r="CA96" s="29">
        <f t="shared" si="114"/>
        <v>1.6773500185023063</v>
      </c>
      <c r="CB96" s="29">
        <f t="shared" si="114"/>
        <v>1263.9870437127206</v>
      </c>
      <c r="CC96" s="29">
        <f t="shared" si="114"/>
        <v>53.902660354193785</v>
      </c>
      <c r="CD96" s="29">
        <f t="shared" si="114"/>
        <v>0.8010942463819273</v>
      </c>
      <c r="CE96" s="29">
        <f t="shared" si="114"/>
        <v>128.84673917713542</v>
      </c>
      <c r="CF96" s="29">
        <f t="shared" si="114"/>
        <v>10.559747324091946</v>
      </c>
      <c r="CG96" s="29">
        <f t="shared" si="114"/>
        <v>357.6303347282998</v>
      </c>
      <c r="CH96" s="29">
        <f t="shared" si="114"/>
        <v>14.016528925619834</v>
      </c>
      <c r="CI96" s="29">
        <f t="shared" si="114"/>
        <v>5.665431951248656</v>
      </c>
      <c r="CJ96" s="29">
        <f t="shared" si="114"/>
        <v>60.15430779569892</v>
      </c>
      <c r="CK96" s="29">
        <f t="shared" si="114"/>
        <v>132.65709054173507</v>
      </c>
      <c r="CL96" s="29">
        <f t="shared" si="114"/>
        <v>3.2731175102843855</v>
      </c>
      <c r="CM96" s="29">
        <f t="shared" si="114"/>
        <v>1.25012285012285</v>
      </c>
      <c r="CN96" s="29">
        <f t="shared" si="114"/>
        <v>0</v>
      </c>
      <c r="CO96" s="29">
        <f t="shared" si="114"/>
        <v>0.053811659192825115</v>
      </c>
      <c r="CP96" s="29">
        <f t="shared" si="114"/>
        <v>11.954086781029263</v>
      </c>
      <c r="CQ96" s="29">
        <f t="shared" si="114"/>
        <v>0.3470319634703196</v>
      </c>
      <c r="CR96" s="29">
        <f t="shared" si="114"/>
        <v>0.0018587360594795538</v>
      </c>
      <c r="CS96" s="29">
        <f t="shared" si="114"/>
        <v>2.4736959928363556</v>
      </c>
      <c r="CT96" s="29">
        <f t="shared" si="114"/>
        <v>4.755798090040928</v>
      </c>
    </row>
    <row r="97" spans="1:98" ht="12.75">
      <c r="A97" s="2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27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</row>
    <row r="98" spans="1:98" ht="12.75">
      <c r="A98" s="42" t="s">
        <v>132</v>
      </c>
      <c r="B98" s="41" t="str">
        <f aca="true" t="shared" si="115" ref="B98:AG98">IF(B92=B17,"OK","Not OK")</f>
        <v>OK</v>
      </c>
      <c r="C98" s="41" t="str">
        <f t="shared" si="115"/>
        <v>OK</v>
      </c>
      <c r="D98" s="41" t="str">
        <f t="shared" si="115"/>
        <v>OK</v>
      </c>
      <c r="E98" s="41" t="str">
        <f t="shared" si="115"/>
        <v>OK</v>
      </c>
      <c r="F98" s="41" t="str">
        <f t="shared" si="115"/>
        <v>OK</v>
      </c>
      <c r="G98" s="41" t="str">
        <f t="shared" si="115"/>
        <v>OK</v>
      </c>
      <c r="H98" s="41" t="str">
        <f t="shared" si="115"/>
        <v>OK</v>
      </c>
      <c r="I98" s="41" t="str">
        <f t="shared" si="115"/>
        <v>OK</v>
      </c>
      <c r="J98" s="41" t="str">
        <f t="shared" si="115"/>
        <v>OK</v>
      </c>
      <c r="K98" s="41" t="str">
        <f t="shared" si="115"/>
        <v>OK</v>
      </c>
      <c r="L98" s="41" t="str">
        <f t="shared" si="115"/>
        <v>OK</v>
      </c>
      <c r="M98" s="41" t="str">
        <f t="shared" si="115"/>
        <v>OK</v>
      </c>
      <c r="N98" s="41" t="str">
        <f t="shared" si="115"/>
        <v>OK</v>
      </c>
      <c r="O98" s="41" t="str">
        <f t="shared" si="115"/>
        <v>OK</v>
      </c>
      <c r="P98" s="41" t="str">
        <f t="shared" si="115"/>
        <v>OK</v>
      </c>
      <c r="Q98" s="41" t="str">
        <f t="shared" si="115"/>
        <v>OK</v>
      </c>
      <c r="R98" s="41" t="str">
        <f t="shared" si="115"/>
        <v>OK</v>
      </c>
      <c r="S98" s="41" t="str">
        <f t="shared" si="115"/>
        <v>OK</v>
      </c>
      <c r="T98" s="41" t="str">
        <f t="shared" si="115"/>
        <v>OK</v>
      </c>
      <c r="U98" s="41" t="str">
        <f t="shared" si="115"/>
        <v>OK</v>
      </c>
      <c r="V98" s="41" t="str">
        <f t="shared" si="115"/>
        <v>OK</v>
      </c>
      <c r="W98" s="41" t="str">
        <f t="shared" si="115"/>
        <v>OK</v>
      </c>
      <c r="X98" s="41" t="str">
        <f t="shared" si="115"/>
        <v>OK</v>
      </c>
      <c r="Y98" s="41" t="str">
        <f t="shared" si="115"/>
        <v>OK</v>
      </c>
      <c r="Z98" s="41" t="str">
        <f t="shared" si="115"/>
        <v>OK</v>
      </c>
      <c r="AA98" s="41" t="str">
        <f t="shared" si="115"/>
        <v>OK</v>
      </c>
      <c r="AB98" s="41" t="str">
        <f t="shared" si="115"/>
        <v>OK</v>
      </c>
      <c r="AC98" s="41" t="str">
        <f t="shared" si="115"/>
        <v>OK</v>
      </c>
      <c r="AD98" s="41" t="str">
        <f t="shared" si="115"/>
        <v>OK</v>
      </c>
      <c r="AE98" s="41" t="str">
        <f t="shared" si="115"/>
        <v>OK</v>
      </c>
      <c r="AF98" s="41" t="str">
        <f t="shared" si="115"/>
        <v>OK</v>
      </c>
      <c r="AG98" s="41" t="str">
        <f t="shared" si="115"/>
        <v>OK</v>
      </c>
      <c r="AH98" s="41" t="str">
        <f aca="true" t="shared" si="116" ref="AH98:BM98">IF(AH92=AH17,"OK","Not OK")</f>
        <v>OK</v>
      </c>
      <c r="AI98" s="41" t="str">
        <f t="shared" si="116"/>
        <v>OK</v>
      </c>
      <c r="AJ98" s="41" t="str">
        <f t="shared" si="116"/>
        <v>OK</v>
      </c>
      <c r="AK98" s="41" t="str">
        <f t="shared" si="116"/>
        <v>OK</v>
      </c>
      <c r="AL98" s="41" t="str">
        <f t="shared" si="116"/>
        <v>OK</v>
      </c>
      <c r="AM98" s="41" t="str">
        <f t="shared" si="116"/>
        <v>OK</v>
      </c>
      <c r="AN98" s="41" t="str">
        <f t="shared" si="116"/>
        <v>OK</v>
      </c>
      <c r="AO98" s="41" t="str">
        <f t="shared" si="116"/>
        <v>OK</v>
      </c>
      <c r="AP98" s="41" t="str">
        <f t="shared" si="116"/>
        <v>OK</v>
      </c>
      <c r="AQ98" s="41" t="str">
        <f t="shared" si="116"/>
        <v>OK</v>
      </c>
      <c r="AR98" s="41" t="str">
        <f t="shared" si="116"/>
        <v>OK</v>
      </c>
      <c r="AS98" s="41" t="str">
        <f t="shared" si="116"/>
        <v>OK</v>
      </c>
      <c r="AT98" s="41" t="str">
        <f t="shared" si="116"/>
        <v>OK</v>
      </c>
      <c r="AU98" s="41" t="str">
        <f t="shared" si="116"/>
        <v>OK</v>
      </c>
      <c r="AV98" s="41" t="str">
        <f t="shared" si="116"/>
        <v>OK</v>
      </c>
      <c r="AW98" s="41" t="str">
        <f t="shared" si="116"/>
        <v>OK</v>
      </c>
      <c r="AX98" s="41" t="str">
        <f t="shared" si="116"/>
        <v>OK</v>
      </c>
      <c r="AY98" s="41" t="str">
        <f t="shared" si="116"/>
        <v>OK</v>
      </c>
      <c r="AZ98" s="41" t="str">
        <f t="shared" si="116"/>
        <v>OK</v>
      </c>
      <c r="BA98" s="41" t="str">
        <f t="shared" si="116"/>
        <v>OK</v>
      </c>
      <c r="BB98" s="41" t="str">
        <f t="shared" si="116"/>
        <v>OK</v>
      </c>
      <c r="BC98" s="41" t="str">
        <f t="shared" si="116"/>
        <v>OK</v>
      </c>
      <c r="BD98" s="41" t="str">
        <f t="shared" si="116"/>
        <v>OK</v>
      </c>
      <c r="BE98" s="41" t="str">
        <f t="shared" si="116"/>
        <v>OK</v>
      </c>
      <c r="BF98" s="41" t="str">
        <f t="shared" si="116"/>
        <v>OK</v>
      </c>
      <c r="BG98" s="41" t="str">
        <f t="shared" si="116"/>
        <v>OK</v>
      </c>
      <c r="BH98" s="41" t="str">
        <f t="shared" si="116"/>
        <v>OK</v>
      </c>
      <c r="BI98" s="41" t="str">
        <f t="shared" si="116"/>
        <v>OK</v>
      </c>
      <c r="BJ98" s="41" t="str">
        <f t="shared" si="116"/>
        <v>OK</v>
      </c>
      <c r="BK98" s="41" t="str">
        <f t="shared" si="116"/>
        <v>OK</v>
      </c>
      <c r="BL98" s="41" t="str">
        <f t="shared" si="116"/>
        <v>OK</v>
      </c>
      <c r="BM98" s="41" t="str">
        <f t="shared" si="116"/>
        <v>OK</v>
      </c>
      <c r="BN98" s="41" t="str">
        <f aca="true" t="shared" si="117" ref="BN98:CT98">IF(BN92=BN17,"OK","Not OK")</f>
        <v>OK</v>
      </c>
      <c r="BO98" s="41" t="str">
        <f t="shared" si="117"/>
        <v>OK</v>
      </c>
      <c r="BP98" s="41" t="str">
        <f t="shared" si="117"/>
        <v>OK</v>
      </c>
      <c r="BQ98" s="41" t="str">
        <f t="shared" si="117"/>
        <v>OK</v>
      </c>
      <c r="BR98" s="41" t="str">
        <f t="shared" si="117"/>
        <v>OK</v>
      </c>
      <c r="BS98" s="41" t="str">
        <f t="shared" si="117"/>
        <v>OK</v>
      </c>
      <c r="BT98" s="41" t="str">
        <f t="shared" si="117"/>
        <v>OK</v>
      </c>
      <c r="BU98" s="41" t="str">
        <f t="shared" si="117"/>
        <v>OK</v>
      </c>
      <c r="BV98" s="41" t="str">
        <f t="shared" si="117"/>
        <v>OK</v>
      </c>
      <c r="BW98" s="41" t="str">
        <f t="shared" si="117"/>
        <v>OK</v>
      </c>
      <c r="BX98" s="41" t="str">
        <f t="shared" si="117"/>
        <v>OK</v>
      </c>
      <c r="BY98" s="41" t="str">
        <f t="shared" si="117"/>
        <v>OK</v>
      </c>
      <c r="BZ98" s="41" t="str">
        <f t="shared" si="117"/>
        <v>OK</v>
      </c>
      <c r="CA98" s="41" t="str">
        <f t="shared" si="117"/>
        <v>OK</v>
      </c>
      <c r="CB98" s="41" t="str">
        <f t="shared" si="117"/>
        <v>OK</v>
      </c>
      <c r="CC98" s="41" t="str">
        <f t="shared" si="117"/>
        <v>OK</v>
      </c>
      <c r="CD98" s="41" t="str">
        <f t="shared" si="117"/>
        <v>OK</v>
      </c>
      <c r="CE98" s="41" t="str">
        <f t="shared" si="117"/>
        <v>OK</v>
      </c>
      <c r="CF98" s="41" t="str">
        <f t="shared" si="117"/>
        <v>OK</v>
      </c>
      <c r="CG98" s="41" t="str">
        <f t="shared" si="117"/>
        <v>OK</v>
      </c>
      <c r="CH98" s="41" t="str">
        <f t="shared" si="117"/>
        <v>OK</v>
      </c>
      <c r="CI98" s="41" t="str">
        <f t="shared" si="117"/>
        <v>OK</v>
      </c>
      <c r="CJ98" s="41" t="str">
        <f t="shared" si="117"/>
        <v>OK</v>
      </c>
      <c r="CK98" s="41" t="str">
        <f t="shared" si="117"/>
        <v>OK</v>
      </c>
      <c r="CL98" s="41" t="str">
        <f t="shared" si="117"/>
        <v>OK</v>
      </c>
      <c r="CM98" s="41" t="str">
        <f t="shared" si="117"/>
        <v>OK</v>
      </c>
      <c r="CN98" s="41" t="str">
        <f t="shared" si="117"/>
        <v>OK</v>
      </c>
      <c r="CO98" s="41" t="str">
        <f t="shared" si="117"/>
        <v>OK</v>
      </c>
      <c r="CP98" s="41" t="str">
        <f t="shared" si="117"/>
        <v>OK</v>
      </c>
      <c r="CQ98" s="41" t="str">
        <f t="shared" si="117"/>
        <v>OK</v>
      </c>
      <c r="CR98" s="41" t="str">
        <f t="shared" si="117"/>
        <v>OK</v>
      </c>
      <c r="CS98" s="41" t="str">
        <f t="shared" si="117"/>
        <v>OK</v>
      </c>
      <c r="CT98" s="41" t="str">
        <f t="shared" si="117"/>
        <v>OK</v>
      </c>
    </row>
    <row r="99" spans="1:251" s="88" customFormat="1" ht="12.75">
      <c r="A99" s="42" t="s">
        <v>132</v>
      </c>
      <c r="B99" s="41" t="str">
        <f aca="true" t="shared" si="118" ref="B99:AG99">IF(B25=(B26+B27+B65+B69),"OK","Not OK")</f>
        <v>OK</v>
      </c>
      <c r="C99" s="41" t="str">
        <f t="shared" si="118"/>
        <v>OK</v>
      </c>
      <c r="D99" s="41" t="str">
        <f t="shared" si="118"/>
        <v>OK</v>
      </c>
      <c r="E99" s="41" t="str">
        <f t="shared" si="118"/>
        <v>OK</v>
      </c>
      <c r="F99" s="41" t="str">
        <f t="shared" si="118"/>
        <v>OK</v>
      </c>
      <c r="G99" s="41" t="str">
        <f t="shared" si="118"/>
        <v>OK</v>
      </c>
      <c r="H99" s="41" t="str">
        <f t="shared" si="118"/>
        <v>OK</v>
      </c>
      <c r="I99" s="41" t="str">
        <f t="shared" si="118"/>
        <v>OK</v>
      </c>
      <c r="J99" s="41" t="str">
        <f t="shared" si="118"/>
        <v>OK</v>
      </c>
      <c r="K99" s="41" t="str">
        <f t="shared" si="118"/>
        <v>OK</v>
      </c>
      <c r="L99" s="41" t="str">
        <f t="shared" si="118"/>
        <v>OK</v>
      </c>
      <c r="M99" s="41" t="str">
        <f t="shared" si="118"/>
        <v>OK</v>
      </c>
      <c r="N99" s="41" t="str">
        <f t="shared" si="118"/>
        <v>OK</v>
      </c>
      <c r="O99" s="41" t="str">
        <f t="shared" si="118"/>
        <v>OK</v>
      </c>
      <c r="P99" s="41" t="str">
        <f t="shared" si="118"/>
        <v>OK</v>
      </c>
      <c r="Q99" s="41" t="str">
        <f t="shared" si="118"/>
        <v>OK</v>
      </c>
      <c r="R99" s="41" t="str">
        <f t="shared" si="118"/>
        <v>OK</v>
      </c>
      <c r="S99" s="41" t="str">
        <f t="shared" si="118"/>
        <v>OK</v>
      </c>
      <c r="T99" s="41" t="str">
        <f t="shared" si="118"/>
        <v>OK</v>
      </c>
      <c r="U99" s="41" t="str">
        <f t="shared" si="118"/>
        <v>OK</v>
      </c>
      <c r="V99" s="41" t="str">
        <f t="shared" si="118"/>
        <v>OK</v>
      </c>
      <c r="W99" s="41" t="str">
        <f t="shared" si="118"/>
        <v>OK</v>
      </c>
      <c r="X99" s="41" t="str">
        <f t="shared" si="118"/>
        <v>OK</v>
      </c>
      <c r="Y99" s="41" t="str">
        <f t="shared" si="118"/>
        <v>OK</v>
      </c>
      <c r="Z99" s="41" t="str">
        <f t="shared" si="118"/>
        <v>OK</v>
      </c>
      <c r="AA99" s="41" t="str">
        <f t="shared" si="118"/>
        <v>OK</v>
      </c>
      <c r="AB99" s="41" t="str">
        <f t="shared" si="118"/>
        <v>OK</v>
      </c>
      <c r="AC99" s="41" t="str">
        <f t="shared" si="118"/>
        <v>OK</v>
      </c>
      <c r="AD99" s="41" t="str">
        <f t="shared" si="118"/>
        <v>OK</v>
      </c>
      <c r="AE99" s="41" t="str">
        <f t="shared" si="118"/>
        <v>OK</v>
      </c>
      <c r="AF99" s="41" t="str">
        <f t="shared" si="118"/>
        <v>OK</v>
      </c>
      <c r="AG99" s="41" t="str">
        <f t="shared" si="118"/>
        <v>OK</v>
      </c>
      <c r="AH99" s="41" t="str">
        <f aca="true" t="shared" si="119" ref="AH99:BO99">IF(AH25=(AH26+AH27+AH65+AH69),"OK","Not OK")</f>
        <v>OK</v>
      </c>
      <c r="AI99" s="41" t="str">
        <f t="shared" si="119"/>
        <v>OK</v>
      </c>
      <c r="AJ99" s="41" t="str">
        <f t="shared" si="119"/>
        <v>OK</v>
      </c>
      <c r="AK99" s="41" t="str">
        <f t="shared" si="119"/>
        <v>OK</v>
      </c>
      <c r="AL99" s="41" t="str">
        <f t="shared" si="119"/>
        <v>OK</v>
      </c>
      <c r="AM99" s="41" t="str">
        <f t="shared" si="119"/>
        <v>OK</v>
      </c>
      <c r="AN99" s="41" t="str">
        <f t="shared" si="119"/>
        <v>OK</v>
      </c>
      <c r="AO99" s="41" t="str">
        <f t="shared" si="119"/>
        <v>OK</v>
      </c>
      <c r="AP99" s="41" t="str">
        <f t="shared" si="119"/>
        <v>OK</v>
      </c>
      <c r="AQ99" s="41" t="str">
        <f t="shared" si="119"/>
        <v>OK</v>
      </c>
      <c r="AR99" s="41" t="str">
        <f t="shared" si="119"/>
        <v>OK</v>
      </c>
      <c r="AS99" s="41" t="str">
        <f t="shared" si="119"/>
        <v>OK</v>
      </c>
      <c r="AT99" s="41" t="str">
        <f t="shared" si="119"/>
        <v>OK</v>
      </c>
      <c r="AU99" s="41" t="str">
        <f t="shared" si="119"/>
        <v>OK</v>
      </c>
      <c r="AV99" s="41" t="str">
        <f t="shared" si="119"/>
        <v>OK</v>
      </c>
      <c r="AW99" s="41" t="str">
        <f t="shared" si="119"/>
        <v>OK</v>
      </c>
      <c r="AX99" s="41" t="str">
        <f t="shared" si="119"/>
        <v>OK</v>
      </c>
      <c r="AY99" s="41" t="str">
        <f t="shared" si="119"/>
        <v>OK</v>
      </c>
      <c r="AZ99" s="41" t="str">
        <f t="shared" si="119"/>
        <v>OK</v>
      </c>
      <c r="BA99" s="41" t="str">
        <f t="shared" si="119"/>
        <v>OK</v>
      </c>
      <c r="BB99" s="41" t="str">
        <f t="shared" si="119"/>
        <v>OK</v>
      </c>
      <c r="BC99" s="41" t="str">
        <f t="shared" si="119"/>
        <v>OK</v>
      </c>
      <c r="BD99" s="41" t="str">
        <f t="shared" si="119"/>
        <v>OK</v>
      </c>
      <c r="BE99" s="41" t="str">
        <f t="shared" si="119"/>
        <v>OK</v>
      </c>
      <c r="BF99" s="41" t="str">
        <f t="shared" si="119"/>
        <v>OK</v>
      </c>
      <c r="BG99" s="41" t="str">
        <f t="shared" si="119"/>
        <v>OK</v>
      </c>
      <c r="BH99" s="41" t="str">
        <f t="shared" si="119"/>
        <v>OK</v>
      </c>
      <c r="BI99" s="41" t="str">
        <f t="shared" si="119"/>
        <v>OK</v>
      </c>
      <c r="BJ99" s="41" t="str">
        <f t="shared" si="119"/>
        <v>OK</v>
      </c>
      <c r="BK99" s="41" t="str">
        <f t="shared" si="119"/>
        <v>OK</v>
      </c>
      <c r="BL99" s="41" t="str">
        <f t="shared" si="119"/>
        <v>OK</v>
      </c>
      <c r="BM99" s="41" t="str">
        <f t="shared" si="119"/>
        <v>OK</v>
      </c>
      <c r="BN99" s="41" t="str">
        <f t="shared" si="119"/>
        <v>OK</v>
      </c>
      <c r="BO99" s="41" t="str">
        <f t="shared" si="119"/>
        <v>OK</v>
      </c>
      <c r="BP99" s="41" t="s">
        <v>126</v>
      </c>
      <c r="BQ99" s="41" t="s">
        <v>126</v>
      </c>
      <c r="BR99" s="41" t="str">
        <f aca="true" t="shared" si="120" ref="BR99:CT99">IF(BR25=(BR26+BR27+BR65+BR69),"OK","Not OK")</f>
        <v>OK</v>
      </c>
      <c r="BS99" s="41" t="str">
        <f t="shared" si="120"/>
        <v>OK</v>
      </c>
      <c r="BT99" s="41" t="str">
        <f t="shared" si="120"/>
        <v>OK</v>
      </c>
      <c r="BU99" s="41" t="str">
        <f t="shared" si="120"/>
        <v>OK</v>
      </c>
      <c r="BV99" s="41" t="str">
        <f t="shared" si="120"/>
        <v>OK</v>
      </c>
      <c r="BW99" s="41" t="str">
        <f t="shared" si="120"/>
        <v>OK</v>
      </c>
      <c r="BX99" s="41" t="str">
        <f t="shared" si="120"/>
        <v>OK</v>
      </c>
      <c r="BY99" s="41" t="str">
        <f t="shared" si="120"/>
        <v>OK</v>
      </c>
      <c r="BZ99" s="41" t="str">
        <f t="shared" si="120"/>
        <v>OK</v>
      </c>
      <c r="CA99" s="41" t="str">
        <f t="shared" si="120"/>
        <v>OK</v>
      </c>
      <c r="CB99" s="41" t="str">
        <f t="shared" si="120"/>
        <v>OK</v>
      </c>
      <c r="CC99" s="41" t="str">
        <f t="shared" si="120"/>
        <v>OK</v>
      </c>
      <c r="CD99" s="41" t="str">
        <f t="shared" si="120"/>
        <v>OK</v>
      </c>
      <c r="CE99" s="41" t="str">
        <f t="shared" si="120"/>
        <v>OK</v>
      </c>
      <c r="CF99" s="41" t="str">
        <f t="shared" si="120"/>
        <v>OK</v>
      </c>
      <c r="CG99" s="41" t="str">
        <f t="shared" si="120"/>
        <v>OK</v>
      </c>
      <c r="CH99" s="41" t="str">
        <f t="shared" si="120"/>
        <v>OK</v>
      </c>
      <c r="CI99" s="41" t="str">
        <f t="shared" si="120"/>
        <v>OK</v>
      </c>
      <c r="CJ99" s="41" t="str">
        <f t="shared" si="120"/>
        <v>OK</v>
      </c>
      <c r="CK99" s="41" t="str">
        <f t="shared" si="120"/>
        <v>OK</v>
      </c>
      <c r="CL99" s="41" t="str">
        <f t="shared" si="120"/>
        <v>OK</v>
      </c>
      <c r="CM99" s="41" t="str">
        <f t="shared" si="120"/>
        <v>OK</v>
      </c>
      <c r="CN99" s="41" t="str">
        <f t="shared" si="120"/>
        <v>OK</v>
      </c>
      <c r="CO99" s="41" t="str">
        <f t="shared" si="120"/>
        <v>OK</v>
      </c>
      <c r="CP99" s="41" t="str">
        <f t="shared" si="120"/>
        <v>OK</v>
      </c>
      <c r="CQ99" s="41" t="str">
        <f t="shared" si="120"/>
        <v>OK</v>
      </c>
      <c r="CR99" s="41" t="str">
        <f t="shared" si="120"/>
        <v>OK</v>
      </c>
      <c r="CS99" s="41" t="str">
        <f t="shared" si="120"/>
        <v>OK</v>
      </c>
      <c r="CT99" s="41" t="str">
        <f t="shared" si="120"/>
        <v>OK</v>
      </c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</row>
    <row r="100" spans="1:79" ht="12.75">
      <c r="A100" s="10" t="s">
        <v>327</v>
      </c>
      <c r="BO100" s="88"/>
      <c r="BV100" s="88"/>
      <c r="BW100" s="88"/>
      <c r="BX100" s="88"/>
      <c r="BY100" s="88"/>
      <c r="BZ100" s="88"/>
      <c r="CA100" s="88"/>
    </row>
    <row r="101" spans="1:251" s="10" customFormat="1" ht="12.75">
      <c r="A101" s="79" t="s">
        <v>0</v>
      </c>
      <c r="B101" s="80">
        <f>SUM(B102:B105)</f>
        <v>10</v>
      </c>
      <c r="C101" s="80">
        <f aca="true" t="shared" si="121" ref="C101:BI101">SUM(C102:C105)</f>
        <v>655.0000000000002</v>
      </c>
      <c r="D101" s="80">
        <f t="shared" si="121"/>
        <v>717</v>
      </c>
      <c r="E101" s="80">
        <f t="shared" si="121"/>
        <v>259</v>
      </c>
      <c r="F101" s="80">
        <f t="shared" si="121"/>
        <v>64</v>
      </c>
      <c r="G101" s="80">
        <f t="shared" si="121"/>
        <v>458</v>
      </c>
      <c r="H101" s="80">
        <f t="shared" si="121"/>
        <v>3014</v>
      </c>
      <c r="I101" s="80">
        <f t="shared" si="121"/>
        <v>76.99999999999999</v>
      </c>
      <c r="J101" s="80">
        <f t="shared" si="121"/>
        <v>15.999999999999998</v>
      </c>
      <c r="K101" s="80">
        <f t="shared" si="121"/>
        <v>200</v>
      </c>
      <c r="L101" s="80">
        <f t="shared" si="121"/>
        <v>214.00000000000003</v>
      </c>
      <c r="M101" s="80">
        <f t="shared" si="121"/>
        <v>160</v>
      </c>
      <c r="N101" s="80">
        <f t="shared" si="121"/>
        <v>31</v>
      </c>
      <c r="O101" s="80">
        <f t="shared" si="121"/>
        <v>2384</v>
      </c>
      <c r="P101" s="80">
        <f t="shared" si="121"/>
        <v>434.00000000000006</v>
      </c>
      <c r="Q101" s="80">
        <f t="shared" si="121"/>
        <v>6027</v>
      </c>
      <c r="R101" s="85">
        <f t="shared" si="121"/>
        <v>602.6999999999999</v>
      </c>
      <c r="S101" s="80">
        <f t="shared" si="121"/>
        <v>1765.0000000000002</v>
      </c>
      <c r="T101" s="80">
        <f t="shared" si="121"/>
        <v>1536</v>
      </c>
      <c r="U101" s="80">
        <f t="shared" si="121"/>
        <v>691</v>
      </c>
      <c r="V101" s="80">
        <f t="shared" si="121"/>
        <v>11239.000000000002</v>
      </c>
      <c r="W101" s="80">
        <f t="shared" si="121"/>
        <v>1673</v>
      </c>
      <c r="X101" s="80">
        <f t="shared" si="121"/>
        <v>2121</v>
      </c>
      <c r="Y101" s="80">
        <f t="shared" si="121"/>
        <v>9543</v>
      </c>
      <c r="Z101" s="80">
        <f t="shared" si="121"/>
        <v>401</v>
      </c>
      <c r="AA101" s="80">
        <f t="shared" si="121"/>
        <v>2506.999999999999</v>
      </c>
      <c r="AB101" s="80">
        <f t="shared" si="121"/>
        <v>192</v>
      </c>
      <c r="AC101" s="80">
        <f t="shared" si="121"/>
        <v>5190</v>
      </c>
      <c r="AD101" s="80">
        <f t="shared" si="121"/>
        <v>6529</v>
      </c>
      <c r="AE101" s="80">
        <f t="shared" si="121"/>
        <v>465.00000000000006</v>
      </c>
      <c r="AF101" s="80">
        <f t="shared" si="121"/>
        <v>1295</v>
      </c>
      <c r="AG101" s="80">
        <f t="shared" si="121"/>
        <v>1731</v>
      </c>
      <c r="AH101" s="80">
        <f t="shared" si="121"/>
        <v>6307</v>
      </c>
      <c r="AI101" s="80">
        <f t="shared" si="121"/>
        <v>17432.999999999993</v>
      </c>
      <c r="AJ101" s="80">
        <f t="shared" si="121"/>
        <v>27324</v>
      </c>
      <c r="AK101" s="80">
        <f>SUM(AK102:AK105)</f>
        <v>13818</v>
      </c>
      <c r="AL101" s="80">
        <f t="shared" si="121"/>
        <v>8452</v>
      </c>
      <c r="AM101" s="80">
        <f t="shared" si="121"/>
        <v>29815.999999999996</v>
      </c>
      <c r="AN101" s="80">
        <f t="shared" si="121"/>
        <v>672.0000000000001</v>
      </c>
      <c r="AO101" s="80">
        <f t="shared" si="121"/>
        <v>658</v>
      </c>
      <c r="AP101" s="80">
        <f t="shared" si="121"/>
        <v>21237</v>
      </c>
      <c r="AQ101" s="80">
        <f t="shared" si="121"/>
        <v>3750</v>
      </c>
      <c r="AR101" s="80">
        <f t="shared" si="121"/>
        <v>13203</v>
      </c>
      <c r="AS101" s="80">
        <f t="shared" si="121"/>
        <v>2429.9999999999995</v>
      </c>
      <c r="AT101" s="80">
        <f t="shared" si="121"/>
        <v>3904</v>
      </c>
      <c r="AU101" s="80">
        <f t="shared" si="121"/>
        <v>1069.9999999999995</v>
      </c>
      <c r="AV101" s="80">
        <f t="shared" si="121"/>
        <v>1096.9999999999995</v>
      </c>
      <c r="AW101" s="80">
        <f t="shared" si="121"/>
        <v>431</v>
      </c>
      <c r="AX101" s="80">
        <f t="shared" si="121"/>
        <v>3624</v>
      </c>
      <c r="AY101" s="80">
        <f t="shared" si="121"/>
        <v>724.7999999999997</v>
      </c>
      <c r="AZ101" s="80">
        <f t="shared" si="121"/>
        <v>4136</v>
      </c>
      <c r="BA101" s="80">
        <f t="shared" si="121"/>
        <v>3307.999999999999</v>
      </c>
      <c r="BB101" s="80">
        <f t="shared" si="121"/>
        <v>387.99999999999994</v>
      </c>
      <c r="BC101" s="80">
        <f t="shared" si="121"/>
        <v>10.999999999999998</v>
      </c>
      <c r="BD101" s="80">
        <f t="shared" si="121"/>
        <v>11842</v>
      </c>
      <c r="BE101" s="80">
        <f t="shared" si="121"/>
        <v>2825</v>
      </c>
      <c r="BF101" s="80">
        <f t="shared" si="121"/>
        <v>1704</v>
      </c>
      <c r="BG101" s="80">
        <f t="shared" si="121"/>
        <v>145</v>
      </c>
      <c r="BH101" s="80">
        <f t="shared" si="121"/>
        <v>1017</v>
      </c>
      <c r="BI101" s="80">
        <f t="shared" si="121"/>
        <v>79463.03500000003</v>
      </c>
      <c r="BJ101" s="80"/>
      <c r="BK101" s="80">
        <f aca="true" t="shared" si="122" ref="BK101:CT101">SUM(BK102:BK105)</f>
        <v>190142.99999999997</v>
      </c>
      <c r="BL101" s="80">
        <f t="shared" si="122"/>
        <v>114759.00000000001</v>
      </c>
      <c r="BM101" s="80">
        <f t="shared" si="122"/>
        <v>1525</v>
      </c>
      <c r="BN101" s="80">
        <f t="shared" si="122"/>
        <v>490.00000000000006</v>
      </c>
      <c r="BO101" s="80">
        <f>SUM(BO102:BO105)</f>
        <v>647.713</v>
      </c>
      <c r="BP101" s="80">
        <f t="shared" si="122"/>
        <v>1425</v>
      </c>
      <c r="BQ101" s="80">
        <f t="shared" si="122"/>
        <v>9279</v>
      </c>
      <c r="BR101" s="80">
        <f t="shared" si="122"/>
        <v>82313.00000000001</v>
      </c>
      <c r="BS101" s="80">
        <f t="shared" si="122"/>
        <v>6203</v>
      </c>
      <c r="BT101" s="80">
        <f>SUM(BT102:BT105)</f>
        <v>876</v>
      </c>
      <c r="BU101" s="85">
        <f t="shared" si="122"/>
        <v>260.653</v>
      </c>
      <c r="BV101" s="151">
        <f aca="true" t="shared" si="123" ref="BV101:CA101">SUM(BV102:BV105)</f>
        <v>4369.147999999999</v>
      </c>
      <c r="BW101" s="151">
        <f t="shared" si="123"/>
        <v>2772.876</v>
      </c>
      <c r="BX101" s="151">
        <f t="shared" si="123"/>
        <v>104.03299999999997</v>
      </c>
      <c r="BY101" s="151">
        <f t="shared" si="123"/>
        <v>193.78500000000003</v>
      </c>
      <c r="BZ101" s="151">
        <f t="shared" si="123"/>
        <v>1294.0039999999997</v>
      </c>
      <c r="CA101" s="151">
        <f t="shared" si="123"/>
        <v>4.45</v>
      </c>
      <c r="CB101" s="80">
        <f t="shared" si="122"/>
        <v>15480</v>
      </c>
      <c r="CC101" s="80">
        <f t="shared" si="122"/>
        <v>1100</v>
      </c>
      <c r="CD101" s="80">
        <f t="shared" si="122"/>
        <v>102.00000000000001</v>
      </c>
      <c r="CE101" s="80">
        <f t="shared" si="122"/>
        <v>2956.9999999999995</v>
      </c>
      <c r="CF101" s="80">
        <f t="shared" si="122"/>
        <v>340.00000000000006</v>
      </c>
      <c r="CG101" s="80">
        <f t="shared" si="122"/>
        <v>4296</v>
      </c>
      <c r="CH101" s="80">
        <f t="shared" si="122"/>
        <v>148</v>
      </c>
      <c r="CI101" s="80">
        <f t="shared" si="122"/>
        <v>151</v>
      </c>
      <c r="CJ101" s="80">
        <f t="shared" si="122"/>
        <v>2011</v>
      </c>
      <c r="CK101" s="80">
        <f t="shared" si="122"/>
        <v>774</v>
      </c>
      <c r="CL101" s="80">
        <f t="shared" si="122"/>
        <v>305</v>
      </c>
      <c r="CM101" s="80">
        <f t="shared" si="122"/>
        <v>106.00000000000001</v>
      </c>
      <c r="CN101" s="80">
        <f t="shared" si="122"/>
        <v>42</v>
      </c>
      <c r="CO101" s="80">
        <f t="shared" si="122"/>
        <v>4</v>
      </c>
      <c r="CP101" s="80">
        <f t="shared" si="122"/>
        <v>817</v>
      </c>
      <c r="CQ101" s="80">
        <f t="shared" si="122"/>
        <v>114</v>
      </c>
      <c r="CR101" s="80">
        <f t="shared" si="122"/>
        <v>1</v>
      </c>
      <c r="CS101" s="80">
        <f t="shared" si="122"/>
        <v>650</v>
      </c>
      <c r="CT101" s="80">
        <f t="shared" si="122"/>
        <v>166.00000000000006</v>
      </c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</row>
    <row r="102" spans="1:251" ht="12.75">
      <c r="A102" s="81" t="s">
        <v>27</v>
      </c>
      <c r="B102" s="73">
        <f aca="true" t="shared" si="124" ref="B102:AF102">B92-SUM(B103:B105)</f>
        <v>7.7</v>
      </c>
      <c r="C102" s="73">
        <f t="shared" si="124"/>
        <v>638.2000000000002</v>
      </c>
      <c r="D102" s="73">
        <f t="shared" si="124"/>
        <v>700.4000000000001</v>
      </c>
      <c r="E102" s="73">
        <f t="shared" si="124"/>
        <v>242.5</v>
      </c>
      <c r="F102" s="73">
        <f t="shared" si="124"/>
        <v>63.1</v>
      </c>
      <c r="G102" s="73">
        <f t="shared" si="124"/>
        <v>208.60000000000005</v>
      </c>
      <c r="H102" s="73">
        <f t="shared" si="124"/>
        <v>2932.8</v>
      </c>
      <c r="I102" s="73">
        <f t="shared" si="124"/>
        <v>65.39999999999999</v>
      </c>
      <c r="J102" s="73">
        <f t="shared" si="124"/>
        <v>14.6</v>
      </c>
      <c r="K102" s="73">
        <f t="shared" si="124"/>
        <v>49.30000000000001</v>
      </c>
      <c r="L102" s="73">
        <f t="shared" si="124"/>
        <v>187.70000000000005</v>
      </c>
      <c r="M102" s="73">
        <f t="shared" si="124"/>
        <v>141</v>
      </c>
      <c r="N102" s="73">
        <f t="shared" si="124"/>
        <v>4.799999999999997</v>
      </c>
      <c r="O102" s="73">
        <f t="shared" si="124"/>
        <v>2039.4</v>
      </c>
      <c r="P102" s="73">
        <f t="shared" si="124"/>
        <v>166.70000000000005</v>
      </c>
      <c r="Q102" s="73">
        <f t="shared" si="124"/>
        <v>4283.299999999999</v>
      </c>
      <c r="R102" s="73">
        <f t="shared" si="124"/>
        <v>426.90000000000003</v>
      </c>
      <c r="S102" s="73">
        <f t="shared" si="124"/>
        <v>1449.9</v>
      </c>
      <c r="T102" s="73">
        <f t="shared" si="124"/>
        <v>304.0999999999999</v>
      </c>
      <c r="U102" s="73">
        <f t="shared" si="124"/>
        <v>307.5</v>
      </c>
      <c r="V102" s="73">
        <f t="shared" si="124"/>
        <v>4171.5</v>
      </c>
      <c r="W102" s="73">
        <f t="shared" si="124"/>
        <v>613.5999999999999</v>
      </c>
      <c r="X102" s="73">
        <f t="shared" si="124"/>
        <v>1588.7</v>
      </c>
      <c r="Y102" s="73">
        <f t="shared" si="124"/>
        <v>539</v>
      </c>
      <c r="Z102" s="73">
        <f t="shared" si="124"/>
        <v>22.600000000000023</v>
      </c>
      <c r="AA102" s="73">
        <f t="shared" si="124"/>
        <v>1862.1999999999991</v>
      </c>
      <c r="AB102" s="73">
        <f t="shared" si="124"/>
        <v>187.2</v>
      </c>
      <c r="AC102" s="73">
        <f t="shared" si="124"/>
        <v>1048.8999999999996</v>
      </c>
      <c r="AD102" s="73">
        <f t="shared" si="124"/>
        <v>6501.099999999999</v>
      </c>
      <c r="AE102" s="73">
        <f t="shared" si="124"/>
        <v>464.40000000000003</v>
      </c>
      <c r="AF102" s="73">
        <f t="shared" si="124"/>
        <v>0</v>
      </c>
      <c r="AG102" s="73">
        <f aca="true" t="shared" si="125" ref="AG102:AW102">AG92-SUM(AG103:AG105)</f>
        <v>1727.8</v>
      </c>
      <c r="AH102" s="73">
        <f t="shared" si="125"/>
        <v>953.5</v>
      </c>
      <c r="AI102" s="73">
        <f t="shared" si="125"/>
        <v>6193.599999999995</v>
      </c>
      <c r="AJ102" s="73">
        <f t="shared" si="125"/>
        <v>5558</v>
      </c>
      <c r="AK102" s="73">
        <f>AK92-SUM(AK103:AK105)</f>
        <v>3275.5</v>
      </c>
      <c r="AL102" s="73">
        <f t="shared" si="125"/>
        <v>3717.0999999999995</v>
      </c>
      <c r="AM102" s="73">
        <f t="shared" si="125"/>
        <v>23351.6</v>
      </c>
      <c r="AN102" s="73">
        <f t="shared" si="125"/>
        <v>597.7000000000002</v>
      </c>
      <c r="AO102" s="73">
        <f t="shared" si="125"/>
        <v>174.79999999999995</v>
      </c>
      <c r="AP102" s="73">
        <f t="shared" si="125"/>
        <v>5527.300000000001</v>
      </c>
      <c r="AQ102" s="73">
        <f t="shared" si="125"/>
        <v>1687</v>
      </c>
      <c r="AR102" s="73">
        <f t="shared" si="125"/>
        <v>2321.5</v>
      </c>
      <c r="AS102" s="73">
        <f t="shared" si="125"/>
        <v>376.09999999999945</v>
      </c>
      <c r="AT102" s="73">
        <f t="shared" si="125"/>
        <v>1556.7000000000003</v>
      </c>
      <c r="AU102" s="73">
        <f t="shared" si="125"/>
        <v>477.6999999999998</v>
      </c>
      <c r="AV102" s="73">
        <f t="shared" si="125"/>
        <v>862.9999999999995</v>
      </c>
      <c r="AW102" s="73">
        <f t="shared" si="125"/>
        <v>129.5</v>
      </c>
      <c r="AX102" s="73">
        <f>AX92-SUM(AX103:AX105)</f>
        <v>590.8000000000002</v>
      </c>
      <c r="AY102" s="73">
        <f>AY92-SUM(AY103:AY105)</f>
        <v>118.19999999999982</v>
      </c>
      <c r="AZ102" s="73">
        <f>AZ92-SUM(AZ103:AZ105)</f>
        <v>936.5999999999999</v>
      </c>
      <c r="BA102" s="73">
        <f aca="true" t="shared" si="126" ref="BA102:BU102">BA92-SUM(BA103:BA105)</f>
        <v>1061.1999999999994</v>
      </c>
      <c r="BB102" s="73">
        <f t="shared" si="126"/>
        <v>54.69999999999993</v>
      </c>
      <c r="BC102" s="73">
        <f t="shared" si="126"/>
        <v>6.399999999999998</v>
      </c>
      <c r="BD102" s="73">
        <f t="shared" si="126"/>
        <v>929.0999999999985</v>
      </c>
      <c r="BE102" s="73">
        <f t="shared" si="126"/>
        <v>619.7999999999997</v>
      </c>
      <c r="BF102" s="73">
        <f t="shared" si="126"/>
        <v>448.70000000000005</v>
      </c>
      <c r="BG102" s="73">
        <f t="shared" si="126"/>
        <v>52.000000000000014</v>
      </c>
      <c r="BH102" s="73">
        <f t="shared" si="126"/>
        <v>324</v>
      </c>
      <c r="BI102" s="73">
        <f t="shared" si="126"/>
        <v>14736.235000000022</v>
      </c>
      <c r="BJ102" s="73"/>
      <c r="BK102" s="73">
        <f t="shared" si="126"/>
        <v>31555.699999999983</v>
      </c>
      <c r="BL102" s="73">
        <f t="shared" si="126"/>
        <v>18156.000000000015</v>
      </c>
      <c r="BM102" s="73">
        <f t="shared" si="126"/>
        <v>251.89999999999986</v>
      </c>
      <c r="BN102" s="73">
        <f t="shared" si="126"/>
        <v>105.40000000000003</v>
      </c>
      <c r="BO102" s="73">
        <f>BO92-SUM(BO103:BO105)</f>
        <v>85.71299999999997</v>
      </c>
      <c r="BP102" s="73">
        <f t="shared" si="126"/>
        <v>262.0999999999999</v>
      </c>
      <c r="BQ102" s="73">
        <f>BQ92-SUM(BQ103:BQ105)</f>
        <v>3546.3</v>
      </c>
      <c r="BR102" s="73">
        <f t="shared" si="126"/>
        <v>2096.6000000000204</v>
      </c>
      <c r="BS102" s="73">
        <f t="shared" si="126"/>
        <v>0</v>
      </c>
      <c r="BT102" s="73">
        <f>BT92-SUM(BT103:BT105)</f>
        <v>0</v>
      </c>
      <c r="BU102" s="73">
        <f t="shared" si="126"/>
        <v>4.052999999999997</v>
      </c>
      <c r="BV102" s="117">
        <f>SUM(BW102:CA102)</f>
        <v>709.1479999999997</v>
      </c>
      <c r="BW102" s="73">
        <f>BW92-SUM(BW103:BW105)</f>
        <v>450.076</v>
      </c>
      <c r="BX102" s="73">
        <f>BX92-SUM(BX103:BX105)</f>
        <v>16.93299999999998</v>
      </c>
      <c r="BY102" s="73">
        <f>BY92-SUM(BY103:BY105)</f>
        <v>31.485000000000014</v>
      </c>
      <c r="BZ102" s="73">
        <f>BZ92-SUM(BZ103:BZ105)</f>
        <v>210.00399999999968</v>
      </c>
      <c r="CA102" s="73">
        <f>CA92-SUM(CA103:CA105)</f>
        <v>0.6500000000000004</v>
      </c>
      <c r="CB102" s="73">
        <f aca="true" t="shared" si="127" ref="CB102:CT102">CB92-SUM(CB103:CB105)</f>
        <v>2449.1000000000004</v>
      </c>
      <c r="CC102" s="73">
        <f t="shared" si="127"/>
        <v>28</v>
      </c>
      <c r="CD102" s="73">
        <f t="shared" si="127"/>
        <v>25.400000000000006</v>
      </c>
      <c r="CE102" s="73">
        <f t="shared" si="127"/>
        <v>348.59999999999945</v>
      </c>
      <c r="CF102" s="73">
        <f t="shared" si="127"/>
        <v>74.20000000000005</v>
      </c>
      <c r="CG102" s="73">
        <f t="shared" si="127"/>
        <v>1334.9</v>
      </c>
      <c r="CH102" s="73">
        <f t="shared" si="127"/>
        <v>30.400000000000006</v>
      </c>
      <c r="CI102" s="73">
        <f t="shared" si="127"/>
        <v>37</v>
      </c>
      <c r="CJ102" s="73">
        <f t="shared" si="127"/>
        <v>635.0999999999999</v>
      </c>
      <c r="CK102" s="73">
        <f t="shared" si="127"/>
        <v>167.60000000000002</v>
      </c>
      <c r="CL102" s="73">
        <f t="shared" si="127"/>
        <v>82.6</v>
      </c>
      <c r="CM102" s="73">
        <f t="shared" si="127"/>
        <v>28.80000000000001</v>
      </c>
      <c r="CN102" s="73">
        <f t="shared" si="127"/>
        <v>6.299999999999997</v>
      </c>
      <c r="CO102" s="73">
        <f t="shared" si="127"/>
        <v>0.5</v>
      </c>
      <c r="CP102" s="73">
        <f t="shared" si="127"/>
        <v>277.6</v>
      </c>
      <c r="CQ102" s="73">
        <f t="shared" si="127"/>
        <v>24.5</v>
      </c>
      <c r="CR102" s="73">
        <f t="shared" si="127"/>
        <v>0.6</v>
      </c>
      <c r="CS102" s="73">
        <f t="shared" si="127"/>
        <v>250.8</v>
      </c>
      <c r="CT102" s="73">
        <f t="shared" si="127"/>
        <v>38.60000000000004</v>
      </c>
      <c r="CU102" s="148"/>
      <c r="CV102" s="148"/>
      <c r="CW102" s="148"/>
      <c r="CX102" s="148"/>
      <c r="CY102" s="148"/>
      <c r="CZ102" s="148"/>
      <c r="DA102" s="148"/>
      <c r="DB102" s="148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</row>
    <row r="103" spans="1:251" ht="12.75">
      <c r="A103" s="81" t="s">
        <v>28</v>
      </c>
      <c r="B103" s="73">
        <f>ROUND(B94,1)</f>
        <v>0.4</v>
      </c>
      <c r="C103" s="73">
        <f aca="true" t="shared" si="128" ref="C103:AW104">ROUND(C94,1)</f>
        <v>1.9</v>
      </c>
      <c r="D103" s="73">
        <f t="shared" si="128"/>
        <v>1.8</v>
      </c>
      <c r="E103" s="73">
        <f t="shared" si="128"/>
        <v>11.1</v>
      </c>
      <c r="F103" s="73">
        <f t="shared" si="128"/>
        <v>0.1</v>
      </c>
      <c r="G103" s="73">
        <f t="shared" si="128"/>
        <v>6.6</v>
      </c>
      <c r="H103" s="73">
        <f t="shared" si="128"/>
        <v>22.2</v>
      </c>
      <c r="I103" s="73">
        <f t="shared" si="128"/>
        <v>8.1</v>
      </c>
      <c r="J103" s="73">
        <f t="shared" si="128"/>
        <v>0.6</v>
      </c>
      <c r="K103" s="73">
        <f t="shared" si="128"/>
        <v>0.4</v>
      </c>
      <c r="L103" s="73">
        <f t="shared" si="128"/>
        <v>1.7</v>
      </c>
      <c r="M103" s="73">
        <f t="shared" si="128"/>
        <v>0.6</v>
      </c>
      <c r="N103" s="73">
        <f t="shared" si="128"/>
        <v>0.1</v>
      </c>
      <c r="O103" s="73">
        <f t="shared" si="128"/>
        <v>33.1</v>
      </c>
      <c r="P103" s="73">
        <f t="shared" si="128"/>
        <v>2.7</v>
      </c>
      <c r="Q103" s="73">
        <f t="shared" si="128"/>
        <v>208</v>
      </c>
      <c r="R103" s="86">
        <f t="shared" si="128"/>
        <v>20.9</v>
      </c>
      <c r="S103" s="73">
        <f t="shared" si="128"/>
        <v>106.4</v>
      </c>
      <c r="T103" s="73">
        <f t="shared" si="128"/>
        <v>8.3</v>
      </c>
      <c r="U103" s="73">
        <f t="shared" si="128"/>
        <v>12.8</v>
      </c>
      <c r="V103" s="73">
        <f t="shared" si="128"/>
        <v>97.1</v>
      </c>
      <c r="W103" s="73">
        <f t="shared" si="128"/>
        <v>14.4</v>
      </c>
      <c r="X103" s="73">
        <f t="shared" si="128"/>
        <v>30.7</v>
      </c>
      <c r="Y103" s="73">
        <f t="shared" si="128"/>
        <v>6.2</v>
      </c>
      <c r="Z103" s="73">
        <f t="shared" si="128"/>
        <v>0.3</v>
      </c>
      <c r="AA103" s="73">
        <f t="shared" si="128"/>
        <v>128.2</v>
      </c>
      <c r="AB103" s="73">
        <f t="shared" si="128"/>
        <v>2</v>
      </c>
      <c r="AC103" s="73">
        <f t="shared" si="128"/>
        <v>0</v>
      </c>
      <c r="AD103" s="73">
        <f t="shared" si="128"/>
        <v>0.1</v>
      </c>
      <c r="AE103" s="73">
        <f t="shared" si="128"/>
        <v>0.6</v>
      </c>
      <c r="AF103" s="73">
        <f t="shared" si="128"/>
        <v>0</v>
      </c>
      <c r="AG103" s="73">
        <f t="shared" si="128"/>
        <v>0</v>
      </c>
      <c r="AH103" s="73">
        <f t="shared" si="128"/>
        <v>0</v>
      </c>
      <c r="AI103" s="73">
        <f t="shared" si="128"/>
        <v>7.2</v>
      </c>
      <c r="AJ103" s="73">
        <f t="shared" si="128"/>
        <v>1.8</v>
      </c>
      <c r="AK103" s="73">
        <f>ROUND(AK94,1)</f>
        <v>0.7</v>
      </c>
      <c r="AL103" s="73">
        <f t="shared" si="128"/>
        <v>0</v>
      </c>
      <c r="AM103" s="73">
        <f t="shared" si="128"/>
        <v>1</v>
      </c>
      <c r="AN103" s="73">
        <f t="shared" si="128"/>
        <v>0.8</v>
      </c>
      <c r="AO103" s="73">
        <f t="shared" si="128"/>
        <v>0</v>
      </c>
      <c r="AP103" s="73">
        <f t="shared" si="128"/>
        <v>5</v>
      </c>
      <c r="AQ103" s="73">
        <f t="shared" si="128"/>
        <v>0</v>
      </c>
      <c r="AR103" s="73">
        <f t="shared" si="128"/>
        <v>0.2</v>
      </c>
      <c r="AS103" s="73">
        <f t="shared" si="128"/>
        <v>0</v>
      </c>
      <c r="AT103" s="73">
        <f t="shared" si="128"/>
        <v>0.3</v>
      </c>
      <c r="AU103" s="73">
        <f t="shared" si="128"/>
        <v>0.4</v>
      </c>
      <c r="AV103" s="73">
        <f t="shared" si="128"/>
        <v>0.3</v>
      </c>
      <c r="AW103" s="73">
        <f t="shared" si="128"/>
        <v>0</v>
      </c>
      <c r="AX103" s="73">
        <f aca="true" t="shared" si="129" ref="AX103:CT103">ROUND(AX94,1)</f>
        <v>0</v>
      </c>
      <c r="AY103" s="73">
        <f t="shared" si="129"/>
        <v>0</v>
      </c>
      <c r="AZ103" s="73">
        <f t="shared" si="129"/>
        <v>0</v>
      </c>
      <c r="BA103" s="73">
        <f t="shared" si="129"/>
        <v>1.3</v>
      </c>
      <c r="BB103" s="73">
        <f t="shared" si="129"/>
        <v>0</v>
      </c>
      <c r="BC103" s="73">
        <f t="shared" si="129"/>
        <v>0</v>
      </c>
      <c r="BD103" s="73">
        <f t="shared" si="129"/>
        <v>25.2</v>
      </c>
      <c r="BE103" s="73">
        <f t="shared" si="129"/>
        <v>0.3</v>
      </c>
      <c r="BF103" s="73">
        <f t="shared" si="129"/>
        <v>0</v>
      </c>
      <c r="BG103" s="73">
        <f t="shared" si="129"/>
        <v>0.1</v>
      </c>
      <c r="BH103" s="73">
        <f t="shared" si="129"/>
        <v>0</v>
      </c>
      <c r="BI103" s="73">
        <f t="shared" si="129"/>
        <v>0</v>
      </c>
      <c r="BJ103" s="73"/>
      <c r="BK103" s="73">
        <f t="shared" si="129"/>
        <v>1.6</v>
      </c>
      <c r="BL103" s="73">
        <f t="shared" si="129"/>
        <v>1</v>
      </c>
      <c r="BM103" s="73">
        <f t="shared" si="129"/>
        <v>0</v>
      </c>
      <c r="BN103" s="73">
        <f t="shared" si="129"/>
        <v>0</v>
      </c>
      <c r="BO103" s="73">
        <f>ROUND(BO94,1)</f>
        <v>0</v>
      </c>
      <c r="BP103" s="73">
        <f t="shared" si="129"/>
        <v>0</v>
      </c>
      <c r="BQ103" s="73">
        <f>ROUND(BQ94,1)</f>
        <v>0</v>
      </c>
      <c r="BR103" s="73">
        <f t="shared" si="129"/>
        <v>0</v>
      </c>
      <c r="BS103" s="73">
        <f t="shared" si="129"/>
        <v>0</v>
      </c>
      <c r="BT103" s="73">
        <f>ROUND(BT94,1)</f>
        <v>0</v>
      </c>
      <c r="BU103" s="86">
        <f t="shared" si="129"/>
        <v>0</v>
      </c>
      <c r="BV103" s="117">
        <f>SUM(BW103:CA103)</f>
        <v>0</v>
      </c>
      <c r="BW103" s="86">
        <f aca="true" t="shared" si="130" ref="BW103:CA105">ROUND(BW94,1)</f>
        <v>0</v>
      </c>
      <c r="BX103" s="86">
        <f t="shared" si="130"/>
        <v>0</v>
      </c>
      <c r="BY103" s="86">
        <f t="shared" si="130"/>
        <v>0</v>
      </c>
      <c r="BZ103" s="86">
        <f t="shared" si="130"/>
        <v>0</v>
      </c>
      <c r="CA103" s="86">
        <f t="shared" si="130"/>
        <v>0</v>
      </c>
      <c r="CB103" s="73">
        <f t="shared" si="129"/>
        <v>0.1</v>
      </c>
      <c r="CC103" s="73">
        <f>ROUND(CC94,1)</f>
        <v>0</v>
      </c>
      <c r="CD103" s="73">
        <f t="shared" si="129"/>
        <v>0.1</v>
      </c>
      <c r="CE103" s="73">
        <f t="shared" si="129"/>
        <v>0</v>
      </c>
      <c r="CF103" s="73">
        <f t="shared" si="129"/>
        <v>0</v>
      </c>
      <c r="CG103" s="73">
        <f t="shared" si="129"/>
        <v>11.8</v>
      </c>
      <c r="CH103" s="73">
        <f t="shared" si="129"/>
        <v>0</v>
      </c>
      <c r="CI103" s="73">
        <f t="shared" si="129"/>
        <v>0</v>
      </c>
      <c r="CJ103" s="73">
        <f t="shared" si="129"/>
        <v>0</v>
      </c>
      <c r="CK103" s="73">
        <f t="shared" si="129"/>
        <v>4.2</v>
      </c>
      <c r="CL103" s="73">
        <f t="shared" si="129"/>
        <v>0</v>
      </c>
      <c r="CM103" s="73">
        <f t="shared" si="129"/>
        <v>0</v>
      </c>
      <c r="CN103" s="73">
        <f t="shared" si="129"/>
        <v>0</v>
      </c>
      <c r="CO103" s="73">
        <f t="shared" si="129"/>
        <v>0</v>
      </c>
      <c r="CP103" s="73">
        <f t="shared" si="129"/>
        <v>0</v>
      </c>
      <c r="CQ103" s="73">
        <f t="shared" si="129"/>
        <v>0</v>
      </c>
      <c r="CR103" s="73">
        <f t="shared" si="129"/>
        <v>0</v>
      </c>
      <c r="CS103" s="73">
        <f t="shared" si="129"/>
        <v>0</v>
      </c>
      <c r="CT103" s="73">
        <f t="shared" si="129"/>
        <v>0</v>
      </c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</row>
    <row r="104" spans="1:251" ht="12.75">
      <c r="A104" s="81" t="s">
        <v>29</v>
      </c>
      <c r="B104" s="73">
        <f aca="true" t="shared" si="131" ref="B104:Q105">ROUND(B95,1)</f>
        <v>0.4</v>
      </c>
      <c r="C104" s="73">
        <f t="shared" si="131"/>
        <v>14.2</v>
      </c>
      <c r="D104" s="73">
        <f t="shared" si="131"/>
        <v>13.9</v>
      </c>
      <c r="E104" s="73">
        <f t="shared" si="131"/>
        <v>3.9</v>
      </c>
      <c r="F104" s="73">
        <f t="shared" si="131"/>
        <v>0.8</v>
      </c>
      <c r="G104" s="73">
        <f t="shared" si="131"/>
        <v>41.4</v>
      </c>
      <c r="H104" s="73">
        <f t="shared" si="131"/>
        <v>54.5</v>
      </c>
      <c r="I104" s="73">
        <f t="shared" si="131"/>
        <v>0.7</v>
      </c>
      <c r="J104" s="73">
        <f t="shared" si="131"/>
        <v>0.2</v>
      </c>
      <c r="K104" s="73">
        <f t="shared" si="131"/>
        <v>16.2</v>
      </c>
      <c r="L104" s="73">
        <f t="shared" si="131"/>
        <v>12</v>
      </c>
      <c r="M104" s="73">
        <f t="shared" si="131"/>
        <v>8.9</v>
      </c>
      <c r="N104" s="73">
        <f t="shared" si="131"/>
        <v>2</v>
      </c>
      <c r="O104" s="73">
        <f t="shared" si="131"/>
        <v>178.8</v>
      </c>
      <c r="P104" s="73">
        <f t="shared" si="131"/>
        <v>153.3</v>
      </c>
      <c r="Q104" s="73">
        <f t="shared" si="131"/>
        <v>738.6</v>
      </c>
      <c r="R104" s="86">
        <f t="shared" si="128"/>
        <v>74.5</v>
      </c>
      <c r="S104" s="73">
        <f t="shared" si="128"/>
        <v>107.7</v>
      </c>
      <c r="T104" s="73">
        <f t="shared" si="128"/>
        <v>104.2</v>
      </c>
      <c r="U104" s="73">
        <f t="shared" si="128"/>
        <v>88.2</v>
      </c>
      <c r="V104" s="73">
        <f t="shared" si="128"/>
        <v>4813.3</v>
      </c>
      <c r="W104" s="73">
        <f t="shared" si="128"/>
        <v>722.1</v>
      </c>
      <c r="X104" s="73">
        <f t="shared" si="128"/>
        <v>167</v>
      </c>
      <c r="Y104" s="73">
        <f t="shared" si="128"/>
        <v>627.4</v>
      </c>
      <c r="Z104" s="73">
        <f t="shared" si="128"/>
        <v>26.4</v>
      </c>
      <c r="AA104" s="73">
        <f t="shared" si="128"/>
        <v>405.6</v>
      </c>
      <c r="AB104" s="73">
        <f t="shared" si="128"/>
        <v>2.8</v>
      </c>
      <c r="AC104" s="73">
        <f t="shared" si="128"/>
        <v>1.6</v>
      </c>
      <c r="AD104" s="73">
        <f t="shared" si="128"/>
        <v>20.5</v>
      </c>
      <c r="AE104" s="73">
        <f t="shared" si="128"/>
        <v>0</v>
      </c>
      <c r="AF104" s="73">
        <f t="shared" si="128"/>
        <v>1295</v>
      </c>
      <c r="AG104" s="73">
        <f t="shared" si="128"/>
        <v>3.2</v>
      </c>
      <c r="AH104" s="73">
        <f>ROUND(AH95,1)</f>
        <v>2672.3</v>
      </c>
      <c r="AI104" s="73">
        <f t="shared" si="128"/>
        <v>10833.1</v>
      </c>
      <c r="AJ104" s="73">
        <f t="shared" si="128"/>
        <v>21268.5</v>
      </c>
      <c r="AK104" s="73">
        <f>ROUND(AK95,1)</f>
        <v>10259.1</v>
      </c>
      <c r="AL104" s="73">
        <f t="shared" si="128"/>
        <v>4603.1</v>
      </c>
      <c r="AM104" s="73">
        <f t="shared" si="128"/>
        <v>5714.8</v>
      </c>
      <c r="AN104" s="73">
        <f t="shared" si="128"/>
        <v>66</v>
      </c>
      <c r="AO104" s="73">
        <f t="shared" si="128"/>
        <v>470.1</v>
      </c>
      <c r="AP104" s="73">
        <f t="shared" si="128"/>
        <v>14551.3</v>
      </c>
      <c r="AQ104" s="73">
        <f t="shared" si="128"/>
        <v>1988.3</v>
      </c>
      <c r="AR104" s="73">
        <f t="shared" si="128"/>
        <v>10437</v>
      </c>
      <c r="AS104" s="73">
        <f t="shared" si="128"/>
        <v>2028.4</v>
      </c>
      <c r="AT104" s="73">
        <f t="shared" si="128"/>
        <v>2200.8</v>
      </c>
      <c r="AU104" s="73">
        <f t="shared" si="128"/>
        <v>563.8</v>
      </c>
      <c r="AV104" s="73">
        <f t="shared" si="128"/>
        <v>217.4</v>
      </c>
      <c r="AW104" s="73">
        <f t="shared" si="128"/>
        <v>282.1</v>
      </c>
      <c r="AX104" s="73">
        <f aca="true" t="shared" si="132" ref="AX104:CT104">ROUND(AX95,1)</f>
        <v>2884.2</v>
      </c>
      <c r="AY104" s="73">
        <f t="shared" si="132"/>
        <v>576.8</v>
      </c>
      <c r="AZ104" s="73">
        <f t="shared" si="132"/>
        <v>3138.3</v>
      </c>
      <c r="BA104" s="73">
        <f t="shared" si="132"/>
        <v>2146.7</v>
      </c>
      <c r="BB104" s="73">
        <f t="shared" si="132"/>
        <v>318.7</v>
      </c>
      <c r="BC104" s="73">
        <f t="shared" si="132"/>
        <v>3.7</v>
      </c>
      <c r="BD104" s="73">
        <f t="shared" si="132"/>
        <v>8996.7</v>
      </c>
      <c r="BE104" s="73">
        <f t="shared" si="132"/>
        <v>1944.1</v>
      </c>
      <c r="BF104" s="73">
        <f t="shared" si="132"/>
        <v>1104.2</v>
      </c>
      <c r="BG104" s="73">
        <f t="shared" si="132"/>
        <v>80.3</v>
      </c>
      <c r="BH104" s="73">
        <f t="shared" si="132"/>
        <v>690.1</v>
      </c>
      <c r="BI104" s="73">
        <f t="shared" si="132"/>
        <v>56770.2</v>
      </c>
      <c r="BJ104" s="73"/>
      <c r="BK104" s="73">
        <f t="shared" si="132"/>
        <v>143202.9</v>
      </c>
      <c r="BL104" s="73">
        <f t="shared" si="132"/>
        <v>87231.6</v>
      </c>
      <c r="BM104" s="73">
        <f t="shared" si="132"/>
        <v>1213.4</v>
      </c>
      <c r="BN104" s="73">
        <f t="shared" si="132"/>
        <v>359.6</v>
      </c>
      <c r="BO104" s="73">
        <f>ROUND(BO95,1)</f>
        <v>193</v>
      </c>
      <c r="BP104" s="73">
        <f t="shared" si="132"/>
        <v>718.1</v>
      </c>
      <c r="BQ104" s="73">
        <f>ROUND(BQ95,1)</f>
        <v>3742.4</v>
      </c>
      <c r="BR104" s="73">
        <f t="shared" si="132"/>
        <v>76182.9</v>
      </c>
      <c r="BS104" s="73">
        <f t="shared" si="132"/>
        <v>6049.4</v>
      </c>
      <c r="BT104" s="73">
        <f>ROUND(BT95,1)</f>
        <v>854.3</v>
      </c>
      <c r="BU104" s="86">
        <f t="shared" si="132"/>
        <v>254</v>
      </c>
      <c r="BV104" s="117">
        <f>SUM(BW104:CA104)</f>
        <v>2013.1</v>
      </c>
      <c r="BW104" s="86">
        <f t="shared" si="130"/>
        <v>1277.6</v>
      </c>
      <c r="BX104" s="86">
        <f t="shared" si="130"/>
        <v>47.9</v>
      </c>
      <c r="BY104" s="86">
        <f t="shared" si="130"/>
        <v>89.3</v>
      </c>
      <c r="BZ104" s="86">
        <f t="shared" si="130"/>
        <v>596.2</v>
      </c>
      <c r="CA104" s="86">
        <f t="shared" si="130"/>
        <v>2.1</v>
      </c>
      <c r="CB104" s="73">
        <f t="shared" si="132"/>
        <v>11766.8</v>
      </c>
      <c r="CC104" s="73">
        <f>ROUND(CC95,1)</f>
        <v>1018.1</v>
      </c>
      <c r="CD104" s="73">
        <f t="shared" si="132"/>
        <v>75.7</v>
      </c>
      <c r="CE104" s="73">
        <f t="shared" si="132"/>
        <v>2479.6</v>
      </c>
      <c r="CF104" s="73">
        <f t="shared" si="132"/>
        <v>255.2</v>
      </c>
      <c r="CG104" s="73">
        <f t="shared" si="132"/>
        <v>2591.7</v>
      </c>
      <c r="CH104" s="73">
        <f t="shared" si="132"/>
        <v>103.6</v>
      </c>
      <c r="CI104" s="73">
        <f t="shared" si="132"/>
        <v>108.3</v>
      </c>
      <c r="CJ104" s="73">
        <f t="shared" si="132"/>
        <v>1315.7</v>
      </c>
      <c r="CK104" s="73">
        <f t="shared" si="132"/>
        <v>469.5</v>
      </c>
      <c r="CL104" s="73">
        <f t="shared" si="132"/>
        <v>219.1</v>
      </c>
      <c r="CM104" s="73">
        <f t="shared" si="132"/>
        <v>75.9</v>
      </c>
      <c r="CN104" s="73">
        <f t="shared" si="132"/>
        <v>35.7</v>
      </c>
      <c r="CO104" s="73">
        <f t="shared" si="132"/>
        <v>3.4</v>
      </c>
      <c r="CP104" s="73">
        <f t="shared" si="132"/>
        <v>527.4</v>
      </c>
      <c r="CQ104" s="73">
        <f t="shared" si="132"/>
        <v>89.2</v>
      </c>
      <c r="CR104" s="73">
        <f t="shared" si="132"/>
        <v>0.4</v>
      </c>
      <c r="CS104" s="73">
        <f t="shared" si="132"/>
        <v>396.7</v>
      </c>
      <c r="CT104" s="73">
        <f t="shared" si="132"/>
        <v>122.6</v>
      </c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</row>
    <row r="105" spans="1:251" ht="12.75">
      <c r="A105" s="81" t="s">
        <v>30</v>
      </c>
      <c r="B105" s="73">
        <f t="shared" si="131"/>
        <v>1.5</v>
      </c>
      <c r="C105" s="73">
        <f aca="true" t="shared" si="133" ref="C105:AW105">ROUND(C96,1)</f>
        <v>0.7</v>
      </c>
      <c r="D105" s="73">
        <f t="shared" si="133"/>
        <v>0.9</v>
      </c>
      <c r="E105" s="73">
        <f t="shared" si="133"/>
        <v>1.5</v>
      </c>
      <c r="F105" s="73">
        <f t="shared" si="133"/>
        <v>0</v>
      </c>
      <c r="G105" s="73">
        <f t="shared" si="133"/>
        <v>201.4</v>
      </c>
      <c r="H105" s="73">
        <f t="shared" si="133"/>
        <v>4.5</v>
      </c>
      <c r="I105" s="73">
        <f t="shared" si="133"/>
        <v>2.8</v>
      </c>
      <c r="J105" s="73">
        <f t="shared" si="133"/>
        <v>0.6</v>
      </c>
      <c r="K105" s="73">
        <f t="shared" si="133"/>
        <v>134.1</v>
      </c>
      <c r="L105" s="73">
        <f t="shared" si="133"/>
        <v>12.6</v>
      </c>
      <c r="M105" s="73">
        <f t="shared" si="133"/>
        <v>9.5</v>
      </c>
      <c r="N105" s="73">
        <f t="shared" si="133"/>
        <v>24.1</v>
      </c>
      <c r="O105" s="73">
        <f t="shared" si="133"/>
        <v>132.7</v>
      </c>
      <c r="P105" s="73">
        <f t="shared" si="133"/>
        <v>111.3</v>
      </c>
      <c r="Q105" s="73">
        <f t="shared" si="133"/>
        <v>797.1</v>
      </c>
      <c r="R105" s="86">
        <f t="shared" si="133"/>
        <v>80.4</v>
      </c>
      <c r="S105" s="73">
        <f t="shared" si="133"/>
        <v>101</v>
      </c>
      <c r="T105" s="73">
        <f t="shared" si="133"/>
        <v>1119.4</v>
      </c>
      <c r="U105" s="73">
        <f t="shared" si="133"/>
        <v>282.5</v>
      </c>
      <c r="V105" s="73">
        <f t="shared" si="133"/>
        <v>2157.1</v>
      </c>
      <c r="W105" s="73">
        <f t="shared" si="133"/>
        <v>322.9</v>
      </c>
      <c r="X105" s="73">
        <f t="shared" si="133"/>
        <v>334.6</v>
      </c>
      <c r="Y105" s="73">
        <f t="shared" si="133"/>
        <v>8370.4</v>
      </c>
      <c r="Z105" s="73">
        <f t="shared" si="133"/>
        <v>351.7</v>
      </c>
      <c r="AA105" s="73">
        <f t="shared" si="133"/>
        <v>111</v>
      </c>
      <c r="AB105" s="73">
        <f t="shared" si="133"/>
        <v>0</v>
      </c>
      <c r="AC105" s="73">
        <f t="shared" si="133"/>
        <v>4139.5</v>
      </c>
      <c r="AD105" s="73">
        <f t="shared" si="133"/>
        <v>7.3</v>
      </c>
      <c r="AE105" s="73">
        <f t="shared" si="133"/>
        <v>0</v>
      </c>
      <c r="AF105" s="73">
        <f t="shared" si="133"/>
        <v>0</v>
      </c>
      <c r="AG105" s="73">
        <f t="shared" si="133"/>
        <v>0</v>
      </c>
      <c r="AH105" s="73">
        <f t="shared" si="133"/>
        <v>2681.2</v>
      </c>
      <c r="AI105" s="73">
        <f t="shared" si="133"/>
        <v>399.1</v>
      </c>
      <c r="AJ105" s="73">
        <f t="shared" si="133"/>
        <v>495.7</v>
      </c>
      <c r="AK105" s="73">
        <f>ROUND(AK96,1)</f>
        <v>282.7</v>
      </c>
      <c r="AL105" s="73">
        <f t="shared" si="133"/>
        <v>131.8</v>
      </c>
      <c r="AM105" s="73">
        <f t="shared" si="133"/>
        <v>748.6</v>
      </c>
      <c r="AN105" s="73">
        <f t="shared" si="133"/>
        <v>7.5</v>
      </c>
      <c r="AO105" s="73">
        <f t="shared" si="133"/>
        <v>13.1</v>
      </c>
      <c r="AP105" s="73">
        <f t="shared" si="133"/>
        <v>1153.4</v>
      </c>
      <c r="AQ105" s="73">
        <f t="shared" si="133"/>
        <v>74.7</v>
      </c>
      <c r="AR105" s="73">
        <f t="shared" si="133"/>
        <v>444.3</v>
      </c>
      <c r="AS105" s="73">
        <f t="shared" si="133"/>
        <v>25.5</v>
      </c>
      <c r="AT105" s="73">
        <f t="shared" si="133"/>
        <v>146.2</v>
      </c>
      <c r="AU105" s="73">
        <f t="shared" si="133"/>
        <v>28.1</v>
      </c>
      <c r="AV105" s="73">
        <f t="shared" si="133"/>
        <v>16.3</v>
      </c>
      <c r="AW105" s="73">
        <f t="shared" si="133"/>
        <v>19.4</v>
      </c>
      <c r="AX105" s="73">
        <f aca="true" t="shared" si="134" ref="AX105:CT105">ROUND(AX96,1)</f>
        <v>149</v>
      </c>
      <c r="AY105" s="73">
        <f t="shared" si="134"/>
        <v>29.8</v>
      </c>
      <c r="AZ105" s="73">
        <f t="shared" si="134"/>
        <v>61.1</v>
      </c>
      <c r="BA105" s="73">
        <f t="shared" si="134"/>
        <v>98.8</v>
      </c>
      <c r="BB105" s="73">
        <f t="shared" si="134"/>
        <v>14.6</v>
      </c>
      <c r="BC105" s="73">
        <f t="shared" si="134"/>
        <v>0.9</v>
      </c>
      <c r="BD105" s="73">
        <f t="shared" si="134"/>
        <v>1891</v>
      </c>
      <c r="BE105" s="73">
        <f t="shared" si="134"/>
        <v>260.8</v>
      </c>
      <c r="BF105" s="73">
        <f t="shared" si="134"/>
        <v>151.1</v>
      </c>
      <c r="BG105" s="73">
        <f t="shared" si="134"/>
        <v>12.6</v>
      </c>
      <c r="BH105" s="73">
        <f t="shared" si="134"/>
        <v>2.9</v>
      </c>
      <c r="BI105" s="73">
        <f t="shared" si="134"/>
        <v>7956.6</v>
      </c>
      <c r="BJ105" s="73"/>
      <c r="BK105" s="73">
        <f t="shared" si="134"/>
        <v>15382.8</v>
      </c>
      <c r="BL105" s="73">
        <f t="shared" si="134"/>
        <v>9370.4</v>
      </c>
      <c r="BM105" s="73">
        <f t="shared" si="134"/>
        <v>59.7</v>
      </c>
      <c r="BN105" s="73">
        <f t="shared" si="134"/>
        <v>25</v>
      </c>
      <c r="BO105" s="73">
        <f>ROUND(BO96,1)</f>
        <v>369</v>
      </c>
      <c r="BP105" s="73">
        <f t="shared" si="134"/>
        <v>444.8</v>
      </c>
      <c r="BQ105" s="73">
        <f>ROUND(BQ96,1)</f>
        <v>1990.3</v>
      </c>
      <c r="BR105" s="73">
        <f t="shared" si="134"/>
        <v>4033.5</v>
      </c>
      <c r="BS105" s="73">
        <f t="shared" si="134"/>
        <v>153.6</v>
      </c>
      <c r="BT105" s="73">
        <f>ROUND(BT96,1)</f>
        <v>21.7</v>
      </c>
      <c r="BU105" s="86">
        <f t="shared" si="134"/>
        <v>2.6</v>
      </c>
      <c r="BV105" s="117">
        <f>SUM(BW105:CA105)</f>
        <v>1646.9</v>
      </c>
      <c r="BW105" s="86">
        <f t="shared" si="130"/>
        <v>1045.2</v>
      </c>
      <c r="BX105" s="86">
        <f t="shared" si="130"/>
        <v>39.2</v>
      </c>
      <c r="BY105" s="86">
        <f t="shared" si="130"/>
        <v>73</v>
      </c>
      <c r="BZ105" s="86">
        <f t="shared" si="130"/>
        <v>487.8</v>
      </c>
      <c r="CA105" s="86">
        <f t="shared" si="130"/>
        <v>1.7</v>
      </c>
      <c r="CB105" s="73">
        <f t="shared" si="134"/>
        <v>1264</v>
      </c>
      <c r="CC105" s="73">
        <f>ROUND(CC96,1)</f>
        <v>53.9</v>
      </c>
      <c r="CD105" s="73">
        <f t="shared" si="134"/>
        <v>0.8</v>
      </c>
      <c r="CE105" s="73">
        <f t="shared" si="134"/>
        <v>128.8</v>
      </c>
      <c r="CF105" s="73">
        <f t="shared" si="134"/>
        <v>10.6</v>
      </c>
      <c r="CG105" s="73">
        <f t="shared" si="134"/>
        <v>357.6</v>
      </c>
      <c r="CH105" s="73">
        <f t="shared" si="134"/>
        <v>14</v>
      </c>
      <c r="CI105" s="73">
        <f t="shared" si="134"/>
        <v>5.7</v>
      </c>
      <c r="CJ105" s="73">
        <f t="shared" si="134"/>
        <v>60.2</v>
      </c>
      <c r="CK105" s="73">
        <f t="shared" si="134"/>
        <v>132.7</v>
      </c>
      <c r="CL105" s="73">
        <f t="shared" si="134"/>
        <v>3.3</v>
      </c>
      <c r="CM105" s="73">
        <f t="shared" si="134"/>
        <v>1.3</v>
      </c>
      <c r="CN105" s="73">
        <f t="shared" si="134"/>
        <v>0</v>
      </c>
      <c r="CO105" s="73">
        <f t="shared" si="134"/>
        <v>0.1</v>
      </c>
      <c r="CP105" s="73">
        <f t="shared" si="134"/>
        <v>12</v>
      </c>
      <c r="CQ105" s="73">
        <f t="shared" si="134"/>
        <v>0.3</v>
      </c>
      <c r="CR105" s="73">
        <f t="shared" si="134"/>
        <v>0</v>
      </c>
      <c r="CS105" s="73">
        <f t="shared" si="134"/>
        <v>2.5</v>
      </c>
      <c r="CT105" s="73">
        <f t="shared" si="134"/>
        <v>4.8</v>
      </c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</row>
    <row r="106" s="88" customFormat="1" ht="12.75"/>
    <row r="107" spans="1:251" ht="12.75">
      <c r="A107" s="10" t="s">
        <v>329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</row>
    <row r="108" spans="1:98" ht="12.75">
      <c r="A108" s="140" t="s">
        <v>0</v>
      </c>
      <c r="B108" s="142"/>
      <c r="C108" s="143">
        <f>C101-'Apportion (exc uplift)'!C101</f>
        <v>61.00000000000023</v>
      </c>
      <c r="D108" s="142"/>
      <c r="E108" s="143">
        <f>E101-'Apportion (exc uplift)'!E101</f>
        <v>4.999999999999972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3">
        <f>O101-'Apportion (exc uplift)'!O101</f>
        <v>542</v>
      </c>
      <c r="P108" s="142"/>
      <c r="Q108" s="142"/>
      <c r="R108" s="142"/>
      <c r="S108" s="142"/>
      <c r="T108" s="143">
        <f>T101-'Apportion (exc uplift)'!T101</f>
        <v>197</v>
      </c>
      <c r="U108" s="142"/>
      <c r="V108" s="143">
        <f>V101-'Apportion (exc uplift)'!V101</f>
        <v>752.0000000000055</v>
      </c>
      <c r="W108" s="142"/>
      <c r="X108" s="143">
        <f>X101-'Apportion (exc uplift)'!X101</f>
        <v>11</v>
      </c>
      <c r="Y108" s="143">
        <f>Y101-'Apportion (exc uplift)'!Y101</f>
        <v>1175.0000000000018</v>
      </c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3">
        <f>AI101-'Apportion (exc uplift)'!AI101</f>
        <v>5223.9999999999945</v>
      </c>
      <c r="AJ108" s="143">
        <f>AJ101-'Apportion (exc uplift)'!AJ101</f>
        <v>3097.0000000000036</v>
      </c>
      <c r="AK108" s="143">
        <f>AK101-'Apportion (exc uplift)'!AK101</f>
        <v>5297</v>
      </c>
      <c r="AL108" s="143">
        <f>AL101-'Apportion (exc uplift)'!AL101</f>
        <v>944</v>
      </c>
      <c r="AM108" s="143">
        <f>AM101-'Apportion (exc uplift)'!AM101</f>
        <v>535</v>
      </c>
      <c r="AN108" s="143">
        <f>AN101-'Apportion (exc uplift)'!AN101</f>
        <v>42.000000000000114</v>
      </c>
      <c r="AO108" s="142"/>
      <c r="AP108" s="143">
        <f>AP101-'Apportion (exc uplift)'!AP101</f>
        <v>629</v>
      </c>
      <c r="AQ108" s="142"/>
      <c r="AR108" s="142"/>
      <c r="AS108" s="142"/>
      <c r="AT108" s="142"/>
      <c r="AU108" s="142"/>
      <c r="AV108" s="142"/>
      <c r="AW108" s="142"/>
      <c r="AX108" s="143">
        <f>AX101-'Apportion (exc uplift)'!AX101</f>
        <v>410</v>
      </c>
      <c r="AY108" s="142"/>
      <c r="AZ108" s="143">
        <f>AZ101-'Apportion (exc uplift)'!AZ101</f>
        <v>770</v>
      </c>
      <c r="BA108" s="143">
        <f>BA101-'Apportion (exc uplift)'!BA101</f>
        <v>149.99999999999955</v>
      </c>
      <c r="BB108" s="142"/>
      <c r="BC108" s="142"/>
      <c r="BD108" s="143">
        <f>BD101-'Apportion (exc uplift)'!BD101</f>
        <v>552</v>
      </c>
      <c r="BE108" s="142"/>
      <c r="BF108" s="143">
        <f>BF101-'Apportion (exc uplift)'!BF101</f>
        <v>115</v>
      </c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</row>
    <row r="109" spans="1:98" ht="12.75">
      <c r="A109" s="141" t="s">
        <v>27</v>
      </c>
      <c r="B109" s="142"/>
      <c r="C109" s="144">
        <f>C102-'Apportion (exc uplift)'!C102</f>
        <v>59.40000000000009</v>
      </c>
      <c r="D109" s="142"/>
      <c r="E109" s="144">
        <f>E102-'Apportion (exc uplift)'!E102</f>
        <v>4.599999999999994</v>
      </c>
      <c r="F109" s="142"/>
      <c r="G109" s="142"/>
      <c r="H109" s="142"/>
      <c r="I109" s="142"/>
      <c r="J109" s="142"/>
      <c r="K109" s="142"/>
      <c r="L109" s="142"/>
      <c r="M109" s="142"/>
      <c r="N109" s="142"/>
      <c r="O109" s="144">
        <f>O102-'Apportion (exc uplift)'!O102</f>
        <v>463.5999999999999</v>
      </c>
      <c r="P109" s="142"/>
      <c r="Q109" s="142"/>
      <c r="R109" s="142"/>
      <c r="S109" s="142"/>
      <c r="T109" s="144">
        <f>T102-'Apportion (exc uplift)'!T102</f>
        <v>38.99999999999977</v>
      </c>
      <c r="U109" s="142"/>
      <c r="V109" s="144">
        <f>V102-'Apportion (exc uplift)'!V102</f>
        <v>279.1000000000022</v>
      </c>
      <c r="W109" s="142"/>
      <c r="X109" s="144">
        <f>X102-'Apportion (exc uplift)'!X102</f>
        <v>8.200000000000045</v>
      </c>
      <c r="Y109" s="144">
        <f>Y102-'Apportion (exc uplift)'!Y102</f>
        <v>66.40000000000236</v>
      </c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4">
        <f>AI102-'Apportion (exc uplift)'!AI102</f>
        <v>1855.9999999999973</v>
      </c>
      <c r="AJ109" s="144">
        <f>AJ102-'Apportion (exc uplift)'!AJ102</f>
        <v>621.7000000000007</v>
      </c>
      <c r="AK109" s="144">
        <f>AK102-'Apportion (exc uplift)'!AK102</f>
        <v>1236.6999999999998</v>
      </c>
      <c r="AL109" s="144">
        <f>AL102-'Apportion (exc uplift)'!AL102</f>
        <v>415.09999999999945</v>
      </c>
      <c r="AM109" s="144">
        <f>AM102-'Apportion (exc uplift)'!AM102</f>
        <v>419</v>
      </c>
      <c r="AN109" s="144">
        <f>AN102-'Apportion (exc uplift)'!AN102</f>
        <v>37.500000000000114</v>
      </c>
      <c r="AO109" s="142"/>
      <c r="AP109" s="144">
        <f>AP102-'Apportion (exc uplift)'!AP102</f>
        <v>163.70000000000073</v>
      </c>
      <c r="AQ109" s="142"/>
      <c r="AR109" s="142"/>
      <c r="AS109" s="142"/>
      <c r="AT109" s="142"/>
      <c r="AU109" s="142"/>
      <c r="AV109" s="142"/>
      <c r="AW109" s="142"/>
      <c r="AX109" s="144">
        <f>AX102-'Apportion (exc uplift)'!AX102</f>
        <v>67.00000000000045</v>
      </c>
      <c r="AY109" s="142"/>
      <c r="AZ109" s="144">
        <f>AZ102-'Apportion (exc uplift)'!AZ102</f>
        <v>174.29999999999973</v>
      </c>
      <c r="BA109" s="144">
        <f>BA102-'Apportion (exc uplift)'!BA102</f>
        <v>48.19999999999982</v>
      </c>
      <c r="BB109" s="142"/>
      <c r="BC109" s="142"/>
      <c r="BD109" s="144">
        <f>BD102-'Apportion (exc uplift)'!BD102</f>
        <v>43.29999999999745</v>
      </c>
      <c r="BE109" s="142"/>
      <c r="BF109" s="144">
        <f>BF102-'Apportion (exc uplift)'!BF102</f>
        <v>30.299999999999955</v>
      </c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</row>
    <row r="110" spans="1:98" ht="12.75">
      <c r="A110" s="141" t="s">
        <v>28</v>
      </c>
      <c r="B110" s="142"/>
      <c r="C110" s="144">
        <f>C103-'Apportion (exc uplift)'!C103</f>
        <v>0.09999999999999987</v>
      </c>
      <c r="D110" s="142"/>
      <c r="E110" s="144">
        <f>E103-'Apportion (exc uplift)'!E103</f>
        <v>0.1999999999999993</v>
      </c>
      <c r="F110" s="142"/>
      <c r="G110" s="142"/>
      <c r="H110" s="142"/>
      <c r="I110" s="142"/>
      <c r="J110" s="142"/>
      <c r="K110" s="142"/>
      <c r="L110" s="142"/>
      <c r="M110" s="142"/>
      <c r="N110" s="142"/>
      <c r="O110" s="144">
        <f>O103-'Apportion (exc uplift)'!O103</f>
        <v>7.5</v>
      </c>
      <c r="P110" s="142"/>
      <c r="Q110" s="142"/>
      <c r="R110" s="142"/>
      <c r="S110" s="142"/>
      <c r="T110" s="144">
        <f>T103-'Apportion (exc uplift)'!T103</f>
        <v>1.1000000000000005</v>
      </c>
      <c r="U110" s="142"/>
      <c r="V110" s="144">
        <f>V103-'Apportion (exc uplift)'!V103</f>
        <v>6.5</v>
      </c>
      <c r="W110" s="142"/>
      <c r="X110" s="144">
        <f>X103-'Apportion (exc uplift)'!X103</f>
        <v>0.09999999999999787</v>
      </c>
      <c r="Y110" s="144">
        <f>Y103-'Apportion (exc uplift)'!Y103</f>
        <v>0.7999999999999998</v>
      </c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4">
        <f>AI103-'Apportion (exc uplift)'!AI103</f>
        <v>2.1000000000000005</v>
      </c>
      <c r="AJ110" s="144">
        <f>AJ103-'Apportion (exc uplift)'!AJ103</f>
        <v>0</v>
      </c>
      <c r="AK110" s="144">
        <f>AK103-'Apportion (exc uplift)'!AK103</f>
        <v>0.29999999999999993</v>
      </c>
      <c r="AL110" s="144">
        <f>AL103-'Apportion (exc uplift)'!AL103</f>
        <v>0</v>
      </c>
      <c r="AM110" s="144">
        <f>AM103-'Apportion (exc uplift)'!AM103</f>
        <v>0</v>
      </c>
      <c r="AN110" s="144">
        <f>AN103-'Apportion (exc uplift)'!AN103</f>
        <v>0</v>
      </c>
      <c r="AO110" s="142"/>
      <c r="AP110" s="144">
        <f>AP103-'Apportion (exc uplift)'!AP103</f>
        <v>0.20000000000000018</v>
      </c>
      <c r="AQ110" s="142"/>
      <c r="AR110" s="142"/>
      <c r="AS110" s="142"/>
      <c r="AT110" s="142"/>
      <c r="AU110" s="142"/>
      <c r="AV110" s="142"/>
      <c r="AW110" s="142"/>
      <c r="AX110" s="144">
        <f>AX103-'Apportion (exc uplift)'!AX103</f>
        <v>0</v>
      </c>
      <c r="AY110" s="142"/>
      <c r="AZ110" s="144">
        <f>AZ103-'Apportion (exc uplift)'!AZ103</f>
        <v>0</v>
      </c>
      <c r="BA110" s="144">
        <f>BA103-'Apportion (exc uplift)'!BA103</f>
        <v>0</v>
      </c>
      <c r="BB110" s="142"/>
      <c r="BC110" s="142"/>
      <c r="BD110" s="144">
        <f>BD103-'Apportion (exc uplift)'!BD103</f>
        <v>1.1999999999999993</v>
      </c>
      <c r="BE110" s="142"/>
      <c r="BF110" s="144">
        <f>BF103-'Apportion (exc uplift)'!BF103</f>
        <v>0</v>
      </c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</row>
    <row r="111" spans="1:98" ht="12.75">
      <c r="A111" s="141" t="s">
        <v>29</v>
      </c>
      <c r="B111" s="142"/>
      <c r="C111" s="144">
        <f>C104-'Apportion (exc uplift)'!C104</f>
        <v>1.3999999999999986</v>
      </c>
      <c r="D111" s="142"/>
      <c r="E111" s="144">
        <f>E104-'Apportion (exc uplift)'!E104</f>
        <v>0.10000000000000009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4">
        <f>O104-'Apportion (exc uplift)'!O104</f>
        <v>40.70000000000002</v>
      </c>
      <c r="P111" s="142"/>
      <c r="Q111" s="142"/>
      <c r="R111" s="142"/>
      <c r="S111" s="142"/>
      <c r="T111" s="144">
        <f>T104-'Apportion (exc uplift)'!T104</f>
        <v>13.299999999999997</v>
      </c>
      <c r="U111" s="142"/>
      <c r="V111" s="144">
        <f>V104-'Apportion (exc uplift)'!V104</f>
        <v>322.10000000000036</v>
      </c>
      <c r="W111" s="142"/>
      <c r="X111" s="144">
        <f>X104-'Apportion (exc uplift)'!X104</f>
        <v>0.9000000000000057</v>
      </c>
      <c r="Y111" s="144">
        <f>Y104-'Apportion (exc uplift)'!Y104</f>
        <v>77.19999999999993</v>
      </c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4">
        <f>AI104-'Apportion (exc uplift)'!AI104</f>
        <v>3246.3</v>
      </c>
      <c r="AJ111" s="144">
        <f>AJ104-'Apportion (exc uplift)'!AJ104</f>
        <v>2418.9000000000015</v>
      </c>
      <c r="AK111" s="144">
        <f>AK104-'Apportion (exc uplift)'!AK104</f>
        <v>3951.1000000000004</v>
      </c>
      <c r="AL111" s="144">
        <f>AL104-'Apportion (exc uplift)'!AL104</f>
        <v>514.1000000000004</v>
      </c>
      <c r="AM111" s="144">
        <f>AM104-'Apportion (exc uplift)'!AM104</f>
        <v>102.5</v>
      </c>
      <c r="AN111" s="144">
        <f>AN104-'Apportion (exc uplift)'!AN104</f>
        <v>4.100000000000001</v>
      </c>
      <c r="AO111" s="142"/>
      <c r="AP111" s="144">
        <f>AP104-'Apportion (exc uplift)'!AP104</f>
        <v>430.89999999999964</v>
      </c>
      <c r="AQ111" s="142"/>
      <c r="AR111" s="142"/>
      <c r="AS111" s="142"/>
      <c r="AT111" s="142"/>
      <c r="AU111" s="142"/>
      <c r="AV111" s="142"/>
      <c r="AW111" s="142"/>
      <c r="AX111" s="144">
        <f>AX104-'Apportion (exc uplift)'!AX104</f>
        <v>326.2999999999997</v>
      </c>
      <c r="AY111" s="142"/>
      <c r="AZ111" s="144">
        <f>AZ104-'Apportion (exc uplift)'!AZ104</f>
        <v>584.3000000000002</v>
      </c>
      <c r="BA111" s="144">
        <f>BA104-'Apportion (exc uplift)'!BA104</f>
        <v>97.39999999999964</v>
      </c>
      <c r="BB111" s="142"/>
      <c r="BC111" s="142"/>
      <c r="BD111" s="144">
        <f>BD104-'Apportion (exc uplift)'!BD104</f>
        <v>419.3000000000011</v>
      </c>
      <c r="BE111" s="142"/>
      <c r="BF111" s="144">
        <f>BF104-'Apportion (exc uplift)'!BF104</f>
        <v>74.40000000000009</v>
      </c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</row>
    <row r="112" spans="1:98" ht="12.75">
      <c r="A112" s="141" t="s">
        <v>30</v>
      </c>
      <c r="B112" s="142"/>
      <c r="C112" s="144">
        <f>C105-'Apportion (exc uplift)'!C105</f>
        <v>0.09999999999999998</v>
      </c>
      <c r="D112" s="142"/>
      <c r="E112" s="144">
        <f>E105-'Apportion (exc uplift)'!E105</f>
        <v>0.10000000000000009</v>
      </c>
      <c r="F112" s="142"/>
      <c r="G112" s="142"/>
      <c r="H112" s="142"/>
      <c r="I112" s="142"/>
      <c r="J112" s="142"/>
      <c r="K112" s="142"/>
      <c r="L112" s="142"/>
      <c r="M112" s="142"/>
      <c r="N112" s="142"/>
      <c r="O112" s="144">
        <f>O105-'Apportion (exc uplift)'!O105</f>
        <v>30.19999999999999</v>
      </c>
      <c r="P112" s="142"/>
      <c r="Q112" s="142"/>
      <c r="R112" s="142"/>
      <c r="S112" s="142"/>
      <c r="T112" s="144">
        <f>T105-'Apportion (exc uplift)'!T105</f>
        <v>143.60000000000014</v>
      </c>
      <c r="U112" s="142"/>
      <c r="V112" s="144">
        <f>V105-'Apportion (exc uplift)'!V105</f>
        <v>144.29999999999995</v>
      </c>
      <c r="W112" s="142"/>
      <c r="X112" s="144">
        <f>X105-'Apportion (exc uplift)'!X105</f>
        <v>1.8000000000000114</v>
      </c>
      <c r="Y112" s="144">
        <f>Y105-'Apportion (exc uplift)'!Y105</f>
        <v>1030.5999999999995</v>
      </c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4">
        <f>AI105-'Apportion (exc uplift)'!AI105</f>
        <v>119.60000000000002</v>
      </c>
      <c r="AJ112" s="144">
        <f>AJ105-'Apportion (exc uplift)'!AJ105</f>
        <v>56.39999999999998</v>
      </c>
      <c r="AK112" s="144">
        <f>AK105-'Apportion (exc uplift)'!AK105</f>
        <v>108.89999999999998</v>
      </c>
      <c r="AL112" s="144">
        <f>AL105-'Apportion (exc uplift)'!AL105</f>
        <v>14.800000000000011</v>
      </c>
      <c r="AM112" s="144">
        <f>AM105-'Apportion (exc uplift)'!AM105</f>
        <v>13.5</v>
      </c>
      <c r="AN112" s="144">
        <f>AN105-'Apportion (exc uplift)'!AN105</f>
        <v>0.40000000000000036</v>
      </c>
      <c r="AO112" s="142"/>
      <c r="AP112" s="144">
        <f>AP105-'Apportion (exc uplift)'!AP105</f>
        <v>34.200000000000045</v>
      </c>
      <c r="AQ112" s="142"/>
      <c r="AR112" s="142"/>
      <c r="AS112" s="142"/>
      <c r="AT112" s="142"/>
      <c r="AU112" s="142"/>
      <c r="AV112" s="142"/>
      <c r="AW112" s="142"/>
      <c r="AX112" s="144">
        <f>AX105-'Apportion (exc uplift)'!AX105</f>
        <v>16.69999999999999</v>
      </c>
      <c r="AY112" s="142"/>
      <c r="AZ112" s="144">
        <f>AZ105-'Apportion (exc uplift)'!AZ105</f>
        <v>11.399999999999999</v>
      </c>
      <c r="BA112" s="144">
        <f>BA105-'Apportion (exc uplift)'!BA105</f>
        <v>4.3999999999999915</v>
      </c>
      <c r="BB112" s="142"/>
      <c r="BC112" s="142"/>
      <c r="BD112" s="144">
        <f>BD105-'Apportion (exc uplift)'!BD105</f>
        <v>88.20000000000005</v>
      </c>
      <c r="BE112" s="142"/>
      <c r="BF112" s="144">
        <f>BF105-'Apportion (exc uplift)'!BF105</f>
        <v>10.299999999999983</v>
      </c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</row>
  </sheetData>
  <sheetProtection/>
  <conditionalFormatting sqref="BR20:BS22 CB20:CT22 BU20:BU22 B20:BN22 B23:CT23">
    <cfRule type="cellIs" priority="40" dxfId="50" operator="notEqual" stopIfTrue="1">
      <formula>0</formula>
    </cfRule>
  </conditionalFormatting>
  <conditionalFormatting sqref="B86:CT89 B6:CT9 B11:CT14">
    <cfRule type="cellIs" priority="39" dxfId="51" operator="equal" stopIfTrue="1">
      <formula>0</formula>
    </cfRule>
  </conditionalFormatting>
  <conditionalFormatting sqref="BP20:BQ22">
    <cfRule type="cellIs" priority="21" dxfId="50" operator="notEqual" stopIfTrue="1">
      <formula>0</formula>
    </cfRule>
  </conditionalFormatting>
  <conditionalFormatting sqref="BP86:BQ89">
    <cfRule type="cellIs" priority="20" dxfId="51" operator="equal" stopIfTrue="1">
      <formula>0</formula>
    </cfRule>
  </conditionalFormatting>
  <conditionalFormatting sqref="BV20:CA22">
    <cfRule type="cellIs" priority="19" dxfId="50" operator="notEqual" stopIfTrue="1">
      <formula>0</formula>
    </cfRule>
  </conditionalFormatting>
  <conditionalFormatting sqref="BV11:CA13">
    <cfRule type="cellIs" priority="18" dxfId="51" operator="equal" stopIfTrue="1">
      <formula>0</formula>
    </cfRule>
  </conditionalFormatting>
  <conditionalFormatting sqref="BT20:BT22">
    <cfRule type="cellIs" priority="17" dxfId="50" operator="notEqual" stopIfTrue="1">
      <formula>0</formula>
    </cfRule>
  </conditionalFormatting>
  <conditionalFormatting sqref="BT11:BT13 BT86:BT89">
    <cfRule type="cellIs" priority="16" dxfId="51" operator="equal" stopIfTrue="1">
      <formula>0</formula>
    </cfRule>
  </conditionalFormatting>
  <conditionalFormatting sqref="BO20:BO22">
    <cfRule type="cellIs" priority="15" dxfId="50" operator="notEqual" stopIfTrue="1">
      <formula>0</formula>
    </cfRule>
  </conditionalFormatting>
  <conditionalFormatting sqref="BO11:BO13">
    <cfRule type="cellIs" priority="14" dxfId="51" operator="equal" stopIfTrue="1">
      <formula>0</formula>
    </cfRule>
  </conditionalFormatting>
  <conditionalFormatting sqref="BO86:BO89">
    <cfRule type="cellIs" priority="13" dxfId="51" operator="equal" stopIfTrue="1">
      <formula>0</formula>
    </cfRule>
  </conditionalFormatting>
  <conditionalFormatting sqref="B6:CT9 B11:CT14">
    <cfRule type="cellIs" priority="11" dxfId="52" operator="notEqual" stopIfTrue="1">
      <formula>0</formula>
    </cfRule>
  </conditionalFormatting>
  <conditionalFormatting sqref="BM14">
    <cfRule type="cellIs" priority="9" dxfId="51" operator="equal" stopIfTrue="1">
      <formula>0</formula>
    </cfRule>
  </conditionalFormatting>
  <conditionalFormatting sqref="BU14">
    <cfRule type="cellIs" priority="8" dxfId="51" operator="equal" stopIfTrue="1">
      <formula>0</formula>
    </cfRule>
  </conditionalFormatting>
  <conditionalFormatting sqref="CE14">
    <cfRule type="cellIs" priority="7" dxfId="5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12" fitToHeight="1" horizontalDpi="300" verticalDpi="300" orientation="portrait" paperSize="8" scale="73" r:id="rId3"/>
  <colBreaks count="4" manualBreakCount="4">
    <brk id="28" max="78" man="1"/>
    <brk id="34" max="78" man="1"/>
    <brk id="60" max="78" man="1"/>
    <brk id="7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5"/>
  <sheetViews>
    <sheetView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8.88671875" defaultRowHeight="15"/>
  <cols>
    <col min="1" max="1" width="19.88671875" style="88" bestFit="1" customWidth="1"/>
    <col min="2" max="92" width="8.88671875" style="88" customWidth="1"/>
    <col min="93" max="16384" width="8.88671875" style="88" customWidth="1"/>
  </cols>
  <sheetData>
    <row r="1" spans="2:98" ht="12.75"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31</v>
      </c>
      <c r="W1" s="4" t="s">
        <v>31</v>
      </c>
      <c r="X1" s="4" t="s">
        <v>31</v>
      </c>
      <c r="Y1" s="4" t="s">
        <v>31</v>
      </c>
      <c r="Z1" s="4" t="s">
        <v>31</v>
      </c>
      <c r="AA1" s="4" t="s">
        <v>31</v>
      </c>
      <c r="AB1" s="4" t="s">
        <v>31</v>
      </c>
      <c r="AC1" s="4" t="s">
        <v>38</v>
      </c>
      <c r="AD1" s="4" t="s">
        <v>38</v>
      </c>
      <c r="AE1" s="4" t="s">
        <v>38</v>
      </c>
      <c r="AF1" s="4" t="s">
        <v>38</v>
      </c>
      <c r="AG1" s="4" t="s">
        <v>38</v>
      </c>
      <c r="AH1" s="133" t="s">
        <v>38</v>
      </c>
      <c r="AI1" s="4" t="s">
        <v>61</v>
      </c>
      <c r="AJ1" s="4" t="s">
        <v>61</v>
      </c>
      <c r="AK1" s="4" t="s">
        <v>61</v>
      </c>
      <c r="AL1" s="4" t="s">
        <v>61</v>
      </c>
      <c r="AM1" s="4" t="s">
        <v>61</v>
      </c>
      <c r="AN1" s="4" t="s">
        <v>61</v>
      </c>
      <c r="AO1" s="4" t="s">
        <v>61</v>
      </c>
      <c r="AP1" s="4" t="s">
        <v>61</v>
      </c>
      <c r="AQ1" s="4" t="s">
        <v>61</v>
      </c>
      <c r="AR1" s="4" t="s">
        <v>61</v>
      </c>
      <c r="AS1" s="4" t="s">
        <v>61</v>
      </c>
      <c r="AT1" s="4" t="s">
        <v>61</v>
      </c>
      <c r="AU1" s="4" t="s">
        <v>61</v>
      </c>
      <c r="AV1" s="4" t="s">
        <v>61</v>
      </c>
      <c r="AW1" s="4" t="s">
        <v>61</v>
      </c>
      <c r="AX1" s="4" t="s">
        <v>61</v>
      </c>
      <c r="AY1" s="4" t="s">
        <v>61</v>
      </c>
      <c r="AZ1" s="4" t="s">
        <v>61</v>
      </c>
      <c r="BA1" s="4" t="s">
        <v>61</v>
      </c>
      <c r="BB1" s="4" t="s">
        <v>61</v>
      </c>
      <c r="BC1" s="4" t="s">
        <v>61</v>
      </c>
      <c r="BD1" s="4" t="s">
        <v>61</v>
      </c>
      <c r="BE1" s="4" t="s">
        <v>61</v>
      </c>
      <c r="BF1" s="4" t="s">
        <v>61</v>
      </c>
      <c r="BG1" s="4" t="s">
        <v>61</v>
      </c>
      <c r="BH1" s="4" t="s">
        <v>61</v>
      </c>
      <c r="BI1" s="4" t="s">
        <v>80</v>
      </c>
      <c r="BJ1" s="133" t="s">
        <v>80</v>
      </c>
      <c r="BK1" s="4" t="s">
        <v>80</v>
      </c>
      <c r="BL1" s="4" t="s">
        <v>80</v>
      </c>
      <c r="BM1" s="4" t="s">
        <v>80</v>
      </c>
      <c r="BN1" s="4" t="s">
        <v>80</v>
      </c>
      <c r="BO1" s="133" t="s">
        <v>80</v>
      </c>
      <c r="BP1" s="4" t="s">
        <v>80</v>
      </c>
      <c r="BQ1" s="4" t="s">
        <v>80</v>
      </c>
      <c r="BR1" s="4" t="s">
        <v>80</v>
      </c>
      <c r="BS1" s="4" t="s">
        <v>80</v>
      </c>
      <c r="BT1" s="4" t="s">
        <v>80</v>
      </c>
      <c r="BU1" s="4" t="s">
        <v>80</v>
      </c>
      <c r="BV1" s="4" t="s">
        <v>80</v>
      </c>
      <c r="BW1" s="4" t="s">
        <v>80</v>
      </c>
      <c r="BX1" s="4" t="s">
        <v>80</v>
      </c>
      <c r="BY1" s="4" t="s">
        <v>80</v>
      </c>
      <c r="BZ1" s="4" t="s">
        <v>80</v>
      </c>
      <c r="CA1" s="4" t="s">
        <v>80</v>
      </c>
      <c r="CB1" s="4" t="s">
        <v>80</v>
      </c>
      <c r="CC1" s="4" t="s">
        <v>80</v>
      </c>
      <c r="CD1" s="4" t="s">
        <v>81</v>
      </c>
      <c r="CE1" s="4" t="s">
        <v>81</v>
      </c>
      <c r="CF1" s="4" t="s">
        <v>81</v>
      </c>
      <c r="CG1" s="4" t="s">
        <v>81</v>
      </c>
      <c r="CH1" s="4" t="s">
        <v>81</v>
      </c>
      <c r="CI1" s="4" t="s">
        <v>81</v>
      </c>
      <c r="CJ1" s="4" t="s">
        <v>81</v>
      </c>
      <c r="CK1" s="4" t="s">
        <v>81</v>
      </c>
      <c r="CL1" s="4" t="s">
        <v>81</v>
      </c>
      <c r="CM1" s="4" t="s">
        <v>81</v>
      </c>
      <c r="CN1" s="4" t="s">
        <v>81</v>
      </c>
      <c r="CO1" s="4" t="s">
        <v>81</v>
      </c>
      <c r="CP1" s="4" t="s">
        <v>179</v>
      </c>
      <c r="CQ1" s="4" t="s">
        <v>179</v>
      </c>
      <c r="CR1" s="4" t="s">
        <v>179</v>
      </c>
      <c r="CS1" s="4" t="s">
        <v>179</v>
      </c>
      <c r="CT1" s="4" t="s">
        <v>179</v>
      </c>
    </row>
    <row r="2" spans="1:98" ht="24.75" customHeight="1">
      <c r="A2" s="119"/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125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154</v>
      </c>
      <c r="AA2" s="5" t="s">
        <v>155</v>
      </c>
      <c r="AB2" s="5" t="s">
        <v>156</v>
      </c>
      <c r="AC2" s="8" t="s">
        <v>33</v>
      </c>
      <c r="AD2" s="8" t="s">
        <v>191</v>
      </c>
      <c r="AE2" s="8" t="s">
        <v>34</v>
      </c>
      <c r="AF2" s="8" t="s">
        <v>35</v>
      </c>
      <c r="AG2" s="9" t="s">
        <v>36</v>
      </c>
      <c r="AH2" s="149" t="s">
        <v>37</v>
      </c>
      <c r="AI2" s="5" t="s">
        <v>40</v>
      </c>
      <c r="AJ2" s="5" t="s">
        <v>41</v>
      </c>
      <c r="AK2" s="5" t="s">
        <v>42</v>
      </c>
      <c r="AL2" s="5" t="s">
        <v>43</v>
      </c>
      <c r="AM2" s="5" t="s">
        <v>44</v>
      </c>
      <c r="AN2" s="5" t="s">
        <v>45</v>
      </c>
      <c r="AO2" s="5" t="s">
        <v>46</v>
      </c>
      <c r="AP2" s="5" t="s">
        <v>47</v>
      </c>
      <c r="AQ2" s="5" t="s">
        <v>48</v>
      </c>
      <c r="AR2" s="5" t="s">
        <v>49</v>
      </c>
      <c r="AS2" s="5" t="s">
        <v>50</v>
      </c>
      <c r="AT2" s="5" t="s">
        <v>145</v>
      </c>
      <c r="AU2" s="5" t="s">
        <v>146</v>
      </c>
      <c r="AV2" s="5" t="s">
        <v>147</v>
      </c>
      <c r="AW2" s="5" t="s">
        <v>51</v>
      </c>
      <c r="AX2" s="5" t="s">
        <v>52</v>
      </c>
      <c r="AY2" s="3" t="s">
        <v>149</v>
      </c>
      <c r="AZ2" s="5" t="s">
        <v>53</v>
      </c>
      <c r="BA2" s="5" t="s">
        <v>54</v>
      </c>
      <c r="BB2" s="5" t="s">
        <v>55</v>
      </c>
      <c r="BC2" s="5" t="s">
        <v>56</v>
      </c>
      <c r="BD2" s="5" t="s">
        <v>58</v>
      </c>
      <c r="BE2" s="5" t="s">
        <v>57</v>
      </c>
      <c r="BF2" s="5" t="s">
        <v>59</v>
      </c>
      <c r="BG2" s="5" t="s">
        <v>60</v>
      </c>
      <c r="BH2" s="36" t="s">
        <v>91</v>
      </c>
      <c r="BI2" s="5" t="s">
        <v>62</v>
      </c>
      <c r="BJ2" s="146" t="s">
        <v>63</v>
      </c>
      <c r="BK2" s="5" t="s">
        <v>64</v>
      </c>
      <c r="BL2" s="3" t="s">
        <v>93</v>
      </c>
      <c r="BM2" s="5" t="s">
        <v>65</v>
      </c>
      <c r="BN2" s="3" t="s">
        <v>77</v>
      </c>
      <c r="BO2" s="146" t="s">
        <v>66</v>
      </c>
      <c r="BP2" s="5" t="s">
        <v>78</v>
      </c>
      <c r="BQ2" s="5" t="s">
        <v>79</v>
      </c>
      <c r="BR2" s="3" t="s">
        <v>67</v>
      </c>
      <c r="BS2" s="5" t="s">
        <v>69</v>
      </c>
      <c r="BT2" s="3" t="s">
        <v>320</v>
      </c>
      <c r="BU2" s="3" t="s">
        <v>70</v>
      </c>
      <c r="BV2" s="5" t="s">
        <v>68</v>
      </c>
      <c r="BW2" s="3" t="s">
        <v>71</v>
      </c>
      <c r="BX2" s="3" t="s">
        <v>72</v>
      </c>
      <c r="BY2" s="3" t="s">
        <v>73</v>
      </c>
      <c r="BZ2" s="3" t="s">
        <v>74</v>
      </c>
      <c r="CA2" s="3" t="s">
        <v>75</v>
      </c>
      <c r="CB2" s="3" t="s">
        <v>76</v>
      </c>
      <c r="CC2" s="53" t="s">
        <v>188</v>
      </c>
      <c r="CD2" s="5" t="s">
        <v>83</v>
      </c>
      <c r="CE2" s="5" t="s">
        <v>82</v>
      </c>
      <c r="CF2" s="5" t="s">
        <v>84</v>
      </c>
      <c r="CG2" s="5" t="s">
        <v>85</v>
      </c>
      <c r="CH2" s="36" t="s">
        <v>157</v>
      </c>
      <c r="CI2" s="36" t="s">
        <v>330</v>
      </c>
      <c r="CJ2" s="5" t="s">
        <v>86</v>
      </c>
      <c r="CK2" s="36" t="s">
        <v>92</v>
      </c>
      <c r="CL2" s="5" t="s">
        <v>87</v>
      </c>
      <c r="CM2" s="5" t="s">
        <v>88</v>
      </c>
      <c r="CN2" s="5" t="s">
        <v>89</v>
      </c>
      <c r="CO2" s="5" t="s">
        <v>90</v>
      </c>
      <c r="CP2" s="53" t="s">
        <v>186</v>
      </c>
      <c r="CQ2" s="53" t="s">
        <v>187</v>
      </c>
      <c r="CR2" s="53" t="s">
        <v>183</v>
      </c>
      <c r="CS2" s="53" t="s">
        <v>184</v>
      </c>
      <c r="CT2" s="53" t="s">
        <v>185</v>
      </c>
    </row>
    <row r="3" spans="1:98" ht="12.75">
      <c r="A3" s="25" t="s">
        <v>325</v>
      </c>
      <c r="B3" s="89">
        <f>'Apportion (inc uplift)'!B3-'Apportion (inc uplift)'!B4</f>
        <v>10</v>
      </c>
      <c r="C3" s="89">
        <f>'Apportion (inc uplift)'!C3-'Apportion (inc uplift)'!C4</f>
        <v>594</v>
      </c>
      <c r="D3" s="89">
        <f>'Apportion (inc uplift)'!D3-'Apportion (inc uplift)'!D4</f>
        <v>707</v>
      </c>
      <c r="E3" s="89">
        <f>'Apportion (inc uplift)'!E3-'Apportion (inc uplift)'!E4</f>
        <v>254</v>
      </c>
      <c r="F3" s="89">
        <f>'Apportion (inc uplift)'!F3-'Apportion (inc uplift)'!F4</f>
        <v>64</v>
      </c>
      <c r="G3" s="89">
        <f>'Apportion (inc uplift)'!G3-'Apportion (inc uplift)'!G4</f>
        <v>458</v>
      </c>
      <c r="H3" s="89">
        <f>'Apportion (inc uplift)'!H3-'Apportion (inc uplift)'!H4</f>
        <v>3014</v>
      </c>
      <c r="I3" s="89">
        <f>'Apportion (inc uplift)'!I3-'Apportion (inc uplift)'!I4</f>
        <v>77</v>
      </c>
      <c r="J3" s="89">
        <f>'Apportion (inc uplift)'!J3-'Apportion (inc uplift)'!J4</f>
        <v>16</v>
      </c>
      <c r="K3" s="89">
        <f>'Apportion (inc uplift)'!K3-'Apportion (inc uplift)'!K4</f>
        <v>200</v>
      </c>
      <c r="L3" s="89">
        <f>'Apportion (inc uplift)'!L3-'Apportion (inc uplift)'!L4</f>
        <v>214</v>
      </c>
      <c r="M3" s="89">
        <f>'Apportion (inc uplift)'!M3-'Apportion (inc uplift)'!M4</f>
        <v>160</v>
      </c>
      <c r="N3" s="89">
        <f>'Apportion (inc uplift)'!N3-'Apportion (inc uplift)'!N4</f>
        <v>31</v>
      </c>
      <c r="O3" s="89">
        <f>'Apportion (inc uplift)'!O3-'Apportion (inc uplift)'!O4</f>
        <v>1842</v>
      </c>
      <c r="P3" s="89">
        <f>'Apportion (inc uplift)'!P3-'Apportion (inc uplift)'!P4</f>
        <v>434</v>
      </c>
      <c r="Q3" s="89">
        <f>'Apportion (inc uplift)'!Q3-'Apportion (inc uplift)'!Q4</f>
        <v>6027</v>
      </c>
      <c r="R3" s="89">
        <f>'Apportion (inc uplift)'!R3-'Apportion (inc uplift)'!R4</f>
        <v>602.7</v>
      </c>
      <c r="S3" s="89">
        <f>'Apportion (inc uplift)'!S3-'Apportion (inc uplift)'!S4</f>
        <v>1765</v>
      </c>
      <c r="T3" s="89">
        <f>'Apportion (inc uplift)'!T3-'Apportion (inc uplift)'!T4</f>
        <v>1339</v>
      </c>
      <c r="U3" s="89">
        <f>'Apportion (inc uplift)'!U3-'Apportion (inc uplift)'!U4</f>
        <v>691</v>
      </c>
      <c r="V3" s="89">
        <f>'Apportion (inc uplift)'!V3-'Apportion (inc uplift)'!V4</f>
        <v>10487</v>
      </c>
      <c r="W3" s="89">
        <f>'Apportion (inc uplift)'!W3-'Apportion (inc uplift)'!W4</f>
        <v>1673</v>
      </c>
      <c r="X3" s="89">
        <f>'Apportion (inc uplift)'!X3-'Apportion (inc uplift)'!X4</f>
        <v>2110</v>
      </c>
      <c r="Y3" s="89">
        <f>'Apportion (inc uplift)'!Y3-'Apportion (inc uplift)'!Y4</f>
        <v>8368</v>
      </c>
      <c r="Z3" s="89">
        <f>'Apportion (inc uplift)'!Z3-'Apportion (inc uplift)'!Z4</f>
        <v>401</v>
      </c>
      <c r="AA3" s="89">
        <f>'Apportion (inc uplift)'!AA3-'Apportion (inc uplift)'!AA4</f>
        <v>2507</v>
      </c>
      <c r="AB3" s="89">
        <f>'Apportion (inc uplift)'!AB3-'Apportion (inc uplift)'!AB4</f>
        <v>192</v>
      </c>
      <c r="AC3" s="89">
        <f>'Apportion (inc uplift)'!AC3-'Apportion (inc uplift)'!AC4</f>
        <v>5190</v>
      </c>
      <c r="AD3" s="89">
        <f>'Apportion (inc uplift)'!AD3-'Apportion (inc uplift)'!AD4</f>
        <v>6529</v>
      </c>
      <c r="AE3" s="89">
        <f>'Apportion (inc uplift)'!AE3-'Apportion (inc uplift)'!AE4</f>
        <v>465</v>
      </c>
      <c r="AF3" s="89">
        <f>'Apportion (inc uplift)'!AF3-'Apportion (inc uplift)'!AF4</f>
        <v>1295</v>
      </c>
      <c r="AG3" s="89">
        <f>'Apportion (inc uplift)'!AG3-'Apportion (inc uplift)'!AG4</f>
        <v>1731</v>
      </c>
      <c r="AH3" s="89">
        <f>'Apportion (inc uplift)'!AH3-'Apportion (inc uplift)'!AH4</f>
        <v>6307</v>
      </c>
      <c r="AI3" s="89">
        <f>'Apportion (inc uplift)'!AI3-'Apportion (inc uplift)'!AI4</f>
        <v>11584</v>
      </c>
      <c r="AJ3" s="89">
        <f>'Apportion (inc uplift)'!AJ3-'Apportion (inc uplift)'!AJ4</f>
        <v>24227</v>
      </c>
      <c r="AK3" s="89">
        <f>'Apportion (inc uplift)'!AK3-'Apportion (inc uplift)'!AK4</f>
        <v>8521</v>
      </c>
      <c r="AL3" s="89">
        <f>'Apportion (inc uplift)'!AL3-'Apportion (inc uplift)'!AL4</f>
        <v>7508</v>
      </c>
      <c r="AM3" s="89">
        <f>'Apportion (inc uplift)'!AM3-'Apportion (inc uplift)'!AM4</f>
        <v>29281</v>
      </c>
      <c r="AN3" s="89">
        <f>'Apportion (inc uplift)'!AN3-'Apportion (inc uplift)'!AN4</f>
        <v>630</v>
      </c>
      <c r="AO3" s="89">
        <f>'Apportion (inc uplift)'!AO3-'Apportion (inc uplift)'!AO4</f>
        <v>658</v>
      </c>
      <c r="AP3" s="89">
        <f>'Apportion (inc uplift)'!AP3-'Apportion (inc uplift)'!AP4</f>
        <v>20608</v>
      </c>
      <c r="AQ3" s="89">
        <f>'Apportion (inc uplift)'!AQ3-'Apportion (inc uplift)'!AQ4</f>
        <v>3750</v>
      </c>
      <c r="AR3" s="89">
        <f>'Apportion (inc uplift)'!AR3-'Apportion (inc uplift)'!AR4</f>
        <v>13203</v>
      </c>
      <c r="AS3" s="89">
        <f>'Apportion (inc uplift)'!AS3-'Apportion (inc uplift)'!AS4</f>
        <v>2430</v>
      </c>
      <c r="AT3" s="89">
        <f>'Apportion (inc uplift)'!AT3-'Apportion (inc uplift)'!AT4</f>
        <v>3904</v>
      </c>
      <c r="AU3" s="89">
        <f>'Apportion (inc uplift)'!AU3-'Apportion (inc uplift)'!AU4</f>
        <v>1070</v>
      </c>
      <c r="AV3" s="89">
        <f>'Apportion (inc uplift)'!AV3-'Apportion (inc uplift)'!AV4</f>
        <v>1097</v>
      </c>
      <c r="AW3" s="89">
        <f>'Apportion (inc uplift)'!AW3-'Apportion (inc uplift)'!AW4</f>
        <v>431</v>
      </c>
      <c r="AX3" s="89">
        <f>'Apportion (inc uplift)'!AX3-'Apportion (inc uplift)'!AX4</f>
        <v>3214</v>
      </c>
      <c r="AY3" s="89">
        <f>'Apportion (inc uplift)'!AY3-'Apportion (inc uplift)'!AY4</f>
        <v>724.8</v>
      </c>
      <c r="AZ3" s="89">
        <f>'Apportion (inc uplift)'!AZ3-'Apportion (inc uplift)'!AZ4</f>
        <v>3366</v>
      </c>
      <c r="BA3" s="89">
        <f>'Apportion (inc uplift)'!BA3-'Apportion (inc uplift)'!BA4</f>
        <v>3158</v>
      </c>
      <c r="BB3" s="89">
        <f>'Apportion (inc uplift)'!BB3-'Apportion (inc uplift)'!BB4</f>
        <v>388</v>
      </c>
      <c r="BC3" s="89">
        <f>'Apportion (inc uplift)'!BC3-'Apportion (inc uplift)'!BC4</f>
        <v>11</v>
      </c>
      <c r="BD3" s="89">
        <f>'Apportion (inc uplift)'!BD3-'Apportion (inc uplift)'!BD4</f>
        <v>11290</v>
      </c>
      <c r="BE3" s="89">
        <f>'Apportion (inc uplift)'!BE3-'Apportion (inc uplift)'!BE4</f>
        <v>2825</v>
      </c>
      <c r="BF3" s="89">
        <f>'Apportion (inc uplift)'!BF3-'Apportion (inc uplift)'!BF4</f>
        <v>1589</v>
      </c>
      <c r="BG3" s="89">
        <f>'Apportion (inc uplift)'!BG3-'Apportion (inc uplift)'!BG4</f>
        <v>145</v>
      </c>
      <c r="BH3" s="89">
        <f>'Apportion (inc uplift)'!BH3-'Apportion (inc uplift)'!BH4</f>
        <v>1017</v>
      </c>
      <c r="BI3" s="89">
        <f>'Apportion (inc uplift)'!BI3-'Apportion (inc uplift)'!BI4</f>
        <v>79381</v>
      </c>
      <c r="BJ3" s="89">
        <f>'Apportion (inc uplift)'!BJ3-'Apportion (inc uplift)'!BJ4</f>
        <v>0</v>
      </c>
      <c r="BK3" s="89">
        <f>'Apportion (inc uplift)'!BK3-'Apportion (inc uplift)'!BK4</f>
        <v>190143</v>
      </c>
      <c r="BL3" s="89">
        <f>'Apportion (inc uplift)'!BL3-'Apportion (inc uplift)'!BL4</f>
        <v>114759</v>
      </c>
      <c r="BM3" s="89">
        <f>'Apportion (inc uplift)'!BM3-'Apportion (inc uplift)'!BM4</f>
        <v>1525</v>
      </c>
      <c r="BN3" s="89">
        <f>'Apportion (inc uplift)'!BN3-'Apportion (inc uplift)'!BN4</f>
        <v>490</v>
      </c>
      <c r="BO3" s="89">
        <f>'Apportion (inc uplift)'!BO3-'Apportion (inc uplift)'!BO4</f>
        <v>583</v>
      </c>
      <c r="BP3" s="89">
        <f>'Apportion (inc uplift)'!BP3-'Apportion (inc uplift)'!BP4</f>
        <v>1425</v>
      </c>
      <c r="BQ3" s="89">
        <f>'Apportion (inc uplift)'!BQ3-'Apportion (inc uplift)'!BQ4</f>
        <v>9279</v>
      </c>
      <c r="BR3" s="89">
        <f>'Apportion (inc uplift)'!BR3-'Apportion (inc uplift)'!BR4</f>
        <v>79513</v>
      </c>
      <c r="BS3" s="89">
        <f>'Apportion (inc uplift)'!BS3-'Apportion (inc uplift)'!BS4</f>
        <v>6203</v>
      </c>
      <c r="BT3" s="89">
        <f>'Apportion (inc uplift)'!BT3-'Apportion (inc uplift)'!BT4</f>
        <v>876</v>
      </c>
      <c r="BU3" s="89">
        <f>'Apportion (inc uplift)'!BU3-'Apportion (inc uplift)'!BU4</f>
        <v>260</v>
      </c>
      <c r="BV3" s="89">
        <f>'Apportion (inc uplift)'!BV3-'Apportion (inc uplift)'!BV4</f>
        <v>4282</v>
      </c>
      <c r="BW3" s="89">
        <f>'Apportion (inc uplift)'!BW3-'Apportion (inc uplift)'!BW4</f>
        <v>2772</v>
      </c>
      <c r="BX3" s="89">
        <f>'Apportion (inc uplift)'!BX3-'Apportion (inc uplift)'!BX4</f>
        <v>103</v>
      </c>
      <c r="BY3" s="89">
        <f>'Apportion (inc uplift)'!BY3-'Apportion (inc uplift)'!BY4</f>
        <v>179</v>
      </c>
      <c r="BZ3" s="89">
        <f>'Apportion (inc uplift)'!BZ3-'Apportion (inc uplift)'!BZ4</f>
        <v>1224</v>
      </c>
      <c r="CA3" s="89">
        <f>'Apportion (inc uplift)'!CA3-'Apportion (inc uplift)'!CA4</f>
        <v>4</v>
      </c>
      <c r="CB3" s="89">
        <f>'Apportion (inc uplift)'!CB3-'Apportion (inc uplift)'!CB4</f>
        <v>15480</v>
      </c>
      <c r="CC3" s="89">
        <f>'Apportion (inc uplift)'!CC3-'Apportion (inc uplift)'!CC4</f>
        <v>1100</v>
      </c>
      <c r="CD3" s="89">
        <f>'Apportion (inc uplift)'!CD3-'Apportion (inc uplift)'!CD4</f>
        <v>102</v>
      </c>
      <c r="CE3" s="89">
        <f>'Apportion (inc uplift)'!CE3-'Apportion (inc uplift)'!CE4</f>
        <v>2957</v>
      </c>
      <c r="CF3" s="89">
        <f>'Apportion (inc uplift)'!CF3-'Apportion (inc uplift)'!CF4</f>
        <v>340</v>
      </c>
      <c r="CG3" s="89">
        <f>'Apportion (inc uplift)'!CG3-'Apportion (inc uplift)'!CG4</f>
        <v>4296</v>
      </c>
      <c r="CH3" s="89">
        <f>'Apportion (inc uplift)'!CH3-'Apportion (inc uplift)'!CH4</f>
        <v>148</v>
      </c>
      <c r="CI3" s="89">
        <f>'Apportion (inc uplift)'!CI3-'Apportion (inc uplift)'!CI4</f>
        <v>151</v>
      </c>
      <c r="CJ3" s="89">
        <f>'Apportion (inc uplift)'!CJ3-'Apportion (inc uplift)'!CJ4</f>
        <v>2011</v>
      </c>
      <c r="CK3" s="89">
        <f>'Apportion (inc uplift)'!CK3-'Apportion (inc uplift)'!CK4</f>
        <v>774</v>
      </c>
      <c r="CL3" s="89">
        <f>'Apportion (inc uplift)'!CL3-'Apportion (inc uplift)'!CL4</f>
        <v>305</v>
      </c>
      <c r="CM3" s="89">
        <f>'Apportion (inc uplift)'!CM3-'Apportion (inc uplift)'!CM4</f>
        <v>106</v>
      </c>
      <c r="CN3" s="89">
        <f>'Apportion (inc uplift)'!CN3-'Apportion (inc uplift)'!CN4</f>
        <v>42</v>
      </c>
      <c r="CO3" s="89">
        <f>'Apportion (inc uplift)'!CO3-'Apportion (inc uplift)'!CO4</f>
        <v>4</v>
      </c>
      <c r="CP3" s="89">
        <f>'Apportion (inc uplift)'!CP3-'Apportion (inc uplift)'!CP4</f>
        <v>817</v>
      </c>
      <c r="CQ3" s="89">
        <f>'Apportion (inc uplift)'!CQ3-'Apportion (inc uplift)'!CQ4</f>
        <v>114</v>
      </c>
      <c r="CR3" s="89">
        <f>'Apportion (inc uplift)'!CR3-'Apportion (inc uplift)'!CR4</f>
        <v>1</v>
      </c>
      <c r="CS3" s="89">
        <f>'Apportion (inc uplift)'!CS3-'Apportion (inc uplift)'!CS4</f>
        <v>650</v>
      </c>
      <c r="CT3" s="89">
        <f>'Apportion (inc uplift)'!CT3-'Apportion (inc uplift)'!CT4</f>
        <v>166</v>
      </c>
    </row>
    <row r="4" spans="1:98" ht="12.75">
      <c r="A4" s="28" t="s">
        <v>326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</row>
    <row r="5" spans="1:251" ht="12.75">
      <c r="A5" s="33" t="s">
        <v>150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N5" s="132"/>
      <c r="O5" s="132"/>
      <c r="P5" s="132"/>
      <c r="Q5" s="132"/>
      <c r="S5" s="132"/>
      <c r="U5" s="132"/>
      <c r="V5" s="132"/>
      <c r="X5" s="132"/>
      <c r="Y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M5" s="132"/>
      <c r="BN5" s="132"/>
      <c r="BO5" s="132"/>
      <c r="BP5" s="132"/>
      <c r="BQ5" s="132"/>
      <c r="BR5" s="132"/>
      <c r="BS5" s="132"/>
      <c r="BU5" s="132"/>
      <c r="BV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98" ht="12.75">
      <c r="A6" s="32" t="s">
        <v>119</v>
      </c>
      <c r="B6" s="7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7">
        <v>2130</v>
      </c>
      <c r="AK6" s="7">
        <v>2927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39">
        <f>AX6*0.2</f>
        <v>0</v>
      </c>
      <c r="AZ6" s="4">
        <v>0</v>
      </c>
      <c r="BA6" s="7">
        <v>1614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</row>
    <row r="7" spans="1:98" ht="12.75">
      <c r="A7" s="32" t="s">
        <v>148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39">
        <f>AX7*0.2</f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7">
        <v>1750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</row>
    <row r="8" spans="1:98" ht="12.75">
      <c r="A8" s="32" t="s">
        <v>151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7">
        <f>MAX(0.232*BM3,300)</f>
        <v>353.8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</row>
    <row r="9" spans="1:98" ht="12.75">
      <c r="A9" s="32" t="s">
        <v>142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7">
        <f>MAX(0.008*AC3,30)</f>
        <v>41.52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39">
        <f>AX9*0.2</f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</row>
    <row r="10" spans="1:98" ht="12.75">
      <c r="A10" s="10" t="s">
        <v>152</v>
      </c>
      <c r="B10" s="87">
        <f aca="true" t="shared" si="0" ref="B10:AG10">B3-SUM(B6:B9)</f>
        <v>9</v>
      </c>
      <c r="C10" s="87">
        <f t="shared" si="0"/>
        <v>594</v>
      </c>
      <c r="D10" s="87">
        <f t="shared" si="0"/>
        <v>707</v>
      </c>
      <c r="E10" s="87">
        <f t="shared" si="0"/>
        <v>254</v>
      </c>
      <c r="F10" s="87">
        <f t="shared" si="0"/>
        <v>64</v>
      </c>
      <c r="G10" s="87">
        <f t="shared" si="0"/>
        <v>458</v>
      </c>
      <c r="H10" s="87">
        <f t="shared" si="0"/>
        <v>3014</v>
      </c>
      <c r="I10" s="87">
        <f t="shared" si="0"/>
        <v>77</v>
      </c>
      <c r="J10" s="87">
        <f t="shared" si="0"/>
        <v>16</v>
      </c>
      <c r="K10" s="87">
        <f t="shared" si="0"/>
        <v>200</v>
      </c>
      <c r="L10" s="87">
        <f t="shared" si="0"/>
        <v>214</v>
      </c>
      <c r="M10" s="87">
        <f t="shared" si="0"/>
        <v>160</v>
      </c>
      <c r="N10" s="87">
        <f t="shared" si="0"/>
        <v>31</v>
      </c>
      <c r="O10" s="87">
        <f t="shared" si="0"/>
        <v>1842</v>
      </c>
      <c r="P10" s="87">
        <f t="shared" si="0"/>
        <v>434</v>
      </c>
      <c r="Q10" s="87">
        <f t="shared" si="0"/>
        <v>6027</v>
      </c>
      <c r="R10" s="87">
        <f t="shared" si="0"/>
        <v>602.7</v>
      </c>
      <c r="S10" s="87">
        <f t="shared" si="0"/>
        <v>1765</v>
      </c>
      <c r="T10" s="87">
        <f t="shared" si="0"/>
        <v>1339</v>
      </c>
      <c r="U10" s="87">
        <f t="shared" si="0"/>
        <v>691</v>
      </c>
      <c r="V10" s="87">
        <f t="shared" si="0"/>
        <v>10487</v>
      </c>
      <c r="W10" s="87">
        <f t="shared" si="0"/>
        <v>1673</v>
      </c>
      <c r="X10" s="87">
        <f t="shared" si="0"/>
        <v>2110</v>
      </c>
      <c r="Y10" s="87">
        <f t="shared" si="0"/>
        <v>8368</v>
      </c>
      <c r="Z10" s="87">
        <f t="shared" si="0"/>
        <v>401</v>
      </c>
      <c r="AA10" s="87">
        <f t="shared" si="0"/>
        <v>2507</v>
      </c>
      <c r="AB10" s="87">
        <f t="shared" si="0"/>
        <v>192</v>
      </c>
      <c r="AC10" s="87">
        <f t="shared" si="0"/>
        <v>5148.48</v>
      </c>
      <c r="AD10" s="87">
        <f t="shared" si="0"/>
        <v>6529</v>
      </c>
      <c r="AE10" s="87">
        <f t="shared" si="0"/>
        <v>465</v>
      </c>
      <c r="AF10" s="87">
        <f t="shared" si="0"/>
        <v>1295</v>
      </c>
      <c r="AG10" s="87">
        <f t="shared" si="0"/>
        <v>1731</v>
      </c>
      <c r="AH10" s="87">
        <f aca="true" t="shared" si="1" ref="AH10:BM10">AH3-SUM(AH6:AH9)</f>
        <v>6307</v>
      </c>
      <c r="AI10" s="87">
        <f t="shared" si="1"/>
        <v>11584</v>
      </c>
      <c r="AJ10" s="87">
        <f t="shared" si="1"/>
        <v>22097</v>
      </c>
      <c r="AK10" s="87">
        <f t="shared" si="1"/>
        <v>5594</v>
      </c>
      <c r="AL10" s="87">
        <f t="shared" si="1"/>
        <v>7508</v>
      </c>
      <c r="AM10" s="87">
        <f t="shared" si="1"/>
        <v>29281</v>
      </c>
      <c r="AN10" s="87">
        <f t="shared" si="1"/>
        <v>630</v>
      </c>
      <c r="AO10" s="87">
        <f t="shared" si="1"/>
        <v>658</v>
      </c>
      <c r="AP10" s="87">
        <f t="shared" si="1"/>
        <v>20608</v>
      </c>
      <c r="AQ10" s="87">
        <f t="shared" si="1"/>
        <v>3750</v>
      </c>
      <c r="AR10" s="87">
        <f t="shared" si="1"/>
        <v>13203</v>
      </c>
      <c r="AS10" s="87">
        <f t="shared" si="1"/>
        <v>2430</v>
      </c>
      <c r="AT10" s="87">
        <f t="shared" si="1"/>
        <v>3904</v>
      </c>
      <c r="AU10" s="87">
        <f t="shared" si="1"/>
        <v>1070</v>
      </c>
      <c r="AV10" s="87">
        <f t="shared" si="1"/>
        <v>1097</v>
      </c>
      <c r="AW10" s="87">
        <f t="shared" si="1"/>
        <v>431</v>
      </c>
      <c r="AX10" s="87">
        <f t="shared" si="1"/>
        <v>3214</v>
      </c>
      <c r="AY10" s="87">
        <f t="shared" si="1"/>
        <v>724.8</v>
      </c>
      <c r="AZ10" s="87">
        <f t="shared" si="1"/>
        <v>3366</v>
      </c>
      <c r="BA10" s="87">
        <f t="shared" si="1"/>
        <v>1544</v>
      </c>
      <c r="BB10" s="87">
        <f t="shared" si="1"/>
        <v>388</v>
      </c>
      <c r="BC10" s="87">
        <f t="shared" si="1"/>
        <v>11</v>
      </c>
      <c r="BD10" s="87">
        <f t="shared" si="1"/>
        <v>11290</v>
      </c>
      <c r="BE10" s="87">
        <f t="shared" si="1"/>
        <v>2825</v>
      </c>
      <c r="BF10" s="87">
        <f t="shared" si="1"/>
        <v>1589</v>
      </c>
      <c r="BG10" s="87">
        <f t="shared" si="1"/>
        <v>145</v>
      </c>
      <c r="BH10" s="87">
        <f t="shared" si="1"/>
        <v>1017</v>
      </c>
      <c r="BI10" s="87">
        <f t="shared" si="1"/>
        <v>79381</v>
      </c>
      <c r="BJ10" s="87">
        <f t="shared" si="1"/>
        <v>0</v>
      </c>
      <c r="BK10" s="87">
        <f t="shared" si="1"/>
        <v>188393</v>
      </c>
      <c r="BL10" s="87">
        <f t="shared" si="1"/>
        <v>114759</v>
      </c>
      <c r="BM10" s="87">
        <f t="shared" si="1"/>
        <v>1171.2</v>
      </c>
      <c r="BN10" s="87">
        <f aca="true" t="shared" si="2" ref="BN10:CS10">BN3-SUM(BN6:BN9)</f>
        <v>490</v>
      </c>
      <c r="BO10" s="87">
        <f t="shared" si="2"/>
        <v>583</v>
      </c>
      <c r="BP10" s="87">
        <f t="shared" si="2"/>
        <v>1425</v>
      </c>
      <c r="BQ10" s="87">
        <f t="shared" si="2"/>
        <v>9279</v>
      </c>
      <c r="BR10" s="87">
        <f t="shared" si="2"/>
        <v>79513</v>
      </c>
      <c r="BS10" s="87">
        <f t="shared" si="2"/>
        <v>6203</v>
      </c>
      <c r="BT10" s="87">
        <f t="shared" si="2"/>
        <v>876</v>
      </c>
      <c r="BU10" s="87">
        <f t="shared" si="2"/>
        <v>260</v>
      </c>
      <c r="BV10" s="87">
        <f t="shared" si="2"/>
        <v>4282</v>
      </c>
      <c r="BW10" s="87">
        <f t="shared" si="2"/>
        <v>2772</v>
      </c>
      <c r="BX10" s="87">
        <f t="shared" si="2"/>
        <v>103</v>
      </c>
      <c r="BY10" s="87">
        <f t="shared" si="2"/>
        <v>179</v>
      </c>
      <c r="BZ10" s="87">
        <f t="shared" si="2"/>
        <v>1224</v>
      </c>
      <c r="CA10" s="87">
        <f t="shared" si="2"/>
        <v>4</v>
      </c>
      <c r="CB10" s="87">
        <f t="shared" si="2"/>
        <v>15480</v>
      </c>
      <c r="CC10" s="87">
        <f t="shared" si="2"/>
        <v>1100</v>
      </c>
      <c r="CD10" s="87">
        <f t="shared" si="2"/>
        <v>102</v>
      </c>
      <c r="CE10" s="87">
        <f t="shared" si="2"/>
        <v>2957</v>
      </c>
      <c r="CF10" s="87">
        <f t="shared" si="2"/>
        <v>340</v>
      </c>
      <c r="CG10" s="87">
        <f t="shared" si="2"/>
        <v>4296</v>
      </c>
      <c r="CH10" s="87">
        <f t="shared" si="2"/>
        <v>148</v>
      </c>
      <c r="CI10" s="87">
        <f t="shared" si="2"/>
        <v>151</v>
      </c>
      <c r="CJ10" s="87">
        <f t="shared" si="2"/>
        <v>2011</v>
      </c>
      <c r="CK10" s="87">
        <f t="shared" si="2"/>
        <v>774</v>
      </c>
      <c r="CL10" s="87">
        <f t="shared" si="2"/>
        <v>305</v>
      </c>
      <c r="CM10" s="87">
        <f t="shared" si="2"/>
        <v>106</v>
      </c>
      <c r="CN10" s="87">
        <f t="shared" si="2"/>
        <v>42</v>
      </c>
      <c r="CO10" s="87">
        <f t="shared" si="2"/>
        <v>4</v>
      </c>
      <c r="CP10" s="87">
        <f t="shared" si="2"/>
        <v>817</v>
      </c>
      <c r="CQ10" s="87">
        <f t="shared" si="2"/>
        <v>114</v>
      </c>
      <c r="CR10" s="87">
        <f t="shared" si="2"/>
        <v>1</v>
      </c>
      <c r="CS10" s="87">
        <f t="shared" si="2"/>
        <v>650</v>
      </c>
      <c r="CT10" s="87">
        <f>CT3-SUM(CT6:CT9)</f>
        <v>166</v>
      </c>
    </row>
    <row r="11" spans="1:98" ht="12.75">
      <c r="A11" s="88" t="s">
        <v>159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</row>
    <row r="12" spans="1:98" ht="12.75">
      <c r="A12" s="88" t="s">
        <v>158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</row>
    <row r="13" spans="1:98" ht="12.75">
      <c r="A13" s="88" t="s">
        <v>182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</row>
    <row r="14" spans="1:98" ht="12.75">
      <c r="A14" s="88" t="s">
        <v>331</v>
      </c>
      <c r="B14" s="40">
        <v>0</v>
      </c>
      <c r="C14" s="40">
        <v>0</v>
      </c>
      <c r="D14" s="40">
        <v>10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625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145">
        <v>82.035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145">
        <v>64.713</v>
      </c>
      <c r="BP14" s="40">
        <v>0</v>
      </c>
      <c r="BQ14" s="40">
        <v>0</v>
      </c>
      <c r="BR14" s="40">
        <v>2800</v>
      </c>
      <c r="BS14" s="40">
        <v>0</v>
      </c>
      <c r="BT14" s="40">
        <v>0</v>
      </c>
      <c r="BU14" s="145">
        <v>0.653</v>
      </c>
      <c r="BV14" s="145">
        <f>SUM(BW14:CA14)</f>
        <v>87.148</v>
      </c>
      <c r="BW14" s="145">
        <v>0.876</v>
      </c>
      <c r="BX14" s="145">
        <v>1.032999999999987</v>
      </c>
      <c r="BY14" s="145">
        <v>14.785</v>
      </c>
      <c r="BZ14" s="145">
        <v>70.004</v>
      </c>
      <c r="CA14" s="145">
        <v>0.45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</row>
    <row r="15" spans="1:98" ht="12.75">
      <c r="A15" s="10" t="s">
        <v>130</v>
      </c>
      <c r="B15" s="87">
        <f aca="true" t="shared" si="3" ref="B15:AW15">SUM(B10:B14)</f>
        <v>9</v>
      </c>
      <c r="C15" s="87">
        <f t="shared" si="3"/>
        <v>594</v>
      </c>
      <c r="D15" s="87">
        <f t="shared" si="3"/>
        <v>717</v>
      </c>
      <c r="E15" s="87">
        <f t="shared" si="3"/>
        <v>254</v>
      </c>
      <c r="F15" s="87">
        <f t="shared" si="3"/>
        <v>64</v>
      </c>
      <c r="G15" s="87">
        <f t="shared" si="3"/>
        <v>458</v>
      </c>
      <c r="H15" s="87">
        <f t="shared" si="3"/>
        <v>3014</v>
      </c>
      <c r="I15" s="87">
        <f t="shared" si="3"/>
        <v>77</v>
      </c>
      <c r="J15" s="87">
        <f t="shared" si="3"/>
        <v>16</v>
      </c>
      <c r="K15" s="87">
        <f t="shared" si="3"/>
        <v>200</v>
      </c>
      <c r="L15" s="87">
        <f t="shared" si="3"/>
        <v>214</v>
      </c>
      <c r="M15" s="87">
        <f t="shared" si="3"/>
        <v>160</v>
      </c>
      <c r="N15" s="87">
        <f t="shared" si="3"/>
        <v>31</v>
      </c>
      <c r="O15" s="87">
        <f t="shared" si="3"/>
        <v>1842</v>
      </c>
      <c r="P15" s="87">
        <f t="shared" si="3"/>
        <v>434</v>
      </c>
      <c r="Q15" s="87">
        <f t="shared" si="3"/>
        <v>6027</v>
      </c>
      <c r="R15" s="87">
        <f t="shared" si="3"/>
        <v>602.7</v>
      </c>
      <c r="S15" s="87">
        <f t="shared" si="3"/>
        <v>1765</v>
      </c>
      <c r="T15" s="87">
        <f t="shared" si="3"/>
        <v>1339</v>
      </c>
      <c r="U15" s="87">
        <f t="shared" si="3"/>
        <v>691</v>
      </c>
      <c r="V15" s="87">
        <f t="shared" si="3"/>
        <v>10487</v>
      </c>
      <c r="W15" s="87">
        <f t="shared" si="3"/>
        <v>1673</v>
      </c>
      <c r="X15" s="87">
        <f t="shared" si="3"/>
        <v>2110</v>
      </c>
      <c r="Y15" s="87">
        <f t="shared" si="3"/>
        <v>8368</v>
      </c>
      <c r="Z15" s="87">
        <f t="shared" si="3"/>
        <v>401</v>
      </c>
      <c r="AA15" s="87">
        <f>SUM(AA10:AA14)</f>
        <v>2507</v>
      </c>
      <c r="AB15" s="87">
        <f t="shared" si="3"/>
        <v>192</v>
      </c>
      <c r="AC15" s="87">
        <f t="shared" si="3"/>
        <v>5148.48</v>
      </c>
      <c r="AD15" s="87">
        <f t="shared" si="3"/>
        <v>6529</v>
      </c>
      <c r="AE15" s="87">
        <f t="shared" si="3"/>
        <v>465</v>
      </c>
      <c r="AF15" s="87">
        <f t="shared" si="3"/>
        <v>1295</v>
      </c>
      <c r="AG15" s="87">
        <f t="shared" si="3"/>
        <v>1731</v>
      </c>
      <c r="AH15" s="87">
        <f t="shared" si="3"/>
        <v>6307</v>
      </c>
      <c r="AI15" s="87">
        <f t="shared" si="3"/>
        <v>12209</v>
      </c>
      <c r="AJ15" s="87">
        <f t="shared" si="3"/>
        <v>22097</v>
      </c>
      <c r="AK15" s="87">
        <f t="shared" si="3"/>
        <v>5594</v>
      </c>
      <c r="AL15" s="87">
        <f t="shared" si="3"/>
        <v>7508</v>
      </c>
      <c r="AM15" s="87">
        <f t="shared" si="3"/>
        <v>29281</v>
      </c>
      <c r="AN15" s="87">
        <f t="shared" si="3"/>
        <v>630</v>
      </c>
      <c r="AO15" s="87">
        <f t="shared" si="3"/>
        <v>658</v>
      </c>
      <c r="AP15" s="87">
        <f t="shared" si="3"/>
        <v>20608</v>
      </c>
      <c r="AQ15" s="87">
        <f t="shared" si="3"/>
        <v>3750</v>
      </c>
      <c r="AR15" s="87">
        <f t="shared" si="3"/>
        <v>13203</v>
      </c>
      <c r="AS15" s="87">
        <f t="shared" si="3"/>
        <v>2430</v>
      </c>
      <c r="AT15" s="87">
        <f t="shared" si="3"/>
        <v>3904</v>
      </c>
      <c r="AU15" s="87">
        <f t="shared" si="3"/>
        <v>1070</v>
      </c>
      <c r="AV15" s="87">
        <f t="shared" si="3"/>
        <v>1097</v>
      </c>
      <c r="AW15" s="87">
        <f t="shared" si="3"/>
        <v>431</v>
      </c>
      <c r="AX15" s="87">
        <f>SUM(AX10:AX14)</f>
        <v>3214</v>
      </c>
      <c r="AY15" s="87">
        <f>SUM(AY10:AY14)</f>
        <v>724.8</v>
      </c>
      <c r="AZ15" s="87">
        <f>SUM(AZ10:AZ14)</f>
        <v>3366</v>
      </c>
      <c r="BA15" s="87">
        <f>SUM(BA10:BA14)</f>
        <v>1544</v>
      </c>
      <c r="BB15" s="87">
        <f aca="true" t="shared" si="4" ref="BB15:CO15">SUM(BB10:BB14)</f>
        <v>388</v>
      </c>
      <c r="BC15" s="87">
        <f t="shared" si="4"/>
        <v>11</v>
      </c>
      <c r="BD15" s="87">
        <f t="shared" si="4"/>
        <v>11290</v>
      </c>
      <c r="BE15" s="87">
        <f t="shared" si="4"/>
        <v>2825</v>
      </c>
      <c r="BF15" s="87">
        <f t="shared" si="4"/>
        <v>1589</v>
      </c>
      <c r="BG15" s="87">
        <f t="shared" si="4"/>
        <v>145</v>
      </c>
      <c r="BH15" s="87">
        <f t="shared" si="4"/>
        <v>1017</v>
      </c>
      <c r="BI15" s="87">
        <f t="shared" si="4"/>
        <v>79463.035</v>
      </c>
      <c r="BJ15" s="87">
        <f t="shared" si="4"/>
        <v>0</v>
      </c>
      <c r="BK15" s="87">
        <f t="shared" si="4"/>
        <v>188393</v>
      </c>
      <c r="BL15" s="87">
        <f t="shared" si="4"/>
        <v>114759</v>
      </c>
      <c r="BM15" s="87">
        <f t="shared" si="4"/>
        <v>1171.2</v>
      </c>
      <c r="BN15" s="87">
        <f t="shared" si="4"/>
        <v>490</v>
      </c>
      <c r="BO15" s="87">
        <f>SUM(BO10:BO14)</f>
        <v>647.713</v>
      </c>
      <c r="BP15" s="87">
        <f t="shared" si="4"/>
        <v>1425</v>
      </c>
      <c r="BQ15" s="87">
        <f t="shared" si="4"/>
        <v>9279</v>
      </c>
      <c r="BR15" s="87">
        <f t="shared" si="4"/>
        <v>82313</v>
      </c>
      <c r="BS15" s="87">
        <f t="shared" si="4"/>
        <v>6203</v>
      </c>
      <c r="BT15" s="87">
        <f>SUM(BT10:BT14)</f>
        <v>876</v>
      </c>
      <c r="BU15" s="116">
        <f t="shared" si="4"/>
        <v>260.653</v>
      </c>
      <c r="BV15" s="116">
        <f t="shared" si="4"/>
        <v>4369.148</v>
      </c>
      <c r="BW15" s="116">
        <f t="shared" si="4"/>
        <v>2772.876</v>
      </c>
      <c r="BX15" s="116">
        <f t="shared" si="4"/>
        <v>104.03299999999999</v>
      </c>
      <c r="BY15" s="116">
        <f t="shared" si="4"/>
        <v>193.785</v>
      </c>
      <c r="BZ15" s="116">
        <f t="shared" si="4"/>
        <v>1294.004</v>
      </c>
      <c r="CA15" s="116">
        <f t="shared" si="4"/>
        <v>4.45</v>
      </c>
      <c r="CB15" s="87">
        <f t="shared" si="4"/>
        <v>15480</v>
      </c>
      <c r="CC15" s="87">
        <f>SUM(CC10:CC14)</f>
        <v>1100</v>
      </c>
      <c r="CD15" s="87">
        <f t="shared" si="4"/>
        <v>102</v>
      </c>
      <c r="CE15" s="87">
        <f t="shared" si="4"/>
        <v>2957</v>
      </c>
      <c r="CF15" s="87">
        <f t="shared" si="4"/>
        <v>340</v>
      </c>
      <c r="CG15" s="87">
        <f t="shared" si="4"/>
        <v>4296</v>
      </c>
      <c r="CH15" s="87">
        <f t="shared" si="4"/>
        <v>148</v>
      </c>
      <c r="CI15" s="87">
        <f t="shared" si="4"/>
        <v>151</v>
      </c>
      <c r="CJ15" s="87">
        <f t="shared" si="4"/>
        <v>2011</v>
      </c>
      <c r="CK15" s="87">
        <f t="shared" si="4"/>
        <v>774</v>
      </c>
      <c r="CL15" s="87">
        <f t="shared" si="4"/>
        <v>305</v>
      </c>
      <c r="CM15" s="87">
        <f t="shared" si="4"/>
        <v>106</v>
      </c>
      <c r="CN15" s="87">
        <f t="shared" si="4"/>
        <v>42</v>
      </c>
      <c r="CO15" s="87">
        <f t="shared" si="4"/>
        <v>4</v>
      </c>
      <c r="CP15" s="87">
        <f>SUM(CP10:CP14)</f>
        <v>817</v>
      </c>
      <c r="CQ15" s="87">
        <f>SUM(CQ10:CQ14)</f>
        <v>114</v>
      </c>
      <c r="CR15" s="87">
        <f>SUM(CR10:CR14)</f>
        <v>1</v>
      </c>
      <c r="CS15" s="87">
        <f>SUM(CS10:CS14)</f>
        <v>650</v>
      </c>
      <c r="CT15" s="87">
        <f>SUM(CT10:CT14)</f>
        <v>166</v>
      </c>
    </row>
    <row r="16" spans="1:98" ht="12.75">
      <c r="A16" s="1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116"/>
      <c r="BV16" s="116"/>
      <c r="BW16" s="116"/>
      <c r="BX16" s="116"/>
      <c r="BY16" s="116"/>
      <c r="BZ16" s="116"/>
      <c r="CA16" s="116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</row>
    <row r="17" spans="1:98" ht="12.75">
      <c r="A17" s="10" t="s">
        <v>176</v>
      </c>
      <c r="B17" s="87">
        <f aca="true" t="shared" si="5" ref="B17:AG17">B15+SUM(B6:B9)</f>
        <v>10</v>
      </c>
      <c r="C17" s="87">
        <f t="shared" si="5"/>
        <v>594</v>
      </c>
      <c r="D17" s="87">
        <f t="shared" si="5"/>
        <v>717</v>
      </c>
      <c r="E17" s="87">
        <f t="shared" si="5"/>
        <v>254</v>
      </c>
      <c r="F17" s="87">
        <f t="shared" si="5"/>
        <v>64</v>
      </c>
      <c r="G17" s="87">
        <f t="shared" si="5"/>
        <v>458</v>
      </c>
      <c r="H17" s="87">
        <f t="shared" si="5"/>
        <v>3014</v>
      </c>
      <c r="I17" s="87">
        <f t="shared" si="5"/>
        <v>77</v>
      </c>
      <c r="J17" s="87">
        <f t="shared" si="5"/>
        <v>16</v>
      </c>
      <c r="K17" s="87">
        <f t="shared" si="5"/>
        <v>200</v>
      </c>
      <c r="L17" s="87">
        <f t="shared" si="5"/>
        <v>214</v>
      </c>
      <c r="M17" s="87">
        <f t="shared" si="5"/>
        <v>160</v>
      </c>
      <c r="N17" s="87">
        <f t="shared" si="5"/>
        <v>31</v>
      </c>
      <c r="O17" s="87">
        <f t="shared" si="5"/>
        <v>1842</v>
      </c>
      <c r="P17" s="87">
        <f t="shared" si="5"/>
        <v>434</v>
      </c>
      <c r="Q17" s="87">
        <f t="shared" si="5"/>
        <v>6027</v>
      </c>
      <c r="R17" s="87">
        <f t="shared" si="5"/>
        <v>602.7</v>
      </c>
      <c r="S17" s="87">
        <f t="shared" si="5"/>
        <v>1765</v>
      </c>
      <c r="T17" s="87">
        <f t="shared" si="5"/>
        <v>1339</v>
      </c>
      <c r="U17" s="87">
        <f t="shared" si="5"/>
        <v>691</v>
      </c>
      <c r="V17" s="87">
        <f t="shared" si="5"/>
        <v>10487</v>
      </c>
      <c r="W17" s="87">
        <f t="shared" si="5"/>
        <v>1673</v>
      </c>
      <c r="X17" s="87">
        <f t="shared" si="5"/>
        <v>2110</v>
      </c>
      <c r="Y17" s="87">
        <f t="shared" si="5"/>
        <v>8368</v>
      </c>
      <c r="Z17" s="87">
        <f t="shared" si="5"/>
        <v>401</v>
      </c>
      <c r="AA17" s="87">
        <f t="shared" si="5"/>
        <v>2507</v>
      </c>
      <c r="AB17" s="87">
        <f t="shared" si="5"/>
        <v>192</v>
      </c>
      <c r="AC17" s="87">
        <f t="shared" si="5"/>
        <v>5190</v>
      </c>
      <c r="AD17" s="87">
        <f t="shared" si="5"/>
        <v>6529</v>
      </c>
      <c r="AE17" s="87">
        <f t="shared" si="5"/>
        <v>465</v>
      </c>
      <c r="AF17" s="87">
        <f t="shared" si="5"/>
        <v>1295</v>
      </c>
      <c r="AG17" s="87">
        <f t="shared" si="5"/>
        <v>1731</v>
      </c>
      <c r="AH17" s="87">
        <f aca="true" t="shared" si="6" ref="AH17:BM17">AH15+SUM(AH6:AH9)</f>
        <v>6307</v>
      </c>
      <c r="AI17" s="87">
        <f t="shared" si="6"/>
        <v>12209</v>
      </c>
      <c r="AJ17" s="87">
        <f t="shared" si="6"/>
        <v>24227</v>
      </c>
      <c r="AK17" s="87">
        <f t="shared" si="6"/>
        <v>8521</v>
      </c>
      <c r="AL17" s="87">
        <f t="shared" si="6"/>
        <v>7508</v>
      </c>
      <c r="AM17" s="87">
        <f t="shared" si="6"/>
        <v>29281</v>
      </c>
      <c r="AN17" s="87">
        <f t="shared" si="6"/>
        <v>630</v>
      </c>
      <c r="AO17" s="87">
        <f t="shared" si="6"/>
        <v>658</v>
      </c>
      <c r="AP17" s="87">
        <f t="shared" si="6"/>
        <v>20608</v>
      </c>
      <c r="AQ17" s="87">
        <f t="shared" si="6"/>
        <v>3750</v>
      </c>
      <c r="AR17" s="87">
        <f t="shared" si="6"/>
        <v>13203</v>
      </c>
      <c r="AS17" s="87">
        <f t="shared" si="6"/>
        <v>2430</v>
      </c>
      <c r="AT17" s="87">
        <f t="shared" si="6"/>
        <v>3904</v>
      </c>
      <c r="AU17" s="87">
        <f t="shared" si="6"/>
        <v>1070</v>
      </c>
      <c r="AV17" s="87">
        <f t="shared" si="6"/>
        <v>1097</v>
      </c>
      <c r="AW17" s="87">
        <f t="shared" si="6"/>
        <v>431</v>
      </c>
      <c r="AX17" s="87">
        <f t="shared" si="6"/>
        <v>3214</v>
      </c>
      <c r="AY17" s="87">
        <f t="shared" si="6"/>
        <v>724.8</v>
      </c>
      <c r="AZ17" s="87">
        <f t="shared" si="6"/>
        <v>3366</v>
      </c>
      <c r="BA17" s="87">
        <f t="shared" si="6"/>
        <v>3158</v>
      </c>
      <c r="BB17" s="87">
        <f t="shared" si="6"/>
        <v>388</v>
      </c>
      <c r="BC17" s="87">
        <f t="shared" si="6"/>
        <v>11</v>
      </c>
      <c r="BD17" s="87">
        <f t="shared" si="6"/>
        <v>11290</v>
      </c>
      <c r="BE17" s="87">
        <f t="shared" si="6"/>
        <v>2825</v>
      </c>
      <c r="BF17" s="87">
        <f t="shared" si="6"/>
        <v>1589</v>
      </c>
      <c r="BG17" s="87">
        <f t="shared" si="6"/>
        <v>145</v>
      </c>
      <c r="BH17" s="87">
        <f t="shared" si="6"/>
        <v>1017</v>
      </c>
      <c r="BI17" s="87">
        <f t="shared" si="6"/>
        <v>79463.035</v>
      </c>
      <c r="BJ17" s="87">
        <f t="shared" si="6"/>
        <v>0</v>
      </c>
      <c r="BK17" s="87">
        <f t="shared" si="6"/>
        <v>190143</v>
      </c>
      <c r="BL17" s="87">
        <f t="shared" si="6"/>
        <v>114759</v>
      </c>
      <c r="BM17" s="87">
        <f t="shared" si="6"/>
        <v>1525</v>
      </c>
      <c r="BN17" s="87">
        <f aca="true" t="shared" si="7" ref="BN17:CT17">BN15+SUM(BN6:BN9)</f>
        <v>490</v>
      </c>
      <c r="BO17" s="87">
        <f t="shared" si="7"/>
        <v>647.713</v>
      </c>
      <c r="BP17" s="87">
        <f t="shared" si="7"/>
        <v>1425</v>
      </c>
      <c r="BQ17" s="87">
        <f t="shared" si="7"/>
        <v>9279</v>
      </c>
      <c r="BR17" s="87">
        <f t="shared" si="7"/>
        <v>82313</v>
      </c>
      <c r="BS17" s="87">
        <f t="shared" si="7"/>
        <v>6203</v>
      </c>
      <c r="BT17" s="87">
        <f t="shared" si="7"/>
        <v>876</v>
      </c>
      <c r="BU17" s="116">
        <f t="shared" si="7"/>
        <v>260.653</v>
      </c>
      <c r="BV17" s="116">
        <f t="shared" si="7"/>
        <v>4369.148</v>
      </c>
      <c r="BW17" s="116">
        <f t="shared" si="7"/>
        <v>2772.876</v>
      </c>
      <c r="BX17" s="116">
        <f t="shared" si="7"/>
        <v>104.03299999999999</v>
      </c>
      <c r="BY17" s="116">
        <f t="shared" si="7"/>
        <v>193.785</v>
      </c>
      <c r="BZ17" s="116">
        <f t="shared" si="7"/>
        <v>1294.004</v>
      </c>
      <c r="CA17" s="116">
        <f t="shared" si="7"/>
        <v>4.45</v>
      </c>
      <c r="CB17" s="87">
        <f t="shared" si="7"/>
        <v>15480</v>
      </c>
      <c r="CC17" s="87">
        <f t="shared" si="7"/>
        <v>1100</v>
      </c>
      <c r="CD17" s="87">
        <f t="shared" si="7"/>
        <v>102</v>
      </c>
      <c r="CE17" s="87">
        <f t="shared" si="7"/>
        <v>2957</v>
      </c>
      <c r="CF17" s="87">
        <f t="shared" si="7"/>
        <v>340</v>
      </c>
      <c r="CG17" s="87">
        <f t="shared" si="7"/>
        <v>4296</v>
      </c>
      <c r="CH17" s="87">
        <f t="shared" si="7"/>
        <v>148</v>
      </c>
      <c r="CI17" s="87">
        <f t="shared" si="7"/>
        <v>151</v>
      </c>
      <c r="CJ17" s="87">
        <f t="shared" si="7"/>
        <v>2011</v>
      </c>
      <c r="CK17" s="87">
        <f t="shared" si="7"/>
        <v>774</v>
      </c>
      <c r="CL17" s="87">
        <f t="shared" si="7"/>
        <v>305</v>
      </c>
      <c r="CM17" s="87">
        <f t="shared" si="7"/>
        <v>106</v>
      </c>
      <c r="CN17" s="87">
        <f t="shared" si="7"/>
        <v>42</v>
      </c>
      <c r="CO17" s="87">
        <f t="shared" si="7"/>
        <v>4</v>
      </c>
      <c r="CP17" s="87">
        <f t="shared" si="7"/>
        <v>817</v>
      </c>
      <c r="CQ17" s="87">
        <f t="shared" si="7"/>
        <v>114</v>
      </c>
      <c r="CR17" s="87">
        <f t="shared" si="7"/>
        <v>1</v>
      </c>
      <c r="CS17" s="87">
        <f t="shared" si="7"/>
        <v>650</v>
      </c>
      <c r="CT17" s="87">
        <f t="shared" si="7"/>
        <v>166</v>
      </c>
    </row>
    <row r="18" spans="2:104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</row>
    <row r="19" spans="1:98" ht="12.75">
      <c r="A19" s="10" t="s">
        <v>116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12.75">
      <c r="A20" s="23" t="s">
        <v>117</v>
      </c>
      <c r="B20" s="7">
        <v>9</v>
      </c>
      <c r="C20" s="7">
        <v>34.8</v>
      </c>
      <c r="D20" s="7">
        <v>5.2</v>
      </c>
      <c r="E20" s="7">
        <v>8.1</v>
      </c>
      <c r="F20" s="7">
        <v>0</v>
      </c>
      <c r="G20" s="7">
        <v>4.6</v>
      </c>
      <c r="H20" s="7">
        <v>21</v>
      </c>
      <c r="I20" s="7">
        <v>18.7</v>
      </c>
      <c r="J20" s="7">
        <v>0</v>
      </c>
      <c r="K20" s="7">
        <v>1.6</v>
      </c>
      <c r="L20" s="7">
        <v>25.7</v>
      </c>
      <c r="M20" s="7">
        <v>25.7</v>
      </c>
      <c r="N20" s="7">
        <v>1.4</v>
      </c>
      <c r="O20" s="7">
        <v>12</v>
      </c>
      <c r="P20" s="7">
        <v>1.9</v>
      </c>
      <c r="Q20" s="7">
        <v>5.1</v>
      </c>
      <c r="R20" s="7">
        <v>0</v>
      </c>
      <c r="S20" s="7">
        <v>1.5</v>
      </c>
      <c r="T20" s="7">
        <v>3.3</v>
      </c>
      <c r="U20" s="7">
        <v>3.3</v>
      </c>
      <c r="V20" s="7">
        <v>1</v>
      </c>
      <c r="W20" s="7">
        <v>0</v>
      </c>
      <c r="X20" s="7">
        <v>10.9</v>
      </c>
      <c r="Y20" s="7">
        <v>0.7</v>
      </c>
      <c r="Z20" s="7">
        <v>0.7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4.5</v>
      </c>
      <c r="AJ20" s="7">
        <v>0</v>
      </c>
      <c r="AK20" s="17">
        <v>0.33</v>
      </c>
      <c r="AL20" s="7">
        <v>0</v>
      </c>
      <c r="AM20" s="7">
        <v>0</v>
      </c>
      <c r="AN20" s="17">
        <v>9.81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f>AX20*0.2</f>
        <v>0</v>
      </c>
      <c r="AZ20" s="7">
        <v>0</v>
      </c>
      <c r="BA20" s="7">
        <v>0</v>
      </c>
      <c r="BB20" s="7">
        <v>0</v>
      </c>
      <c r="BC20" s="7">
        <v>0</v>
      </c>
      <c r="BD20" s="17">
        <v>9.56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37" t="s">
        <v>126</v>
      </c>
      <c r="BQ20" s="37" t="s">
        <v>126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</row>
    <row r="21" spans="1:98" ht="12.75">
      <c r="A21" s="23" t="s">
        <v>134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100</v>
      </c>
      <c r="AK21" s="24">
        <v>0</v>
      </c>
      <c r="AL21" s="24">
        <v>20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10</v>
      </c>
      <c r="AY21" s="24">
        <f>AX21*0.2</f>
        <v>2</v>
      </c>
      <c r="AZ21" s="24">
        <v>0</v>
      </c>
      <c r="BA21" s="24">
        <v>5</v>
      </c>
      <c r="BB21" s="24">
        <v>5</v>
      </c>
      <c r="BC21" s="24">
        <v>0</v>
      </c>
      <c r="BD21" s="24">
        <v>0</v>
      </c>
      <c r="BE21" s="24">
        <v>5</v>
      </c>
      <c r="BF21" s="24">
        <v>5</v>
      </c>
      <c r="BG21" s="24">
        <v>5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38" t="s">
        <v>126</v>
      </c>
      <c r="BQ21" s="38" t="s">
        <v>126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</row>
    <row r="22" spans="1:98" ht="12.75">
      <c r="A22" s="34" t="s">
        <v>120</v>
      </c>
      <c r="B22" s="17">
        <v>0</v>
      </c>
      <c r="C22" s="17">
        <v>0.64</v>
      </c>
      <c r="D22" s="17">
        <v>0.87</v>
      </c>
      <c r="E22" s="17">
        <v>0</v>
      </c>
      <c r="F22" s="17">
        <v>0</v>
      </c>
      <c r="G22" s="17">
        <v>0</v>
      </c>
      <c r="H22" s="17">
        <v>2.06</v>
      </c>
      <c r="I22" s="17">
        <v>0</v>
      </c>
      <c r="J22" s="17">
        <v>0</v>
      </c>
      <c r="K22" s="17">
        <v>0</v>
      </c>
      <c r="L22" s="17">
        <v>0.34</v>
      </c>
      <c r="M22" s="17">
        <v>0.34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0.04</v>
      </c>
      <c r="AJ22" s="17">
        <v>0</v>
      </c>
      <c r="AK22" s="17">
        <v>0.03</v>
      </c>
      <c r="AL22" s="17">
        <v>0</v>
      </c>
      <c r="AM22" s="118">
        <v>0.05</v>
      </c>
      <c r="AN22" s="17">
        <v>0.9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f>AX22*0.2</f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5.1</v>
      </c>
      <c r="BE22" s="17">
        <v>0</v>
      </c>
      <c r="BF22" s="17">
        <v>0</v>
      </c>
      <c r="BG22" s="17">
        <v>0</v>
      </c>
      <c r="BH22" s="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37" t="s">
        <v>126</v>
      </c>
      <c r="BQ22" s="37" t="s">
        <v>126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1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</row>
    <row r="23" spans="2:251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18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17"/>
      <c r="BJ23" s="17"/>
      <c r="BK23" s="17"/>
      <c r="BL23" s="17"/>
      <c r="BM23" s="17"/>
      <c r="BN23" s="17"/>
      <c r="BO23" s="17"/>
      <c r="BP23" s="37"/>
      <c r="BQ23" s="3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1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98" ht="12.75">
      <c r="A24" s="10" t="s">
        <v>118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  <c r="U24" s="1"/>
      <c r="V24" s="1"/>
      <c r="W24" s="1"/>
      <c r="X24" s="1"/>
      <c r="Y24" s="1"/>
      <c r="Z24" s="1"/>
      <c r="AA24" s="4"/>
      <c r="AB24" s="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4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4"/>
      <c r="BX24" s="4"/>
      <c r="BY24" s="4"/>
      <c r="BZ24" s="4"/>
      <c r="CA24" s="4"/>
      <c r="CB24" s="4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2.75">
      <c r="A25" s="88" t="s">
        <v>0</v>
      </c>
      <c r="B25" s="4">
        <v>3421</v>
      </c>
      <c r="C25" s="4">
        <v>7582</v>
      </c>
      <c r="D25" s="4">
        <v>5146</v>
      </c>
      <c r="E25" s="4">
        <v>2800</v>
      </c>
      <c r="F25" s="4">
        <v>1749</v>
      </c>
      <c r="G25" s="4">
        <v>9259</v>
      </c>
      <c r="H25" s="4">
        <v>17817</v>
      </c>
      <c r="I25" s="4">
        <v>2494</v>
      </c>
      <c r="J25" s="4">
        <v>2324</v>
      </c>
      <c r="K25" s="4">
        <v>24762</v>
      </c>
      <c r="L25" s="4">
        <v>14785</v>
      </c>
      <c r="M25" s="11">
        <v>14785</v>
      </c>
      <c r="N25" s="4">
        <v>34514</v>
      </c>
      <c r="O25" s="4">
        <v>20766</v>
      </c>
      <c r="P25" s="4">
        <v>20476</v>
      </c>
      <c r="Q25" s="4">
        <v>37766</v>
      </c>
      <c r="R25" s="11">
        <v>37766</v>
      </c>
      <c r="S25" s="4">
        <v>28504</v>
      </c>
      <c r="T25" s="11">
        <v>59276</v>
      </c>
      <c r="U25" s="4">
        <v>6892</v>
      </c>
      <c r="V25" s="4">
        <v>54585</v>
      </c>
      <c r="W25" s="11">
        <v>54585</v>
      </c>
      <c r="X25" s="4">
        <v>23206</v>
      </c>
      <c r="Y25" s="4">
        <v>59185</v>
      </c>
      <c r="Z25" s="11">
        <v>59185</v>
      </c>
      <c r="AA25" s="18">
        <v>7459.357894515855</v>
      </c>
      <c r="AB25" s="18">
        <v>572.3211001549204</v>
      </c>
      <c r="AC25" s="4">
        <v>51084</v>
      </c>
      <c r="AD25" s="4">
        <v>28013</v>
      </c>
      <c r="AE25" s="4">
        <v>4618</v>
      </c>
      <c r="AF25" s="4">
        <v>94139</v>
      </c>
      <c r="AG25" s="4">
        <v>22196</v>
      </c>
      <c r="AH25" s="4">
        <v>26332</v>
      </c>
      <c r="AI25" s="4">
        <v>490536</v>
      </c>
      <c r="AJ25" s="4">
        <v>721522</v>
      </c>
      <c r="AK25" s="4">
        <v>301254</v>
      </c>
      <c r="AL25" s="4">
        <v>87537</v>
      </c>
      <c r="AM25" s="4">
        <v>244595</v>
      </c>
      <c r="AN25" s="4">
        <v>12831</v>
      </c>
      <c r="AO25" s="4">
        <v>3375</v>
      </c>
      <c r="AP25" s="4">
        <v>117988</v>
      </c>
      <c r="AQ25" s="4">
        <v>31588</v>
      </c>
      <c r="AR25" s="4">
        <v>184524</v>
      </c>
      <c r="AS25" s="4">
        <v>25650</v>
      </c>
      <c r="AT25" s="4">
        <v>40705</v>
      </c>
      <c r="AU25" s="4">
        <v>30039</v>
      </c>
      <c r="AV25" s="4">
        <v>8497</v>
      </c>
      <c r="AW25" s="4">
        <v>12342</v>
      </c>
      <c r="AX25" s="4">
        <v>104347</v>
      </c>
      <c r="AY25" s="11">
        <v>104347</v>
      </c>
      <c r="AZ25" s="4">
        <v>46756</v>
      </c>
      <c r="BA25" s="4">
        <v>36928</v>
      </c>
      <c r="BB25" s="4">
        <v>13981</v>
      </c>
      <c r="BC25" s="4">
        <v>324</v>
      </c>
      <c r="BD25" s="4">
        <v>114540</v>
      </c>
      <c r="BE25" s="4">
        <v>29628</v>
      </c>
      <c r="BF25" s="4">
        <v>14802</v>
      </c>
      <c r="BG25" s="4">
        <v>2863</v>
      </c>
      <c r="BH25" s="4">
        <v>9893</v>
      </c>
      <c r="BI25" s="4">
        <v>507211</v>
      </c>
      <c r="BJ25" s="4">
        <v>421328</v>
      </c>
      <c r="BK25" s="133">
        <v>2051741</v>
      </c>
      <c r="BL25" s="11">
        <v>2051741</v>
      </c>
      <c r="BM25" s="4">
        <v>13018</v>
      </c>
      <c r="BN25" s="11">
        <v>13018</v>
      </c>
      <c r="BO25" s="4">
        <v>5726</v>
      </c>
      <c r="BP25" s="7" t="s">
        <v>126</v>
      </c>
      <c r="BQ25" s="7" t="s">
        <v>126</v>
      </c>
      <c r="BR25" s="4">
        <v>487078</v>
      </c>
      <c r="BS25" s="4">
        <v>170593</v>
      </c>
      <c r="BT25" s="11">
        <v>170593</v>
      </c>
      <c r="BU25" s="4">
        <v>44557</v>
      </c>
      <c r="BV25" s="4">
        <v>110797</v>
      </c>
      <c r="BW25" s="11">
        <v>110797</v>
      </c>
      <c r="BX25" s="11">
        <v>110797</v>
      </c>
      <c r="BY25" s="11">
        <v>110797</v>
      </c>
      <c r="BZ25" s="11">
        <v>110797</v>
      </c>
      <c r="CA25" s="11">
        <v>110797</v>
      </c>
      <c r="CB25" s="11">
        <v>2051741</v>
      </c>
      <c r="CC25" s="11">
        <v>487078</v>
      </c>
      <c r="CD25" s="4">
        <v>2833</v>
      </c>
      <c r="CE25" s="4">
        <v>36674</v>
      </c>
      <c r="CF25" s="4">
        <v>5699</v>
      </c>
      <c r="CG25" s="4">
        <v>55330</v>
      </c>
      <c r="CH25" s="4">
        <v>4477</v>
      </c>
      <c r="CI25" s="4">
        <v>8369</v>
      </c>
      <c r="CJ25" s="4">
        <v>37200</v>
      </c>
      <c r="CK25" s="4">
        <v>7919</v>
      </c>
      <c r="CL25" s="4">
        <v>5591</v>
      </c>
      <c r="CM25" s="4">
        <v>2035</v>
      </c>
      <c r="CN25" s="4">
        <v>313</v>
      </c>
      <c r="CO25" s="4">
        <v>223</v>
      </c>
      <c r="CP25" s="4">
        <v>3964</v>
      </c>
      <c r="CQ25" s="4">
        <v>1314</v>
      </c>
      <c r="CR25" s="4">
        <v>538</v>
      </c>
      <c r="CS25" s="4">
        <v>4467</v>
      </c>
      <c r="CT25" s="4">
        <v>1466</v>
      </c>
    </row>
    <row r="26" spans="1:98" ht="12.75">
      <c r="A26" s="23" t="s">
        <v>135</v>
      </c>
      <c r="B26" s="4">
        <v>71</v>
      </c>
      <c r="C26" s="4">
        <v>2840</v>
      </c>
      <c r="D26" s="4">
        <v>226</v>
      </c>
      <c r="E26" s="4">
        <v>97</v>
      </c>
      <c r="F26" s="4">
        <v>0</v>
      </c>
      <c r="G26" s="4">
        <v>418</v>
      </c>
      <c r="H26" s="4">
        <v>2311</v>
      </c>
      <c r="I26" s="4">
        <v>208</v>
      </c>
      <c r="J26" s="4">
        <v>0</v>
      </c>
      <c r="K26" s="4">
        <v>361</v>
      </c>
      <c r="L26" s="4">
        <v>3507</v>
      </c>
      <c r="M26" s="11">
        <v>3507</v>
      </c>
      <c r="N26" s="4">
        <v>156</v>
      </c>
      <c r="O26" s="4">
        <v>1509</v>
      </c>
      <c r="P26" s="4">
        <v>70</v>
      </c>
      <c r="Q26" s="4">
        <v>1579</v>
      </c>
      <c r="R26" s="11">
        <v>1579</v>
      </c>
      <c r="S26" s="4">
        <v>163</v>
      </c>
      <c r="T26" s="11">
        <v>517</v>
      </c>
      <c r="U26" s="4">
        <v>128</v>
      </c>
      <c r="V26" s="4">
        <v>85</v>
      </c>
      <c r="W26" s="11">
        <v>85</v>
      </c>
      <c r="X26" s="4">
        <v>1987</v>
      </c>
      <c r="Y26" s="4">
        <v>1152</v>
      </c>
      <c r="Z26" s="11">
        <v>1152</v>
      </c>
      <c r="AA26" s="18">
        <v>1507.7599391611486</v>
      </c>
      <c r="AB26" s="18">
        <v>374.6420001549207</v>
      </c>
      <c r="AC26" s="4">
        <v>0</v>
      </c>
      <c r="AD26" s="4">
        <v>786</v>
      </c>
      <c r="AE26" s="4">
        <v>157</v>
      </c>
      <c r="AF26" s="4">
        <v>0</v>
      </c>
      <c r="AG26" s="4">
        <v>54</v>
      </c>
      <c r="AH26" s="4">
        <v>738</v>
      </c>
      <c r="AI26" s="4">
        <v>15632</v>
      </c>
      <c r="AJ26" s="4">
        <v>465</v>
      </c>
      <c r="AK26" s="4">
        <v>1134</v>
      </c>
      <c r="AL26" s="4">
        <v>123</v>
      </c>
      <c r="AM26" s="4">
        <v>582</v>
      </c>
      <c r="AN26" s="4">
        <v>1466</v>
      </c>
      <c r="AO26" s="4">
        <v>1</v>
      </c>
      <c r="AP26" s="4">
        <v>4860</v>
      </c>
      <c r="AQ26" s="4">
        <v>0</v>
      </c>
      <c r="AR26" s="4">
        <v>158</v>
      </c>
      <c r="AS26" s="4">
        <v>20</v>
      </c>
      <c r="AT26" s="4">
        <v>227</v>
      </c>
      <c r="AU26" s="4">
        <v>2022</v>
      </c>
      <c r="AV26" s="4">
        <v>56</v>
      </c>
      <c r="AW26" s="4">
        <v>0</v>
      </c>
      <c r="AX26" s="4">
        <v>31</v>
      </c>
      <c r="AY26" s="11">
        <v>31</v>
      </c>
      <c r="AZ26" s="4">
        <v>0</v>
      </c>
      <c r="BA26" s="4">
        <v>6</v>
      </c>
      <c r="BB26" s="4">
        <v>35</v>
      </c>
      <c r="BC26" s="4">
        <v>2</v>
      </c>
      <c r="BD26" s="4">
        <v>9527</v>
      </c>
      <c r="BE26" s="4">
        <v>31</v>
      </c>
      <c r="BF26" s="4">
        <v>1</v>
      </c>
      <c r="BG26" s="4">
        <v>8</v>
      </c>
      <c r="BH26" s="4">
        <v>0</v>
      </c>
      <c r="BI26" s="4">
        <v>0</v>
      </c>
      <c r="BJ26" s="4">
        <v>0</v>
      </c>
      <c r="BK26" s="4">
        <v>959</v>
      </c>
      <c r="BL26" s="11">
        <v>959</v>
      </c>
      <c r="BM26" s="4">
        <v>0</v>
      </c>
      <c r="BN26" s="11">
        <v>0</v>
      </c>
      <c r="BO26" s="4">
        <v>0</v>
      </c>
      <c r="BP26" s="7" t="s">
        <v>126</v>
      </c>
      <c r="BQ26" s="7" t="s">
        <v>126</v>
      </c>
      <c r="BR26" s="4">
        <v>0</v>
      </c>
      <c r="BS26" s="4">
        <v>0</v>
      </c>
      <c r="BT26" s="11">
        <v>0</v>
      </c>
      <c r="BU26" s="4">
        <v>0</v>
      </c>
      <c r="BV26" s="4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959</v>
      </c>
      <c r="CC26" s="11">
        <v>0</v>
      </c>
      <c r="CD26" s="4">
        <v>9</v>
      </c>
      <c r="CE26" s="4">
        <v>59</v>
      </c>
      <c r="CF26" s="4">
        <v>0</v>
      </c>
      <c r="CG26" s="4">
        <v>481</v>
      </c>
      <c r="CH26" s="4">
        <v>0</v>
      </c>
      <c r="CI26" s="4">
        <v>0</v>
      </c>
      <c r="CJ26" s="4">
        <v>3</v>
      </c>
      <c r="CK26" s="4">
        <v>161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</row>
    <row r="27" spans="1:98" ht="12.75">
      <c r="A27" s="34" t="s">
        <v>107</v>
      </c>
      <c r="B27" s="4">
        <v>14</v>
      </c>
      <c r="C27" s="4">
        <v>39</v>
      </c>
      <c r="D27" s="4">
        <v>20</v>
      </c>
      <c r="E27" s="4">
        <v>2</v>
      </c>
      <c r="F27" s="4">
        <v>0</v>
      </c>
      <c r="G27" s="4">
        <v>106</v>
      </c>
      <c r="H27" s="4">
        <v>217</v>
      </c>
      <c r="I27" s="4">
        <v>2</v>
      </c>
      <c r="J27" s="4">
        <v>0</v>
      </c>
      <c r="K27" s="4">
        <v>61</v>
      </c>
      <c r="L27" s="4">
        <v>83</v>
      </c>
      <c r="M27" s="11">
        <v>83</v>
      </c>
      <c r="N27" s="4">
        <v>101</v>
      </c>
      <c r="O27" s="4">
        <v>248</v>
      </c>
      <c r="P27" s="4">
        <v>197</v>
      </c>
      <c r="Q27" s="4">
        <v>172</v>
      </c>
      <c r="R27" s="11">
        <v>172</v>
      </c>
      <c r="S27" s="4">
        <v>2</v>
      </c>
      <c r="T27" s="11">
        <v>162</v>
      </c>
      <c r="U27" s="4">
        <v>5</v>
      </c>
      <c r="V27" s="4">
        <v>24</v>
      </c>
      <c r="W27" s="11">
        <v>24</v>
      </c>
      <c r="X27" s="4">
        <v>229</v>
      </c>
      <c r="Y27" s="4">
        <v>110</v>
      </c>
      <c r="Z27" s="11">
        <v>110</v>
      </c>
      <c r="AA27" s="18">
        <v>289.0879558350199</v>
      </c>
      <c r="AB27" s="18">
        <v>45.1929999999999</v>
      </c>
      <c r="AC27" s="4">
        <v>0</v>
      </c>
      <c r="AD27" s="4">
        <v>9</v>
      </c>
      <c r="AE27" s="4">
        <v>1</v>
      </c>
      <c r="AF27" s="4">
        <v>0</v>
      </c>
      <c r="AG27" s="4">
        <v>0</v>
      </c>
      <c r="AH27" s="4">
        <v>354</v>
      </c>
      <c r="AI27" s="4">
        <v>779</v>
      </c>
      <c r="AJ27" s="4">
        <v>42</v>
      </c>
      <c r="AK27" s="4">
        <v>60</v>
      </c>
      <c r="AL27" s="4">
        <v>61</v>
      </c>
      <c r="AM27" s="4">
        <v>36</v>
      </c>
      <c r="AN27" s="4">
        <v>176</v>
      </c>
      <c r="AO27" s="4">
        <v>0</v>
      </c>
      <c r="AP27" s="4">
        <v>758</v>
      </c>
      <c r="AQ27" s="4">
        <v>0</v>
      </c>
      <c r="AR27" s="4">
        <v>39</v>
      </c>
      <c r="AS27" s="4">
        <v>0</v>
      </c>
      <c r="AT27" s="4">
        <v>12</v>
      </c>
      <c r="AU27" s="4">
        <v>398</v>
      </c>
      <c r="AV27" s="4">
        <v>7</v>
      </c>
      <c r="AW27" s="4">
        <v>424</v>
      </c>
      <c r="AX27" s="4">
        <v>47</v>
      </c>
      <c r="AY27" s="11">
        <v>47</v>
      </c>
      <c r="AZ27" s="4">
        <v>0</v>
      </c>
      <c r="BA27" s="4">
        <v>17</v>
      </c>
      <c r="BB27" s="4">
        <v>9</v>
      </c>
      <c r="BC27" s="4">
        <v>0</v>
      </c>
      <c r="BD27" s="4">
        <v>2694</v>
      </c>
      <c r="BE27" s="4">
        <v>15</v>
      </c>
      <c r="BF27" s="4">
        <v>12</v>
      </c>
      <c r="BG27" s="4">
        <v>3</v>
      </c>
      <c r="BH27" s="4">
        <v>0</v>
      </c>
      <c r="BI27" s="4">
        <v>3</v>
      </c>
      <c r="BJ27" s="4">
        <v>0</v>
      </c>
      <c r="BK27" s="4">
        <v>43</v>
      </c>
      <c r="BL27" s="11">
        <v>43</v>
      </c>
      <c r="BM27" s="4">
        <v>8</v>
      </c>
      <c r="BN27" s="11">
        <v>8</v>
      </c>
      <c r="BO27" s="4">
        <v>0</v>
      </c>
      <c r="BP27" s="7" t="s">
        <v>126</v>
      </c>
      <c r="BQ27" s="7" t="s">
        <v>126</v>
      </c>
      <c r="BR27" s="4">
        <v>0</v>
      </c>
      <c r="BS27" s="4">
        <v>0</v>
      </c>
      <c r="BT27" s="11">
        <v>0</v>
      </c>
      <c r="BU27" s="4">
        <v>0</v>
      </c>
      <c r="BV27" s="4">
        <v>2</v>
      </c>
      <c r="BW27" s="11">
        <v>2</v>
      </c>
      <c r="BX27" s="11">
        <v>2</v>
      </c>
      <c r="BY27" s="11">
        <v>2</v>
      </c>
      <c r="BZ27" s="11">
        <v>2</v>
      </c>
      <c r="CA27" s="11">
        <v>2</v>
      </c>
      <c r="CB27" s="11">
        <v>43</v>
      </c>
      <c r="CC27" s="11">
        <v>0</v>
      </c>
      <c r="CD27" s="4">
        <v>1</v>
      </c>
      <c r="CE27" s="4">
        <v>73</v>
      </c>
      <c r="CF27" s="4">
        <v>0</v>
      </c>
      <c r="CG27" s="4">
        <v>117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</row>
    <row r="28" spans="2:98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12.75">
      <c r="A29" s="22" t="s">
        <v>136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12.75">
      <c r="A30" s="23" t="s">
        <v>144</v>
      </c>
      <c r="B30" s="7">
        <f aca="true" t="shared" si="8" ref="B30:AW30">B15*B20/100</f>
        <v>0.81</v>
      </c>
      <c r="C30" s="7">
        <f t="shared" si="8"/>
        <v>206.71199999999996</v>
      </c>
      <c r="D30" s="7">
        <f t="shared" si="8"/>
        <v>37.284</v>
      </c>
      <c r="E30" s="7">
        <f t="shared" si="8"/>
        <v>20.574</v>
      </c>
      <c r="F30" s="7">
        <f t="shared" si="8"/>
        <v>0</v>
      </c>
      <c r="G30" s="7">
        <f t="shared" si="8"/>
        <v>21.067999999999998</v>
      </c>
      <c r="H30" s="7">
        <f t="shared" si="8"/>
        <v>632.94</v>
      </c>
      <c r="I30" s="7">
        <f t="shared" si="8"/>
        <v>14.399</v>
      </c>
      <c r="J30" s="7">
        <f t="shared" si="8"/>
        <v>0</v>
      </c>
      <c r="K30" s="7">
        <f t="shared" si="8"/>
        <v>3.2</v>
      </c>
      <c r="L30" s="7">
        <f t="shared" si="8"/>
        <v>54.998000000000005</v>
      </c>
      <c r="M30" s="7">
        <f t="shared" si="8"/>
        <v>41.12</v>
      </c>
      <c r="N30" s="7">
        <f t="shared" si="8"/>
        <v>0.434</v>
      </c>
      <c r="O30" s="7">
        <f t="shared" si="8"/>
        <v>221.04</v>
      </c>
      <c r="P30" s="7">
        <f t="shared" si="8"/>
        <v>8.245999999999999</v>
      </c>
      <c r="Q30" s="7">
        <f t="shared" si="8"/>
        <v>307.37699999999995</v>
      </c>
      <c r="R30" s="7">
        <f t="shared" si="8"/>
        <v>0</v>
      </c>
      <c r="S30" s="7">
        <f t="shared" si="8"/>
        <v>26.475</v>
      </c>
      <c r="T30" s="7">
        <f t="shared" si="8"/>
        <v>44.187</v>
      </c>
      <c r="U30" s="7">
        <f t="shared" si="8"/>
        <v>22.802999999999997</v>
      </c>
      <c r="V30" s="7">
        <f t="shared" si="8"/>
        <v>104.87</v>
      </c>
      <c r="W30" s="7">
        <f t="shared" si="8"/>
        <v>0</v>
      </c>
      <c r="X30" s="7">
        <f t="shared" si="8"/>
        <v>229.99</v>
      </c>
      <c r="Y30" s="7">
        <f t="shared" si="8"/>
        <v>58.57599999999999</v>
      </c>
      <c r="Z30" s="7">
        <f t="shared" si="8"/>
        <v>2.807</v>
      </c>
      <c r="AA30" s="7">
        <f t="shared" si="8"/>
        <v>0</v>
      </c>
      <c r="AB30" s="7">
        <f t="shared" si="8"/>
        <v>0</v>
      </c>
      <c r="AC30" s="7">
        <f t="shared" si="8"/>
        <v>0</v>
      </c>
      <c r="AD30" s="7">
        <f t="shared" si="8"/>
        <v>0</v>
      </c>
      <c r="AE30" s="7">
        <f t="shared" si="8"/>
        <v>0</v>
      </c>
      <c r="AF30" s="7">
        <f t="shared" si="8"/>
        <v>0</v>
      </c>
      <c r="AG30" s="7">
        <f t="shared" si="8"/>
        <v>0</v>
      </c>
      <c r="AH30" s="7">
        <f t="shared" si="8"/>
        <v>0</v>
      </c>
      <c r="AI30" s="7">
        <f t="shared" si="8"/>
        <v>549.405</v>
      </c>
      <c r="AJ30" s="7">
        <f t="shared" si="8"/>
        <v>0</v>
      </c>
      <c r="AK30" s="7">
        <f t="shared" si="8"/>
        <v>18.4602</v>
      </c>
      <c r="AL30" s="7">
        <f t="shared" si="8"/>
        <v>0</v>
      </c>
      <c r="AM30" s="7">
        <f t="shared" si="8"/>
        <v>0</v>
      </c>
      <c r="AN30" s="7">
        <f t="shared" si="8"/>
        <v>61.803000000000004</v>
      </c>
      <c r="AO30" s="7">
        <f t="shared" si="8"/>
        <v>0</v>
      </c>
      <c r="AP30" s="7">
        <f t="shared" si="8"/>
        <v>0</v>
      </c>
      <c r="AQ30" s="7">
        <f t="shared" si="8"/>
        <v>0</v>
      </c>
      <c r="AR30" s="7">
        <f t="shared" si="8"/>
        <v>0</v>
      </c>
      <c r="AS30" s="7">
        <f t="shared" si="8"/>
        <v>0</v>
      </c>
      <c r="AT30" s="7">
        <f t="shared" si="8"/>
        <v>0</v>
      </c>
      <c r="AU30" s="7">
        <f t="shared" si="8"/>
        <v>0</v>
      </c>
      <c r="AV30" s="7">
        <f t="shared" si="8"/>
        <v>0</v>
      </c>
      <c r="AW30" s="7">
        <f t="shared" si="8"/>
        <v>0</v>
      </c>
      <c r="AX30" s="7">
        <f>AX15*AX20/100</f>
        <v>0</v>
      </c>
      <c r="AY30" s="7">
        <f>AY15*AY20/100</f>
        <v>0</v>
      </c>
      <c r="AZ30" s="7">
        <f>AZ15*AZ20/100</f>
        <v>0</v>
      </c>
      <c r="BA30" s="7">
        <f aca="true" t="shared" si="9" ref="BA30:BO30">BA15*BA20/100</f>
        <v>0</v>
      </c>
      <c r="BB30" s="7">
        <f t="shared" si="9"/>
        <v>0</v>
      </c>
      <c r="BC30" s="7">
        <f t="shared" si="9"/>
        <v>0</v>
      </c>
      <c r="BD30" s="7">
        <f t="shared" si="9"/>
        <v>1079.324</v>
      </c>
      <c r="BE30" s="7">
        <f t="shared" si="9"/>
        <v>0</v>
      </c>
      <c r="BF30" s="7">
        <f t="shared" si="9"/>
        <v>0</v>
      </c>
      <c r="BG30" s="7">
        <f t="shared" si="9"/>
        <v>0</v>
      </c>
      <c r="BH30" s="7">
        <f t="shared" si="9"/>
        <v>0</v>
      </c>
      <c r="BI30" s="7">
        <f t="shared" si="9"/>
        <v>0</v>
      </c>
      <c r="BJ30" s="7">
        <f t="shared" si="9"/>
        <v>0</v>
      </c>
      <c r="BK30" s="7">
        <f t="shared" si="9"/>
        <v>0</v>
      </c>
      <c r="BL30" s="7">
        <f t="shared" si="9"/>
        <v>0</v>
      </c>
      <c r="BM30" s="7">
        <f t="shared" si="9"/>
        <v>0</v>
      </c>
      <c r="BN30" s="7">
        <f t="shared" si="9"/>
        <v>0</v>
      </c>
      <c r="BO30" s="7">
        <f t="shared" si="9"/>
        <v>0</v>
      </c>
      <c r="BP30" s="7" t="s">
        <v>126</v>
      </c>
      <c r="BQ30" s="7" t="s">
        <v>126</v>
      </c>
      <c r="BR30" s="7">
        <f aca="true" t="shared" si="10" ref="BR30:CT30">BR15*BR20/100</f>
        <v>0</v>
      </c>
      <c r="BS30" s="7">
        <f t="shared" si="10"/>
        <v>0</v>
      </c>
      <c r="BT30" s="7">
        <f t="shared" si="10"/>
        <v>0</v>
      </c>
      <c r="BU30" s="7">
        <f t="shared" si="10"/>
        <v>0</v>
      </c>
      <c r="BV30" s="7">
        <f t="shared" si="10"/>
        <v>0</v>
      </c>
      <c r="BW30" s="7">
        <f t="shared" si="10"/>
        <v>0</v>
      </c>
      <c r="BX30" s="7">
        <f t="shared" si="10"/>
        <v>0</v>
      </c>
      <c r="BY30" s="7">
        <f t="shared" si="10"/>
        <v>0</v>
      </c>
      <c r="BZ30" s="7">
        <f t="shared" si="10"/>
        <v>0</v>
      </c>
      <c r="CA30" s="7">
        <f t="shared" si="10"/>
        <v>0</v>
      </c>
      <c r="CB30" s="7">
        <f t="shared" si="10"/>
        <v>0</v>
      </c>
      <c r="CC30" s="7">
        <f t="shared" si="10"/>
        <v>0</v>
      </c>
      <c r="CD30" s="7">
        <f t="shared" si="10"/>
        <v>0</v>
      </c>
      <c r="CE30" s="7">
        <f t="shared" si="10"/>
        <v>0</v>
      </c>
      <c r="CF30" s="7">
        <f t="shared" si="10"/>
        <v>0</v>
      </c>
      <c r="CG30" s="7">
        <f t="shared" si="10"/>
        <v>0</v>
      </c>
      <c r="CH30" s="7">
        <f t="shared" si="10"/>
        <v>0</v>
      </c>
      <c r="CI30" s="7">
        <f t="shared" si="10"/>
        <v>0</v>
      </c>
      <c r="CJ30" s="7">
        <f t="shared" si="10"/>
        <v>0</v>
      </c>
      <c r="CK30" s="7">
        <f t="shared" si="10"/>
        <v>0</v>
      </c>
      <c r="CL30" s="7">
        <f t="shared" si="10"/>
        <v>0</v>
      </c>
      <c r="CM30" s="7">
        <f t="shared" si="10"/>
        <v>0</v>
      </c>
      <c r="CN30" s="7">
        <f t="shared" si="10"/>
        <v>0</v>
      </c>
      <c r="CO30" s="7">
        <f t="shared" si="10"/>
        <v>0</v>
      </c>
      <c r="CP30" s="7">
        <f t="shared" si="10"/>
        <v>0</v>
      </c>
      <c r="CQ30" s="7">
        <f t="shared" si="10"/>
        <v>0</v>
      </c>
      <c r="CR30" s="7">
        <f t="shared" si="10"/>
        <v>0</v>
      </c>
      <c r="CS30" s="7">
        <f t="shared" si="10"/>
        <v>0</v>
      </c>
      <c r="CT30" s="7">
        <f t="shared" si="10"/>
        <v>0</v>
      </c>
    </row>
    <row r="31" spans="1:98" ht="12.75">
      <c r="A31" s="23" t="s">
        <v>121</v>
      </c>
      <c r="B31" s="7">
        <f aca="true" t="shared" si="11" ref="B31:AW31">B15*B26/B25</f>
        <v>0.1867874890382929</v>
      </c>
      <c r="C31" s="7">
        <f t="shared" si="11"/>
        <v>222.4953838037457</v>
      </c>
      <c r="D31" s="7">
        <f t="shared" si="11"/>
        <v>31.488923435678196</v>
      </c>
      <c r="E31" s="7">
        <f t="shared" si="11"/>
        <v>8.799285714285714</v>
      </c>
      <c r="F31" s="7">
        <f t="shared" si="11"/>
        <v>0</v>
      </c>
      <c r="G31" s="7">
        <f t="shared" si="11"/>
        <v>20.6765309428664</v>
      </c>
      <c r="H31" s="7">
        <f t="shared" si="11"/>
        <v>390.9386540944042</v>
      </c>
      <c r="I31" s="7">
        <f t="shared" si="11"/>
        <v>6.421812349639134</v>
      </c>
      <c r="J31" s="7">
        <f t="shared" si="11"/>
        <v>0</v>
      </c>
      <c r="K31" s="7">
        <f t="shared" si="11"/>
        <v>2.915758016315322</v>
      </c>
      <c r="L31" s="7">
        <f t="shared" si="11"/>
        <v>50.76077105174163</v>
      </c>
      <c r="M31" s="7">
        <f t="shared" si="11"/>
        <v>37.95197835644234</v>
      </c>
      <c r="N31" s="7">
        <f t="shared" si="11"/>
        <v>0.1401170539491221</v>
      </c>
      <c r="O31" s="7">
        <f t="shared" si="11"/>
        <v>133.85235481074835</v>
      </c>
      <c r="P31" s="7">
        <f t="shared" si="11"/>
        <v>1.4836882203555382</v>
      </c>
      <c r="Q31" s="7">
        <f t="shared" si="11"/>
        <v>251.98943494148176</v>
      </c>
      <c r="R31" s="7">
        <f t="shared" si="11"/>
        <v>25.19894349414818</v>
      </c>
      <c r="S31" s="7">
        <f t="shared" si="11"/>
        <v>10.093144821779399</v>
      </c>
      <c r="T31" s="7">
        <f t="shared" si="11"/>
        <v>11.678638909508065</v>
      </c>
      <c r="U31" s="7">
        <f t="shared" si="11"/>
        <v>12.833430063842135</v>
      </c>
      <c r="V31" s="7">
        <f t="shared" si="11"/>
        <v>16.33040212512595</v>
      </c>
      <c r="W31" s="7">
        <f t="shared" si="11"/>
        <v>2.6052028945681047</v>
      </c>
      <c r="X31" s="7">
        <f t="shared" si="11"/>
        <v>180.66749978453848</v>
      </c>
      <c r="Y31" s="7">
        <f t="shared" si="11"/>
        <v>162.87802652699165</v>
      </c>
      <c r="Z31" s="7">
        <f t="shared" si="11"/>
        <v>7.8052209174621945</v>
      </c>
      <c r="AA31" s="7">
        <f t="shared" si="11"/>
        <v>506.73988578239886</v>
      </c>
      <c r="AB31" s="7">
        <f t="shared" si="11"/>
        <v>125.68340396723772</v>
      </c>
      <c r="AC31" s="7">
        <f t="shared" si="11"/>
        <v>0</v>
      </c>
      <c r="AD31" s="7">
        <f t="shared" si="11"/>
        <v>183.1933031092707</v>
      </c>
      <c r="AE31" s="7">
        <f t="shared" si="11"/>
        <v>15.808791684711997</v>
      </c>
      <c r="AF31" s="7">
        <f t="shared" si="11"/>
        <v>0</v>
      </c>
      <c r="AG31" s="7">
        <f t="shared" si="11"/>
        <v>4.211299333213192</v>
      </c>
      <c r="AH31" s="7">
        <f t="shared" si="11"/>
        <v>176.76462099346801</v>
      </c>
      <c r="AI31" s="7">
        <f t="shared" si="11"/>
        <v>389.06642529804134</v>
      </c>
      <c r="AJ31" s="7">
        <f t="shared" si="11"/>
        <v>14.24087553809863</v>
      </c>
      <c r="AK31" s="7">
        <f t="shared" si="11"/>
        <v>21.057300483976977</v>
      </c>
      <c r="AL31" s="7">
        <f t="shared" si="11"/>
        <v>10.54964186572535</v>
      </c>
      <c r="AM31" s="7">
        <f t="shared" si="11"/>
        <v>69.6724871726732</v>
      </c>
      <c r="AN31" s="7">
        <f t="shared" si="11"/>
        <v>71.98036006546644</v>
      </c>
      <c r="AO31" s="7">
        <f t="shared" si="11"/>
        <v>0.19496296296296298</v>
      </c>
      <c r="AP31" s="7">
        <f t="shared" si="11"/>
        <v>848.8564938807336</v>
      </c>
      <c r="AQ31" s="7">
        <f t="shared" si="11"/>
        <v>0</v>
      </c>
      <c r="AR31" s="7">
        <f t="shared" si="11"/>
        <v>11.3051635559602</v>
      </c>
      <c r="AS31" s="7">
        <f t="shared" si="11"/>
        <v>1.894736842105263</v>
      </c>
      <c r="AT31" s="7">
        <f t="shared" si="11"/>
        <v>21.77147770544159</v>
      </c>
      <c r="AU31" s="7">
        <f t="shared" si="11"/>
        <v>72.02436832118246</v>
      </c>
      <c r="AV31" s="7">
        <f t="shared" si="11"/>
        <v>7.229845827939273</v>
      </c>
      <c r="AW31" s="7">
        <f t="shared" si="11"/>
        <v>0</v>
      </c>
      <c r="AX31" s="7">
        <f>AX15*AX26/AX25</f>
        <v>0.9548333924310234</v>
      </c>
      <c r="AY31" s="7">
        <f>AY15*AY26/AY25</f>
        <v>0.21532770467766202</v>
      </c>
      <c r="AZ31" s="7">
        <f>AZ15*AZ26/AZ25</f>
        <v>0</v>
      </c>
      <c r="BA31" s="7">
        <f aca="true" t="shared" si="12" ref="BA31:BO31">BA15*BA26/BA25</f>
        <v>0.25086655112651646</v>
      </c>
      <c r="BB31" s="7">
        <f t="shared" si="12"/>
        <v>0.9713182175810028</v>
      </c>
      <c r="BC31" s="7">
        <f t="shared" si="12"/>
        <v>0.06790123456790123</v>
      </c>
      <c r="BD31" s="7">
        <f t="shared" si="12"/>
        <v>939.0591059891741</v>
      </c>
      <c r="BE31" s="7">
        <f t="shared" si="12"/>
        <v>2.955818820035102</v>
      </c>
      <c r="BF31" s="7">
        <f t="shared" si="12"/>
        <v>0.10735035805972167</v>
      </c>
      <c r="BG31" s="7">
        <f t="shared" si="12"/>
        <v>0.40516940272441493</v>
      </c>
      <c r="BH31" s="7">
        <f t="shared" si="12"/>
        <v>0</v>
      </c>
      <c r="BI31" s="7">
        <f t="shared" si="12"/>
        <v>0</v>
      </c>
      <c r="BJ31" s="7">
        <f t="shared" si="12"/>
        <v>0</v>
      </c>
      <c r="BK31" s="7">
        <f t="shared" si="12"/>
        <v>88.05638089797884</v>
      </c>
      <c r="BL31" s="7">
        <f t="shared" si="12"/>
        <v>53.639265872251904</v>
      </c>
      <c r="BM31" s="7">
        <f t="shared" si="12"/>
        <v>0</v>
      </c>
      <c r="BN31" s="7">
        <f t="shared" si="12"/>
        <v>0</v>
      </c>
      <c r="BO31" s="7">
        <f t="shared" si="12"/>
        <v>0</v>
      </c>
      <c r="BP31" s="7" t="s">
        <v>126</v>
      </c>
      <c r="BQ31" s="7" t="s">
        <v>126</v>
      </c>
      <c r="BR31" s="7">
        <f aca="true" t="shared" si="13" ref="BR31:CT31">BR15*BR26/BR25</f>
        <v>0</v>
      </c>
      <c r="BS31" s="7">
        <f t="shared" si="13"/>
        <v>0</v>
      </c>
      <c r="BT31" s="7">
        <f t="shared" si="13"/>
        <v>0</v>
      </c>
      <c r="BU31" s="7">
        <f t="shared" si="13"/>
        <v>0</v>
      </c>
      <c r="BV31" s="7">
        <f t="shared" si="13"/>
        <v>0</v>
      </c>
      <c r="BW31" s="7">
        <f t="shared" si="13"/>
        <v>0</v>
      </c>
      <c r="BX31" s="7">
        <f t="shared" si="13"/>
        <v>0</v>
      </c>
      <c r="BY31" s="7">
        <f t="shared" si="13"/>
        <v>0</v>
      </c>
      <c r="BZ31" s="7">
        <f t="shared" si="13"/>
        <v>0</v>
      </c>
      <c r="CA31" s="7">
        <f t="shared" si="13"/>
        <v>0</v>
      </c>
      <c r="CB31" s="7">
        <f t="shared" si="13"/>
        <v>7.235474652989827</v>
      </c>
      <c r="CC31" s="7">
        <f t="shared" si="13"/>
        <v>0</v>
      </c>
      <c r="CD31" s="7">
        <f t="shared" si="13"/>
        <v>0.32403812213201555</v>
      </c>
      <c r="CE31" s="7">
        <f t="shared" si="13"/>
        <v>4.757130392103398</v>
      </c>
      <c r="CF31" s="7">
        <f t="shared" si="13"/>
        <v>0</v>
      </c>
      <c r="CG31" s="7">
        <f t="shared" si="13"/>
        <v>37.34639436110609</v>
      </c>
      <c r="CH31" s="7">
        <f t="shared" si="13"/>
        <v>0</v>
      </c>
      <c r="CI31" s="7">
        <f t="shared" si="13"/>
        <v>0</v>
      </c>
      <c r="CJ31" s="7">
        <f t="shared" si="13"/>
        <v>0.1621774193548387</v>
      </c>
      <c r="CK31" s="7">
        <f t="shared" si="13"/>
        <v>15.736077787599445</v>
      </c>
      <c r="CL31" s="7">
        <f t="shared" si="13"/>
        <v>0</v>
      </c>
      <c r="CM31" s="7">
        <f t="shared" si="13"/>
        <v>0</v>
      </c>
      <c r="CN31" s="7">
        <f t="shared" si="13"/>
        <v>0</v>
      </c>
      <c r="CO31" s="7">
        <f t="shared" si="13"/>
        <v>0</v>
      </c>
      <c r="CP31" s="7">
        <f t="shared" si="13"/>
        <v>0</v>
      </c>
      <c r="CQ31" s="7">
        <f t="shared" si="13"/>
        <v>0</v>
      </c>
      <c r="CR31" s="7">
        <f t="shared" si="13"/>
        <v>0</v>
      </c>
      <c r="CS31" s="7">
        <f t="shared" si="13"/>
        <v>0</v>
      </c>
      <c r="CT31" s="7">
        <f t="shared" si="13"/>
        <v>0</v>
      </c>
    </row>
    <row r="32" spans="1:98" ht="12.75">
      <c r="A32" s="23" t="s">
        <v>133</v>
      </c>
      <c r="B32" s="7">
        <f aca="true" t="shared" si="14" ref="B32:AW32">B21</f>
        <v>0</v>
      </c>
      <c r="C32" s="7">
        <f t="shared" si="14"/>
        <v>0</v>
      </c>
      <c r="D32" s="7">
        <f t="shared" si="14"/>
        <v>0</v>
      </c>
      <c r="E32" s="7">
        <f t="shared" si="14"/>
        <v>0</v>
      </c>
      <c r="F32" s="7">
        <f t="shared" si="14"/>
        <v>0</v>
      </c>
      <c r="G32" s="7">
        <f t="shared" si="14"/>
        <v>0</v>
      </c>
      <c r="H32" s="7">
        <f t="shared" si="14"/>
        <v>0</v>
      </c>
      <c r="I32" s="7">
        <f t="shared" si="14"/>
        <v>0</v>
      </c>
      <c r="J32" s="7">
        <f t="shared" si="14"/>
        <v>0</v>
      </c>
      <c r="K32" s="7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  <c r="O32" s="7">
        <f t="shared" si="14"/>
        <v>0</v>
      </c>
      <c r="P32" s="7">
        <f t="shared" si="14"/>
        <v>0</v>
      </c>
      <c r="Q32" s="7">
        <f t="shared" si="14"/>
        <v>0</v>
      </c>
      <c r="R32" s="7">
        <f t="shared" si="14"/>
        <v>0</v>
      </c>
      <c r="S32" s="7">
        <f t="shared" si="14"/>
        <v>0</v>
      </c>
      <c r="T32" s="7">
        <f t="shared" si="14"/>
        <v>0</v>
      </c>
      <c r="U32" s="7">
        <f t="shared" si="14"/>
        <v>0</v>
      </c>
      <c r="V32" s="7">
        <f t="shared" si="14"/>
        <v>0</v>
      </c>
      <c r="W32" s="7">
        <f t="shared" si="14"/>
        <v>0</v>
      </c>
      <c r="X32" s="7">
        <f t="shared" si="14"/>
        <v>0</v>
      </c>
      <c r="Y32" s="7">
        <f t="shared" si="14"/>
        <v>0</v>
      </c>
      <c r="Z32" s="7">
        <f t="shared" si="14"/>
        <v>0</v>
      </c>
      <c r="AA32" s="7">
        <f t="shared" si="14"/>
        <v>0</v>
      </c>
      <c r="AB32" s="7">
        <f t="shared" si="14"/>
        <v>0</v>
      </c>
      <c r="AC32" s="7">
        <f t="shared" si="14"/>
        <v>0</v>
      </c>
      <c r="AD32" s="7">
        <f t="shared" si="14"/>
        <v>0</v>
      </c>
      <c r="AE32" s="7">
        <f t="shared" si="14"/>
        <v>0</v>
      </c>
      <c r="AF32" s="7">
        <f t="shared" si="14"/>
        <v>0</v>
      </c>
      <c r="AG32" s="7">
        <f t="shared" si="14"/>
        <v>0</v>
      </c>
      <c r="AH32" s="7">
        <f t="shared" si="14"/>
        <v>0</v>
      </c>
      <c r="AI32" s="7">
        <f t="shared" si="14"/>
        <v>0</v>
      </c>
      <c r="AJ32" s="7">
        <f t="shared" si="14"/>
        <v>100</v>
      </c>
      <c r="AK32" s="7">
        <f t="shared" si="14"/>
        <v>0</v>
      </c>
      <c r="AL32" s="7">
        <f t="shared" si="14"/>
        <v>20</v>
      </c>
      <c r="AM32" s="7">
        <f t="shared" si="14"/>
        <v>0</v>
      </c>
      <c r="AN32" s="7">
        <f t="shared" si="14"/>
        <v>0</v>
      </c>
      <c r="AO32" s="7">
        <f t="shared" si="14"/>
        <v>0</v>
      </c>
      <c r="AP32" s="7">
        <f t="shared" si="14"/>
        <v>0</v>
      </c>
      <c r="AQ32" s="7">
        <f t="shared" si="14"/>
        <v>0</v>
      </c>
      <c r="AR32" s="7">
        <f t="shared" si="14"/>
        <v>0</v>
      </c>
      <c r="AS32" s="7">
        <f t="shared" si="14"/>
        <v>0</v>
      </c>
      <c r="AT32" s="7">
        <f t="shared" si="14"/>
        <v>0</v>
      </c>
      <c r="AU32" s="7">
        <f t="shared" si="14"/>
        <v>0</v>
      </c>
      <c r="AV32" s="7">
        <f t="shared" si="14"/>
        <v>0</v>
      </c>
      <c r="AW32" s="7">
        <f t="shared" si="14"/>
        <v>0</v>
      </c>
      <c r="AX32" s="7">
        <f>AX21</f>
        <v>10</v>
      </c>
      <c r="AY32" s="7">
        <f>AY21</f>
        <v>2</v>
      </c>
      <c r="AZ32" s="7">
        <f>AZ21</f>
        <v>0</v>
      </c>
      <c r="BA32" s="7">
        <f aca="true" t="shared" si="15" ref="BA32:BO32">BA21</f>
        <v>5</v>
      </c>
      <c r="BB32" s="7">
        <f t="shared" si="15"/>
        <v>5</v>
      </c>
      <c r="BC32" s="7">
        <f t="shared" si="15"/>
        <v>0</v>
      </c>
      <c r="BD32" s="7">
        <f t="shared" si="15"/>
        <v>0</v>
      </c>
      <c r="BE32" s="7">
        <f t="shared" si="15"/>
        <v>5</v>
      </c>
      <c r="BF32" s="7">
        <f t="shared" si="15"/>
        <v>5</v>
      </c>
      <c r="BG32" s="7">
        <f t="shared" si="15"/>
        <v>5</v>
      </c>
      <c r="BH32" s="7">
        <f t="shared" si="15"/>
        <v>0</v>
      </c>
      <c r="BI32" s="7">
        <f t="shared" si="15"/>
        <v>0</v>
      </c>
      <c r="BJ32" s="7">
        <f t="shared" si="15"/>
        <v>0</v>
      </c>
      <c r="BK32" s="7">
        <f t="shared" si="15"/>
        <v>0</v>
      </c>
      <c r="BL32" s="7">
        <f t="shared" si="15"/>
        <v>0</v>
      </c>
      <c r="BM32" s="7">
        <f t="shared" si="15"/>
        <v>0</v>
      </c>
      <c r="BN32" s="7">
        <f t="shared" si="15"/>
        <v>0</v>
      </c>
      <c r="BO32" s="7">
        <f t="shared" si="15"/>
        <v>0</v>
      </c>
      <c r="BP32" s="7" t="s">
        <v>126</v>
      </c>
      <c r="BQ32" s="7" t="s">
        <v>126</v>
      </c>
      <c r="BR32" s="7">
        <f aca="true" t="shared" si="16" ref="BR32:CT32">BR21</f>
        <v>0</v>
      </c>
      <c r="BS32" s="7">
        <f t="shared" si="16"/>
        <v>0</v>
      </c>
      <c r="BT32" s="7">
        <f t="shared" si="16"/>
        <v>0</v>
      </c>
      <c r="BU32" s="7">
        <f t="shared" si="16"/>
        <v>0</v>
      </c>
      <c r="BV32" s="7">
        <f t="shared" si="16"/>
        <v>0</v>
      </c>
      <c r="BW32" s="7">
        <f t="shared" si="16"/>
        <v>0</v>
      </c>
      <c r="BX32" s="7">
        <f t="shared" si="16"/>
        <v>0</v>
      </c>
      <c r="BY32" s="7">
        <f t="shared" si="16"/>
        <v>0</v>
      </c>
      <c r="BZ32" s="7">
        <f t="shared" si="16"/>
        <v>0</v>
      </c>
      <c r="CA32" s="7">
        <f t="shared" si="16"/>
        <v>0</v>
      </c>
      <c r="CB32" s="7">
        <f t="shared" si="16"/>
        <v>0</v>
      </c>
      <c r="CC32" s="7">
        <f t="shared" si="16"/>
        <v>0</v>
      </c>
      <c r="CD32" s="7">
        <f t="shared" si="16"/>
        <v>0</v>
      </c>
      <c r="CE32" s="7">
        <f t="shared" si="16"/>
        <v>0</v>
      </c>
      <c r="CF32" s="7">
        <f t="shared" si="16"/>
        <v>0</v>
      </c>
      <c r="CG32" s="7">
        <f t="shared" si="16"/>
        <v>0</v>
      </c>
      <c r="CH32" s="7">
        <f t="shared" si="16"/>
        <v>0</v>
      </c>
      <c r="CI32" s="7">
        <f t="shared" si="16"/>
        <v>0</v>
      </c>
      <c r="CJ32" s="7">
        <f t="shared" si="16"/>
        <v>0</v>
      </c>
      <c r="CK32" s="7">
        <f t="shared" si="16"/>
        <v>0</v>
      </c>
      <c r="CL32" s="7">
        <f t="shared" si="16"/>
        <v>0</v>
      </c>
      <c r="CM32" s="7">
        <f t="shared" si="16"/>
        <v>0</v>
      </c>
      <c r="CN32" s="7">
        <f t="shared" si="16"/>
        <v>0</v>
      </c>
      <c r="CO32" s="7">
        <f t="shared" si="16"/>
        <v>0</v>
      </c>
      <c r="CP32" s="7">
        <f t="shared" si="16"/>
        <v>0</v>
      </c>
      <c r="CQ32" s="7">
        <f t="shared" si="16"/>
        <v>0</v>
      </c>
      <c r="CR32" s="7">
        <f t="shared" si="16"/>
        <v>0</v>
      </c>
      <c r="CS32" s="7">
        <f t="shared" si="16"/>
        <v>0</v>
      </c>
      <c r="CT32" s="7">
        <f t="shared" si="16"/>
        <v>0</v>
      </c>
    </row>
    <row r="33" spans="1:98" ht="12.75">
      <c r="A33" s="22" t="s">
        <v>122</v>
      </c>
      <c r="B33" s="21">
        <f>MAX(B30:B32)</f>
        <v>0.81</v>
      </c>
      <c r="C33" s="21">
        <f aca="true" t="shared" si="17" ref="C33:BJ33">MAX(C30:C32)</f>
        <v>222.4953838037457</v>
      </c>
      <c r="D33" s="21">
        <f t="shared" si="17"/>
        <v>37.284</v>
      </c>
      <c r="E33" s="21">
        <f t="shared" si="17"/>
        <v>20.574</v>
      </c>
      <c r="F33" s="21">
        <f t="shared" si="17"/>
        <v>0</v>
      </c>
      <c r="G33" s="21">
        <f t="shared" si="17"/>
        <v>21.067999999999998</v>
      </c>
      <c r="H33" s="21">
        <f t="shared" si="17"/>
        <v>632.94</v>
      </c>
      <c r="I33" s="21">
        <f t="shared" si="17"/>
        <v>14.399</v>
      </c>
      <c r="J33" s="21">
        <f t="shared" si="17"/>
        <v>0</v>
      </c>
      <c r="K33" s="21">
        <f t="shared" si="17"/>
        <v>3.2</v>
      </c>
      <c r="L33" s="21">
        <f t="shared" si="17"/>
        <v>54.998000000000005</v>
      </c>
      <c r="M33" s="21">
        <f t="shared" si="17"/>
        <v>41.12</v>
      </c>
      <c r="N33" s="21">
        <f t="shared" si="17"/>
        <v>0.434</v>
      </c>
      <c r="O33" s="21">
        <f t="shared" si="17"/>
        <v>221.04</v>
      </c>
      <c r="P33" s="21">
        <f t="shared" si="17"/>
        <v>8.245999999999999</v>
      </c>
      <c r="Q33" s="21">
        <f t="shared" si="17"/>
        <v>307.37699999999995</v>
      </c>
      <c r="R33" s="21">
        <f t="shared" si="17"/>
        <v>25.19894349414818</v>
      </c>
      <c r="S33" s="21">
        <f t="shared" si="17"/>
        <v>26.475</v>
      </c>
      <c r="T33" s="21">
        <f t="shared" si="17"/>
        <v>44.187</v>
      </c>
      <c r="U33" s="21">
        <f t="shared" si="17"/>
        <v>22.802999999999997</v>
      </c>
      <c r="V33" s="21">
        <f t="shared" si="17"/>
        <v>104.87</v>
      </c>
      <c r="W33" s="21">
        <f t="shared" si="17"/>
        <v>2.6052028945681047</v>
      </c>
      <c r="X33" s="21">
        <f t="shared" si="17"/>
        <v>229.99</v>
      </c>
      <c r="Y33" s="21">
        <f t="shared" si="17"/>
        <v>162.87802652699165</v>
      </c>
      <c r="Z33" s="21">
        <f t="shared" si="17"/>
        <v>7.8052209174621945</v>
      </c>
      <c r="AA33" s="21">
        <f t="shared" si="17"/>
        <v>506.73988578239886</v>
      </c>
      <c r="AB33" s="21">
        <f t="shared" si="17"/>
        <v>125.68340396723772</v>
      </c>
      <c r="AC33" s="21">
        <f t="shared" si="17"/>
        <v>0</v>
      </c>
      <c r="AD33" s="21">
        <f t="shared" si="17"/>
        <v>183.1933031092707</v>
      </c>
      <c r="AE33" s="21">
        <f t="shared" si="17"/>
        <v>15.808791684711997</v>
      </c>
      <c r="AF33" s="21">
        <f t="shared" si="17"/>
        <v>0</v>
      </c>
      <c r="AG33" s="21">
        <f t="shared" si="17"/>
        <v>4.211299333213192</v>
      </c>
      <c r="AH33" s="21">
        <f t="shared" si="17"/>
        <v>176.76462099346801</v>
      </c>
      <c r="AI33" s="21">
        <f t="shared" si="17"/>
        <v>549.405</v>
      </c>
      <c r="AJ33" s="21">
        <f t="shared" si="17"/>
        <v>100</v>
      </c>
      <c r="AK33" s="21">
        <f t="shared" si="17"/>
        <v>21.057300483976977</v>
      </c>
      <c r="AL33" s="21">
        <f t="shared" si="17"/>
        <v>20</v>
      </c>
      <c r="AM33" s="21">
        <f t="shared" si="17"/>
        <v>69.6724871726732</v>
      </c>
      <c r="AN33" s="21">
        <f t="shared" si="17"/>
        <v>71.98036006546644</v>
      </c>
      <c r="AO33" s="21">
        <f t="shared" si="17"/>
        <v>0.19496296296296298</v>
      </c>
      <c r="AP33" s="21">
        <f t="shared" si="17"/>
        <v>848.8564938807336</v>
      </c>
      <c r="AQ33" s="21">
        <f t="shared" si="17"/>
        <v>0</v>
      </c>
      <c r="AR33" s="21">
        <f t="shared" si="17"/>
        <v>11.3051635559602</v>
      </c>
      <c r="AS33" s="21">
        <f t="shared" si="17"/>
        <v>1.894736842105263</v>
      </c>
      <c r="AT33" s="21">
        <f t="shared" si="17"/>
        <v>21.77147770544159</v>
      </c>
      <c r="AU33" s="21">
        <f t="shared" si="17"/>
        <v>72.02436832118246</v>
      </c>
      <c r="AV33" s="21">
        <f t="shared" si="17"/>
        <v>7.229845827939273</v>
      </c>
      <c r="AW33" s="21">
        <f t="shared" si="17"/>
        <v>0</v>
      </c>
      <c r="AX33" s="21">
        <f t="shared" si="17"/>
        <v>10</v>
      </c>
      <c r="AY33" s="21">
        <f>MAX(AY30:AY32)</f>
        <v>2</v>
      </c>
      <c r="AZ33" s="21">
        <f t="shared" si="17"/>
        <v>0</v>
      </c>
      <c r="BA33" s="21">
        <f t="shared" si="17"/>
        <v>5</v>
      </c>
      <c r="BB33" s="21">
        <f t="shared" si="17"/>
        <v>5</v>
      </c>
      <c r="BC33" s="21">
        <f t="shared" si="17"/>
        <v>0.06790123456790123</v>
      </c>
      <c r="BD33" s="21">
        <f t="shared" si="17"/>
        <v>1079.324</v>
      </c>
      <c r="BE33" s="21">
        <f t="shared" si="17"/>
        <v>5</v>
      </c>
      <c r="BF33" s="21">
        <f t="shared" si="17"/>
        <v>5</v>
      </c>
      <c r="BG33" s="21">
        <f t="shared" si="17"/>
        <v>5</v>
      </c>
      <c r="BH33" s="21">
        <f t="shared" si="17"/>
        <v>0</v>
      </c>
      <c r="BI33" s="21">
        <f t="shared" si="17"/>
        <v>0</v>
      </c>
      <c r="BJ33" s="21">
        <f t="shared" si="17"/>
        <v>0</v>
      </c>
      <c r="BK33" s="21">
        <f>MAX(BK30:BK32)</f>
        <v>88.05638089797884</v>
      </c>
      <c r="BL33" s="21">
        <f>MAX(BL30:BL32)</f>
        <v>53.639265872251904</v>
      </c>
      <c r="BM33" s="21">
        <f>MAX(BM30:BM32)</f>
        <v>0</v>
      </c>
      <c r="BN33" s="21">
        <f>MAX(BN30:BN32)</f>
        <v>0</v>
      </c>
      <c r="BO33" s="21">
        <f>MAX(BO30:BO32)</f>
        <v>0</v>
      </c>
      <c r="BP33" s="21" t="s">
        <v>126</v>
      </c>
      <c r="BQ33" s="21" t="s">
        <v>126</v>
      </c>
      <c r="BR33" s="21">
        <f aca="true" t="shared" si="18" ref="BR33:CO33">MAX(BR30:BR32)</f>
        <v>0</v>
      </c>
      <c r="BS33" s="21">
        <f t="shared" si="18"/>
        <v>0</v>
      </c>
      <c r="BT33" s="21">
        <f>MAX(BT30:BT32)</f>
        <v>0</v>
      </c>
      <c r="BU33" s="21">
        <f t="shared" si="18"/>
        <v>0</v>
      </c>
      <c r="BV33" s="21">
        <f t="shared" si="18"/>
        <v>0</v>
      </c>
      <c r="BW33" s="21">
        <f t="shared" si="18"/>
        <v>0</v>
      </c>
      <c r="BX33" s="21">
        <f t="shared" si="18"/>
        <v>0</v>
      </c>
      <c r="BY33" s="21">
        <f t="shared" si="18"/>
        <v>0</v>
      </c>
      <c r="BZ33" s="21">
        <f t="shared" si="18"/>
        <v>0</v>
      </c>
      <c r="CA33" s="21">
        <f t="shared" si="18"/>
        <v>0</v>
      </c>
      <c r="CB33" s="21">
        <f t="shared" si="18"/>
        <v>7.235474652989827</v>
      </c>
      <c r="CC33" s="21">
        <f>MAX(CC30:CC32)</f>
        <v>0</v>
      </c>
      <c r="CD33" s="21">
        <f t="shared" si="18"/>
        <v>0.32403812213201555</v>
      </c>
      <c r="CE33" s="21">
        <f t="shared" si="18"/>
        <v>4.757130392103398</v>
      </c>
      <c r="CF33" s="21">
        <f t="shared" si="18"/>
        <v>0</v>
      </c>
      <c r="CG33" s="21">
        <f t="shared" si="18"/>
        <v>37.34639436110609</v>
      </c>
      <c r="CH33" s="21">
        <f t="shared" si="18"/>
        <v>0</v>
      </c>
      <c r="CI33" s="21">
        <f t="shared" si="18"/>
        <v>0</v>
      </c>
      <c r="CJ33" s="21">
        <f t="shared" si="18"/>
        <v>0.1621774193548387</v>
      </c>
      <c r="CK33" s="21">
        <f t="shared" si="18"/>
        <v>15.736077787599445</v>
      </c>
      <c r="CL33" s="21">
        <f t="shared" si="18"/>
        <v>0</v>
      </c>
      <c r="CM33" s="21">
        <f t="shared" si="18"/>
        <v>0</v>
      </c>
      <c r="CN33" s="21">
        <f t="shared" si="18"/>
        <v>0</v>
      </c>
      <c r="CO33" s="21">
        <f t="shared" si="18"/>
        <v>0</v>
      </c>
      <c r="CP33" s="21">
        <f>MAX(CP30:CP32)</f>
        <v>0</v>
      </c>
      <c r="CQ33" s="21">
        <f>MAX(CQ30:CQ32)</f>
        <v>0</v>
      </c>
      <c r="CR33" s="21">
        <f>MAX(CR30:CR32)</f>
        <v>0</v>
      </c>
      <c r="CS33" s="21">
        <f>MAX(CS30:CS32)</f>
        <v>0</v>
      </c>
      <c r="CT33" s="21">
        <f>MAX(CT30:CT32)</f>
        <v>0</v>
      </c>
    </row>
    <row r="34" spans="1:98" ht="12.75">
      <c r="A34" s="2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12.75">
      <c r="A35" s="22" t="s">
        <v>137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2"/>
      <c r="AD35" s="12"/>
      <c r="AE35" s="12"/>
      <c r="AF35" s="12"/>
      <c r="AG35" s="13"/>
      <c r="AH35" s="13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spans="1:103" ht="12.75">
      <c r="A36" s="23" t="s">
        <v>138</v>
      </c>
      <c r="B36" s="14">
        <v>60.777132708898606</v>
      </c>
      <c r="C36" s="14">
        <v>98.08830116677478</v>
      </c>
      <c r="D36" s="14">
        <v>97.12434256454658</v>
      </c>
      <c r="E36" s="14">
        <v>75.41438219644226</v>
      </c>
      <c r="F36" s="14" t="s">
        <v>126</v>
      </c>
      <c r="G36" s="14">
        <v>70.54851529196972</v>
      </c>
      <c r="H36" s="14">
        <v>97.80247386635124</v>
      </c>
      <c r="I36" s="14">
        <v>66.36568207288639</v>
      </c>
      <c r="J36" s="14" t="s">
        <v>126</v>
      </c>
      <c r="K36" s="14">
        <v>69.96546852927325</v>
      </c>
      <c r="L36" s="14">
        <v>97.2002404293667</v>
      </c>
      <c r="M36" s="14">
        <v>98.73278048675554</v>
      </c>
      <c r="N36" s="14">
        <v>25</v>
      </c>
      <c r="O36" s="14">
        <v>96.82329051608441</v>
      </c>
      <c r="P36" s="14">
        <v>98.62403078747828</v>
      </c>
      <c r="Q36" s="14">
        <v>97.02675863105438</v>
      </c>
      <c r="R36" s="15">
        <v>97.02675863105438</v>
      </c>
      <c r="S36" s="14">
        <v>93.41532050320536</v>
      </c>
      <c r="T36" s="14">
        <v>44.3057354685889</v>
      </c>
      <c r="U36" s="14">
        <v>98.47868023876258</v>
      </c>
      <c r="V36" s="14">
        <v>88.56891690442696</v>
      </c>
      <c r="W36" s="15">
        <v>88.56891690442696</v>
      </c>
      <c r="X36" s="14">
        <v>98.69840783450455</v>
      </c>
      <c r="Y36" s="14">
        <v>32.498551075834555</v>
      </c>
      <c r="Z36" s="15">
        <v>32.498551075834555</v>
      </c>
      <c r="AA36" s="14">
        <v>82.43999156378739</v>
      </c>
      <c r="AB36" s="14">
        <v>97.90141482905429</v>
      </c>
      <c r="AC36" s="120" t="s">
        <v>126</v>
      </c>
      <c r="AD36" s="14">
        <v>98.57721461900051</v>
      </c>
      <c r="AE36" s="14">
        <v>96.36979323287105</v>
      </c>
      <c r="AF36" s="120" t="s">
        <v>126</v>
      </c>
      <c r="AG36" s="14">
        <v>99.03782958520944</v>
      </c>
      <c r="AH36" s="14">
        <v>99.98109731598444</v>
      </c>
      <c r="AI36" s="14">
        <v>91.51711257360586</v>
      </c>
      <c r="AJ36" s="14">
        <v>92.32560681020249</v>
      </c>
      <c r="AK36" s="14">
        <v>97.51572484473515</v>
      </c>
      <c r="AL36" s="14">
        <v>43.79443896959868</v>
      </c>
      <c r="AM36" s="14">
        <v>94.2117149100104</v>
      </c>
      <c r="AN36" s="14">
        <v>98.7416453749007</v>
      </c>
      <c r="AO36" s="14">
        <v>98.8468211041943</v>
      </c>
      <c r="AP36" s="14">
        <v>50.89569491735997</v>
      </c>
      <c r="AQ36" s="120" t="s">
        <v>126</v>
      </c>
      <c r="AR36" s="14">
        <v>88.20753641689656</v>
      </c>
      <c r="AS36" s="14">
        <v>3.7537537537537533</v>
      </c>
      <c r="AT36" s="14">
        <v>96.48748024887169</v>
      </c>
      <c r="AU36" s="14">
        <v>97.0456775049976</v>
      </c>
      <c r="AV36" s="14">
        <v>98.0259605293992</v>
      </c>
      <c r="AW36" s="120" t="s">
        <v>126</v>
      </c>
      <c r="AX36" s="14">
        <v>1.584576785950087</v>
      </c>
      <c r="AY36" s="15">
        <v>1.58457678595009</v>
      </c>
      <c r="AZ36" s="120" t="s">
        <v>126</v>
      </c>
      <c r="BA36" s="120">
        <v>25</v>
      </c>
      <c r="BB36" s="14">
        <v>4.608294930875538</v>
      </c>
      <c r="BC36" s="14">
        <v>3.448275862068969</v>
      </c>
      <c r="BD36" s="14">
        <v>4.076222521846596</v>
      </c>
      <c r="BE36" s="14">
        <v>1.2114918656974745</v>
      </c>
      <c r="BF36" s="14">
        <v>0</v>
      </c>
      <c r="BG36" s="14">
        <v>0.43141327794199974</v>
      </c>
      <c r="BH36" s="120" t="s">
        <v>126</v>
      </c>
      <c r="BI36" s="120" t="s">
        <v>126</v>
      </c>
      <c r="BJ36" s="120" t="s">
        <v>126</v>
      </c>
      <c r="BK36" s="14">
        <v>70.00935819721249</v>
      </c>
      <c r="BL36" s="15">
        <v>70.00935819721249</v>
      </c>
      <c r="BM36" s="14">
        <v>5.374388528389674</v>
      </c>
      <c r="BN36" s="121" t="s">
        <v>126</v>
      </c>
      <c r="BO36" s="121" t="s">
        <v>126</v>
      </c>
      <c r="BP36" s="14" t="s">
        <v>126</v>
      </c>
      <c r="BQ36" s="14" t="s">
        <v>126</v>
      </c>
      <c r="BR36" s="120" t="s">
        <v>126</v>
      </c>
      <c r="BS36" s="120" t="s">
        <v>126</v>
      </c>
      <c r="BT36" s="122" t="s">
        <v>126</v>
      </c>
      <c r="BU36" s="120" t="s">
        <v>126</v>
      </c>
      <c r="BV36" s="120" t="s">
        <v>126</v>
      </c>
      <c r="BW36" s="122" t="s">
        <v>126</v>
      </c>
      <c r="BX36" s="122" t="s">
        <v>126</v>
      </c>
      <c r="BY36" s="122" t="s">
        <v>126</v>
      </c>
      <c r="BZ36" s="122" t="s">
        <v>126</v>
      </c>
      <c r="CA36" s="122" t="s">
        <v>126</v>
      </c>
      <c r="CB36" s="15">
        <v>70.00935819721249</v>
      </c>
      <c r="CC36" s="122" t="s">
        <v>126</v>
      </c>
      <c r="CD36" s="120">
        <v>25</v>
      </c>
      <c r="CE36" s="14">
        <v>80.52857101980081</v>
      </c>
      <c r="CF36" s="120" t="s">
        <v>126</v>
      </c>
      <c r="CG36" s="14">
        <v>99.08855478217833</v>
      </c>
      <c r="CH36" s="120" t="s">
        <v>126</v>
      </c>
      <c r="CI36" s="120" t="s">
        <v>126</v>
      </c>
      <c r="CJ36" s="120">
        <v>25</v>
      </c>
      <c r="CK36" s="120">
        <v>25</v>
      </c>
      <c r="CL36" s="120" t="s">
        <v>126</v>
      </c>
      <c r="CM36" s="120" t="s">
        <v>126</v>
      </c>
      <c r="CN36" s="120" t="s">
        <v>126</v>
      </c>
      <c r="CO36" s="120" t="s">
        <v>126</v>
      </c>
      <c r="CP36" s="120" t="s">
        <v>126</v>
      </c>
      <c r="CQ36" s="120" t="s">
        <v>126</v>
      </c>
      <c r="CR36" s="120" t="s">
        <v>126</v>
      </c>
      <c r="CS36" s="120" t="s">
        <v>126</v>
      </c>
      <c r="CT36" s="120" t="s">
        <v>126</v>
      </c>
      <c r="CU36" s="123"/>
      <c r="CV36" s="123"/>
      <c r="CW36" s="123"/>
      <c r="CX36" s="123"/>
      <c r="CY36" s="123"/>
    </row>
    <row r="37" spans="1:103" ht="12.75">
      <c r="A37" s="23" t="s">
        <v>139</v>
      </c>
      <c r="B37" s="14">
        <v>30.2191982114364</v>
      </c>
      <c r="C37" s="14">
        <v>0.7876707705366007</v>
      </c>
      <c r="D37" s="14">
        <v>1.1900137185222932</v>
      </c>
      <c r="E37" s="14">
        <v>23.899265695682605</v>
      </c>
      <c r="F37" s="14" t="s">
        <v>126</v>
      </c>
      <c r="G37" s="14">
        <v>18.10179522220167</v>
      </c>
      <c r="H37" s="14">
        <v>1.405594878333249</v>
      </c>
      <c r="I37" s="14">
        <v>28.95330890645616</v>
      </c>
      <c r="J37" s="14" t="s">
        <v>126</v>
      </c>
      <c r="K37" s="14">
        <v>10.627482704079787</v>
      </c>
      <c r="L37" s="14">
        <v>1.930690391579674</v>
      </c>
      <c r="M37" s="14">
        <v>0.4731906105924055</v>
      </c>
      <c r="N37" s="14">
        <v>25</v>
      </c>
      <c r="O37" s="14">
        <v>2.009626092318037</v>
      </c>
      <c r="P37" s="14">
        <v>1.2623080044902864</v>
      </c>
      <c r="Q37" s="14">
        <v>1.5957357690064118</v>
      </c>
      <c r="R37" s="15">
        <v>1.5957357690064118</v>
      </c>
      <c r="S37" s="14">
        <v>0.1664634106575712</v>
      </c>
      <c r="T37" s="14">
        <v>15.148109857508873</v>
      </c>
      <c r="U37" s="14">
        <v>0.49030760029552084</v>
      </c>
      <c r="V37" s="14">
        <v>1.4037751417267224</v>
      </c>
      <c r="W37" s="15">
        <v>1.4037751417267224</v>
      </c>
      <c r="X37" s="14">
        <v>0.16795362469252645</v>
      </c>
      <c r="Y37" s="14">
        <v>0.38945224017361385</v>
      </c>
      <c r="Z37" s="15">
        <v>0.38945224017361385</v>
      </c>
      <c r="AA37" s="14">
        <v>15.408629948668043</v>
      </c>
      <c r="AB37" s="14">
        <v>1.545397831334642</v>
      </c>
      <c r="AC37" s="120" t="s">
        <v>126</v>
      </c>
      <c r="AD37" s="14">
        <v>0.03938027961353669</v>
      </c>
      <c r="AE37" s="14">
        <v>3.6218259873214</v>
      </c>
      <c r="AF37" s="120" t="s">
        <v>126</v>
      </c>
      <c r="AG37" s="14">
        <v>0.19227079565819075</v>
      </c>
      <c r="AH37" s="14">
        <v>0.005932959216562396</v>
      </c>
      <c r="AI37" s="14">
        <v>0.5056875649463102</v>
      </c>
      <c r="AJ37" s="14">
        <v>1.7645589256935106</v>
      </c>
      <c r="AK37" s="14">
        <v>1.360417503010842</v>
      </c>
      <c r="AL37" s="14">
        <v>0.00927191616068497</v>
      </c>
      <c r="AM37" s="14">
        <v>0.8468570224478303</v>
      </c>
      <c r="AN37" s="14">
        <v>0.9910736358811176</v>
      </c>
      <c r="AO37" s="14">
        <v>0.6429227472191054</v>
      </c>
      <c r="AP37" s="14">
        <v>0.466386677240439</v>
      </c>
      <c r="AQ37" s="120" t="s">
        <v>126</v>
      </c>
      <c r="AR37" s="14">
        <v>0.872057479530065</v>
      </c>
      <c r="AS37" s="14">
        <v>0</v>
      </c>
      <c r="AT37" s="14">
        <v>0.9594045240164755</v>
      </c>
      <c r="AU37" s="14">
        <v>0.5989727858894287</v>
      </c>
      <c r="AV37" s="14">
        <v>0.5444103692684923</v>
      </c>
      <c r="AW37" s="120" t="s">
        <v>126</v>
      </c>
      <c r="AX37" s="14">
        <v>0</v>
      </c>
      <c r="AY37" s="15">
        <v>0</v>
      </c>
      <c r="AZ37" s="120" t="s">
        <v>126</v>
      </c>
      <c r="BA37" s="120">
        <v>25</v>
      </c>
      <c r="BB37" s="14">
        <v>0</v>
      </c>
      <c r="BC37" s="14">
        <v>0</v>
      </c>
      <c r="BD37" s="14">
        <v>1.6712164521646178</v>
      </c>
      <c r="BE37" s="14">
        <v>6.645898234683271</v>
      </c>
      <c r="BF37" s="14">
        <v>0</v>
      </c>
      <c r="BG37" s="14">
        <v>0</v>
      </c>
      <c r="BH37" s="120" t="s">
        <v>126</v>
      </c>
      <c r="BI37" s="120" t="s">
        <v>126</v>
      </c>
      <c r="BJ37" s="120" t="s">
        <v>126</v>
      </c>
      <c r="BK37" s="14">
        <v>1.7595834659521172</v>
      </c>
      <c r="BL37" s="15">
        <v>1.7595834659521172</v>
      </c>
      <c r="BM37" s="14">
        <v>0.43332130593364665</v>
      </c>
      <c r="BN37" s="121" t="s">
        <v>126</v>
      </c>
      <c r="BO37" s="121" t="s">
        <v>126</v>
      </c>
      <c r="BP37" s="14" t="s">
        <v>126</v>
      </c>
      <c r="BQ37" s="14" t="s">
        <v>126</v>
      </c>
      <c r="BR37" s="120" t="s">
        <v>126</v>
      </c>
      <c r="BS37" s="120" t="s">
        <v>126</v>
      </c>
      <c r="BT37" s="122" t="s">
        <v>126</v>
      </c>
      <c r="BU37" s="120" t="s">
        <v>126</v>
      </c>
      <c r="BV37" s="120" t="s">
        <v>126</v>
      </c>
      <c r="BW37" s="122" t="s">
        <v>126</v>
      </c>
      <c r="BX37" s="122" t="s">
        <v>126</v>
      </c>
      <c r="BY37" s="122" t="s">
        <v>126</v>
      </c>
      <c r="BZ37" s="122" t="s">
        <v>126</v>
      </c>
      <c r="CA37" s="122" t="s">
        <v>126</v>
      </c>
      <c r="CB37" s="15">
        <v>1.7595834659521172</v>
      </c>
      <c r="CC37" s="122" t="s">
        <v>126</v>
      </c>
      <c r="CD37" s="120">
        <v>25</v>
      </c>
      <c r="CE37" s="14">
        <v>0.622353210484149</v>
      </c>
      <c r="CF37" s="120" t="s">
        <v>126</v>
      </c>
      <c r="CG37" s="14">
        <v>0.2572901635898784</v>
      </c>
      <c r="CH37" s="120" t="s">
        <v>126</v>
      </c>
      <c r="CI37" s="120" t="s">
        <v>126</v>
      </c>
      <c r="CJ37" s="120">
        <v>25</v>
      </c>
      <c r="CK37" s="120">
        <v>25</v>
      </c>
      <c r="CL37" s="120" t="s">
        <v>126</v>
      </c>
      <c r="CM37" s="120" t="s">
        <v>126</v>
      </c>
      <c r="CN37" s="120" t="s">
        <v>126</v>
      </c>
      <c r="CO37" s="120" t="s">
        <v>126</v>
      </c>
      <c r="CP37" s="120" t="s">
        <v>126</v>
      </c>
      <c r="CQ37" s="120" t="s">
        <v>126</v>
      </c>
      <c r="CR37" s="120" t="s">
        <v>126</v>
      </c>
      <c r="CS37" s="120" t="s">
        <v>126</v>
      </c>
      <c r="CT37" s="120" t="s">
        <v>126</v>
      </c>
      <c r="CU37" s="123"/>
      <c r="CV37" s="123"/>
      <c r="CW37" s="123"/>
      <c r="CX37" s="123"/>
      <c r="CY37" s="123"/>
    </row>
    <row r="38" spans="1:103" ht="12.75">
      <c r="A38" s="23" t="s">
        <v>140</v>
      </c>
      <c r="B38" s="14">
        <v>1.5798678410125586</v>
      </c>
      <c r="C38" s="14">
        <v>1.0985461874025984</v>
      </c>
      <c r="D38" s="14">
        <v>1.5668788713254163</v>
      </c>
      <c r="E38" s="14">
        <v>0.015791490697463963</v>
      </c>
      <c r="F38" s="14" t="s">
        <v>126</v>
      </c>
      <c r="G38" s="14">
        <v>5.343190957253788</v>
      </c>
      <c r="H38" s="14">
        <v>0.7093981947110678</v>
      </c>
      <c r="I38" s="14">
        <v>0.04244806328491174</v>
      </c>
      <c r="J38" s="14" t="s">
        <v>126</v>
      </c>
      <c r="K38" s="14">
        <v>5.9349456068966395</v>
      </c>
      <c r="L38" s="14">
        <v>0.7073854262179671</v>
      </c>
      <c r="M38" s="14">
        <v>0.5506321545642073</v>
      </c>
      <c r="N38" s="14">
        <v>25</v>
      </c>
      <c r="O38" s="14">
        <v>0.501361993768568</v>
      </c>
      <c r="P38" s="14">
        <v>0.11366120803143469</v>
      </c>
      <c r="Q38" s="14">
        <v>0.5807785378560361</v>
      </c>
      <c r="R38" s="15">
        <v>0.5807785378560361</v>
      </c>
      <c r="S38" s="14">
        <v>0.3415679190280239</v>
      </c>
      <c r="T38" s="14">
        <v>1.3621176025095665</v>
      </c>
      <c r="U38" s="14">
        <v>0.3645057638408401</v>
      </c>
      <c r="V38" s="14">
        <v>3.6746407810770445</v>
      </c>
      <c r="W38" s="15">
        <v>3.6746407810770445</v>
      </c>
      <c r="X38" s="14">
        <v>1.0309852193411349</v>
      </c>
      <c r="Y38" s="14">
        <v>6.18462118891783</v>
      </c>
      <c r="Z38" s="15">
        <v>6.18462118891783</v>
      </c>
      <c r="AA38" s="14">
        <v>1.0651826242670561</v>
      </c>
      <c r="AB38" s="14">
        <v>0.5531873396110739</v>
      </c>
      <c r="AC38" s="120" t="s">
        <v>126</v>
      </c>
      <c r="AD38" s="14">
        <v>0.477902594924633</v>
      </c>
      <c r="AE38" s="14">
        <v>0.00838077980756329</v>
      </c>
      <c r="AF38" s="120" t="s">
        <v>126</v>
      </c>
      <c r="AG38" s="14">
        <v>0.7698996191323708</v>
      </c>
      <c r="AH38" s="14">
        <v>0.012969724798996867</v>
      </c>
      <c r="AI38" s="14">
        <v>7.618510564599917</v>
      </c>
      <c r="AJ38" s="14">
        <v>5.909834264103984</v>
      </c>
      <c r="AK38" s="14">
        <v>1.114997520485515</v>
      </c>
      <c r="AL38" s="14">
        <v>56.19628911424063</v>
      </c>
      <c r="AM38" s="14">
        <v>4.94142806754177</v>
      </c>
      <c r="AN38" s="14">
        <v>0.1923614766484105</v>
      </c>
      <c r="AO38" s="14">
        <v>0.5102561485865915</v>
      </c>
      <c r="AP38" s="14">
        <v>48.62149628244877</v>
      </c>
      <c r="AQ38" s="120" t="s">
        <v>126</v>
      </c>
      <c r="AR38" s="14">
        <v>10.920406103573395</v>
      </c>
      <c r="AS38" s="14">
        <v>96.24624624624624</v>
      </c>
      <c r="AT38" s="14">
        <v>2.552219145675955</v>
      </c>
      <c r="AU38" s="14">
        <v>2.040548161452675</v>
      </c>
      <c r="AV38" s="14">
        <v>1.4065349621493817</v>
      </c>
      <c r="AW38" s="120" t="s">
        <v>126</v>
      </c>
      <c r="AX38" s="14">
        <v>85.55394163475506</v>
      </c>
      <c r="AY38" s="15">
        <v>85.5539416347551</v>
      </c>
      <c r="AZ38" s="120" t="s">
        <v>126</v>
      </c>
      <c r="BA38" s="120">
        <v>25</v>
      </c>
      <c r="BB38" s="14">
        <v>63.301214914118155</v>
      </c>
      <c r="BC38" s="14">
        <v>18.808777429467103</v>
      </c>
      <c r="BD38" s="14">
        <v>92.79606113837531</v>
      </c>
      <c r="BE38" s="14">
        <v>32.95257874697126</v>
      </c>
      <c r="BF38" s="14">
        <v>100</v>
      </c>
      <c r="BG38" s="14">
        <v>96.90021570663899</v>
      </c>
      <c r="BH38" s="120" t="s">
        <v>126</v>
      </c>
      <c r="BI38" s="120" t="s">
        <v>126</v>
      </c>
      <c r="BJ38" s="120" t="s">
        <v>126</v>
      </c>
      <c r="BK38" s="14">
        <v>18.781339137915246</v>
      </c>
      <c r="BL38" s="15">
        <v>18.781339137915246</v>
      </c>
      <c r="BM38" s="14">
        <v>94.16084896171917</v>
      </c>
      <c r="BN38" s="121" t="s">
        <v>126</v>
      </c>
      <c r="BO38" s="121" t="s">
        <v>126</v>
      </c>
      <c r="BP38" s="14" t="s">
        <v>126</v>
      </c>
      <c r="BQ38" s="14" t="s">
        <v>126</v>
      </c>
      <c r="BR38" s="120" t="s">
        <v>126</v>
      </c>
      <c r="BS38" s="120" t="s">
        <v>126</v>
      </c>
      <c r="BT38" s="122" t="s">
        <v>126</v>
      </c>
      <c r="BU38" s="120" t="s">
        <v>126</v>
      </c>
      <c r="BV38" s="120" t="s">
        <v>126</v>
      </c>
      <c r="BW38" s="122" t="s">
        <v>126</v>
      </c>
      <c r="BX38" s="122" t="s">
        <v>126</v>
      </c>
      <c r="BY38" s="122" t="s">
        <v>126</v>
      </c>
      <c r="BZ38" s="122" t="s">
        <v>126</v>
      </c>
      <c r="CA38" s="122" t="s">
        <v>126</v>
      </c>
      <c r="CB38" s="15">
        <v>18.781339137915246</v>
      </c>
      <c r="CC38" s="122" t="s">
        <v>126</v>
      </c>
      <c r="CD38" s="120">
        <v>25</v>
      </c>
      <c r="CE38" s="14">
        <v>18.82654229140441</v>
      </c>
      <c r="CF38" s="120" t="s">
        <v>126</v>
      </c>
      <c r="CG38" s="14">
        <v>0.43123238590698143</v>
      </c>
      <c r="CH38" s="120" t="s">
        <v>126</v>
      </c>
      <c r="CI38" s="120" t="s">
        <v>126</v>
      </c>
      <c r="CJ38" s="120">
        <v>25</v>
      </c>
      <c r="CK38" s="120">
        <v>25</v>
      </c>
      <c r="CL38" s="120" t="s">
        <v>126</v>
      </c>
      <c r="CM38" s="120" t="s">
        <v>126</v>
      </c>
      <c r="CN38" s="120" t="s">
        <v>126</v>
      </c>
      <c r="CO38" s="120" t="s">
        <v>126</v>
      </c>
      <c r="CP38" s="120" t="s">
        <v>126</v>
      </c>
      <c r="CQ38" s="120" t="s">
        <v>126</v>
      </c>
      <c r="CR38" s="120" t="s">
        <v>126</v>
      </c>
      <c r="CS38" s="120" t="s">
        <v>126</v>
      </c>
      <c r="CT38" s="120" t="s">
        <v>126</v>
      </c>
      <c r="CU38" s="123"/>
      <c r="CV38" s="123"/>
      <c r="CW38" s="123"/>
      <c r="CX38" s="123"/>
      <c r="CY38" s="123"/>
    </row>
    <row r="39" spans="1:103" ht="12.75">
      <c r="A39" s="23" t="s">
        <v>141</v>
      </c>
      <c r="B39" s="14">
        <v>7.423801238652439</v>
      </c>
      <c r="C39" s="14">
        <v>0.025481875286016635</v>
      </c>
      <c r="D39" s="14">
        <v>0.11876484560570015</v>
      </c>
      <c r="E39" s="14">
        <v>0.6705606171776763</v>
      </c>
      <c r="F39" s="14" t="s">
        <v>126</v>
      </c>
      <c r="G39" s="14">
        <v>6.006498528574813</v>
      </c>
      <c r="H39" s="14">
        <v>0.08253306060444107</v>
      </c>
      <c r="I39" s="14">
        <v>4.63856095737255</v>
      </c>
      <c r="J39" s="14" t="s">
        <v>126</v>
      </c>
      <c r="K39" s="14">
        <v>13.472103159750313</v>
      </c>
      <c r="L39" s="14">
        <v>0.1616837528356567</v>
      </c>
      <c r="M39" s="14">
        <v>0.243396748087844</v>
      </c>
      <c r="N39" s="14">
        <v>25</v>
      </c>
      <c r="O39" s="14">
        <v>0.6657213978289742</v>
      </c>
      <c r="P39" s="14">
        <v>0</v>
      </c>
      <c r="Q39" s="14">
        <v>0.7967270620831584</v>
      </c>
      <c r="R39" s="15">
        <v>0.7967270620831584</v>
      </c>
      <c r="S39" s="14">
        <v>6.076648167109054</v>
      </c>
      <c r="T39" s="14">
        <v>39.18403707139266</v>
      </c>
      <c r="U39" s="14">
        <v>0.666506397101074</v>
      </c>
      <c r="V39" s="14">
        <v>6.352667172769282</v>
      </c>
      <c r="W39" s="15">
        <v>6.352667172769282</v>
      </c>
      <c r="X39" s="14">
        <v>0.10265332146178559</v>
      </c>
      <c r="Y39" s="14">
        <v>60.927375495074</v>
      </c>
      <c r="Z39" s="15">
        <v>60.927375495074</v>
      </c>
      <c r="AA39" s="14">
        <v>1.0861958632774993</v>
      </c>
      <c r="AB39" s="14">
        <v>0</v>
      </c>
      <c r="AC39" s="120" t="s">
        <v>126</v>
      </c>
      <c r="AD39" s="14">
        <v>0.9055025064612948</v>
      </c>
      <c r="AE39" s="14">
        <v>0</v>
      </c>
      <c r="AF39" s="120" t="s">
        <v>126</v>
      </c>
      <c r="AG39" s="14">
        <v>0</v>
      </c>
      <c r="AH39" s="14">
        <v>0</v>
      </c>
      <c r="AI39" s="14">
        <v>0.358689296847938</v>
      </c>
      <c r="AJ39" s="14">
        <v>0</v>
      </c>
      <c r="AK39" s="14">
        <v>0.008860131768484197</v>
      </c>
      <c r="AL39" s="14">
        <v>0</v>
      </c>
      <c r="AM39" s="14">
        <v>0</v>
      </c>
      <c r="AN39" s="14">
        <v>0.0749195125697771</v>
      </c>
      <c r="AO39" s="14">
        <v>0</v>
      </c>
      <c r="AP39" s="14">
        <v>0.016422122950821964</v>
      </c>
      <c r="AQ39" s="120" t="s">
        <v>126</v>
      </c>
      <c r="AR39" s="14">
        <v>0</v>
      </c>
      <c r="AS39" s="14">
        <v>0</v>
      </c>
      <c r="AT39" s="14">
        <v>0.0008960814358808925</v>
      </c>
      <c r="AU39" s="14">
        <v>0.3148015476602907</v>
      </c>
      <c r="AV39" s="14">
        <v>0.02309413918294291</v>
      </c>
      <c r="AW39" s="120" t="s">
        <v>126</v>
      </c>
      <c r="AX39" s="14">
        <v>12.861481579294832</v>
      </c>
      <c r="AY39" s="15">
        <v>12.8614815792948</v>
      </c>
      <c r="AZ39" s="120" t="s">
        <v>126</v>
      </c>
      <c r="BA39" s="120">
        <v>25</v>
      </c>
      <c r="BB39" s="14">
        <v>32.09049015500631</v>
      </c>
      <c r="BC39" s="14">
        <v>77.74294670846393</v>
      </c>
      <c r="BD39" s="14">
        <v>1.4564998876134672</v>
      </c>
      <c r="BE39" s="14">
        <v>59.19003115264799</v>
      </c>
      <c r="BF39" s="14">
        <v>0</v>
      </c>
      <c r="BG39" s="14">
        <v>2.6683710154190132</v>
      </c>
      <c r="BH39" s="120" t="s">
        <v>126</v>
      </c>
      <c r="BI39" s="120" t="s">
        <v>126</v>
      </c>
      <c r="BJ39" s="120" t="s">
        <v>126</v>
      </c>
      <c r="BK39" s="14">
        <v>9.449719198920146</v>
      </c>
      <c r="BL39" s="15">
        <v>9.449719198920146</v>
      </c>
      <c r="BM39" s="14">
        <v>0.031441203957518024</v>
      </c>
      <c r="BN39" s="121" t="s">
        <v>126</v>
      </c>
      <c r="BO39" s="121" t="s">
        <v>126</v>
      </c>
      <c r="BP39" s="14" t="s">
        <v>126</v>
      </c>
      <c r="BQ39" s="14" t="s">
        <v>126</v>
      </c>
      <c r="BR39" s="120" t="s">
        <v>126</v>
      </c>
      <c r="BS39" s="120" t="s">
        <v>126</v>
      </c>
      <c r="BT39" s="122" t="s">
        <v>126</v>
      </c>
      <c r="BU39" s="120" t="s">
        <v>126</v>
      </c>
      <c r="BV39" s="120" t="s">
        <v>126</v>
      </c>
      <c r="BW39" s="122" t="s">
        <v>126</v>
      </c>
      <c r="BX39" s="122" t="s">
        <v>126</v>
      </c>
      <c r="BY39" s="122" t="s">
        <v>126</v>
      </c>
      <c r="BZ39" s="122" t="s">
        <v>126</v>
      </c>
      <c r="CA39" s="122" t="s">
        <v>126</v>
      </c>
      <c r="CB39" s="15">
        <v>9.449719198920146</v>
      </c>
      <c r="CC39" s="122" t="s">
        <v>126</v>
      </c>
      <c r="CD39" s="120">
        <v>25</v>
      </c>
      <c r="CE39" s="14">
        <v>0.02253347831063299</v>
      </c>
      <c r="CF39" s="120" t="s">
        <v>126</v>
      </c>
      <c r="CG39" s="14">
        <v>0.2229226683248053</v>
      </c>
      <c r="CH39" s="120" t="s">
        <v>126</v>
      </c>
      <c r="CI39" s="120" t="s">
        <v>126</v>
      </c>
      <c r="CJ39" s="120">
        <v>25</v>
      </c>
      <c r="CK39" s="120">
        <v>25</v>
      </c>
      <c r="CL39" s="120" t="s">
        <v>126</v>
      </c>
      <c r="CM39" s="120" t="s">
        <v>126</v>
      </c>
      <c r="CN39" s="120" t="s">
        <v>126</v>
      </c>
      <c r="CO39" s="120" t="s">
        <v>126</v>
      </c>
      <c r="CP39" s="120" t="s">
        <v>126</v>
      </c>
      <c r="CQ39" s="120" t="s">
        <v>126</v>
      </c>
      <c r="CR39" s="120" t="s">
        <v>126</v>
      </c>
      <c r="CS39" s="120" t="s">
        <v>126</v>
      </c>
      <c r="CT39" s="120" t="s">
        <v>126</v>
      </c>
      <c r="CU39" s="123"/>
      <c r="CV39" s="123"/>
      <c r="CW39" s="123"/>
      <c r="CX39" s="123"/>
      <c r="CY39" s="123"/>
    </row>
    <row r="40" spans="1:98" ht="12.75">
      <c r="A40" s="2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</row>
    <row r="41" spans="1:112" ht="12.75">
      <c r="A41" s="22" t="s">
        <v>131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98" ht="12.75">
      <c r="A42" s="23" t="s">
        <v>27</v>
      </c>
      <c r="B42" s="7">
        <f>IF(B$33=0,0,B$33*B36/100)</f>
        <v>0.4922947749420787</v>
      </c>
      <c r="C42" s="7">
        <f aca="true" t="shared" si="19" ref="C42:BJ45">IF(C$33=0,0,C$33*C36/100)</f>
        <v>218.24194214758955</v>
      </c>
      <c r="D42" s="7">
        <f t="shared" si="19"/>
        <v>36.21183988176554</v>
      </c>
      <c r="E42" s="7">
        <f t="shared" si="19"/>
        <v>15.515754993096031</v>
      </c>
      <c r="F42" s="7">
        <f t="shared" si="19"/>
        <v>0</v>
      </c>
      <c r="G42" s="7">
        <f t="shared" si="19"/>
        <v>14.863161201712181</v>
      </c>
      <c r="H42" s="7">
        <f t="shared" si="19"/>
        <v>619.0309780896836</v>
      </c>
      <c r="I42" s="7">
        <f t="shared" si="19"/>
        <v>9.55599456167491</v>
      </c>
      <c r="J42" s="7">
        <f t="shared" si="19"/>
        <v>0</v>
      </c>
      <c r="K42" s="7">
        <f t="shared" si="19"/>
        <v>2.238894992936744</v>
      </c>
      <c r="L42" s="7">
        <f t="shared" si="19"/>
        <v>53.4581882313431</v>
      </c>
      <c r="M42" s="7">
        <f t="shared" si="19"/>
        <v>40.59891933615388</v>
      </c>
      <c r="N42" s="7">
        <f t="shared" si="19"/>
        <v>0.1085</v>
      </c>
      <c r="O42" s="7">
        <f t="shared" si="19"/>
        <v>214.01820135675297</v>
      </c>
      <c r="P42" s="7">
        <f t="shared" si="19"/>
        <v>8.132537578735457</v>
      </c>
      <c r="Q42" s="7">
        <f t="shared" si="19"/>
        <v>298.237939877376</v>
      </c>
      <c r="R42" s="7">
        <f t="shared" si="19"/>
        <v>24.44971808164293</v>
      </c>
      <c r="S42" s="7">
        <f t="shared" si="19"/>
        <v>24.731706103223623</v>
      </c>
      <c r="T42" s="7">
        <f t="shared" si="19"/>
        <v>19.577375331505376</v>
      </c>
      <c r="U42" s="7">
        <f t="shared" si="19"/>
        <v>22.45609345484503</v>
      </c>
      <c r="V42" s="7">
        <f t="shared" si="19"/>
        <v>92.88222315767256</v>
      </c>
      <c r="W42" s="7">
        <f t="shared" si="19"/>
        <v>2.3073999868817503</v>
      </c>
      <c r="X42" s="7">
        <f t="shared" si="19"/>
        <v>226.996468178577</v>
      </c>
      <c r="Y42" s="7">
        <f t="shared" si="19"/>
        <v>52.93299864218574</v>
      </c>
      <c r="Z42" s="7">
        <f t="shared" si="19"/>
        <v>2.536583706443174</v>
      </c>
      <c r="AA42" s="7">
        <f t="shared" si="19"/>
        <v>417.75631908935543</v>
      </c>
      <c r="AB42" s="7">
        <f t="shared" si="19"/>
        <v>123.04583068924148</v>
      </c>
      <c r="AC42" s="7">
        <f t="shared" si="19"/>
        <v>0</v>
      </c>
      <c r="AD42" s="7">
        <f t="shared" si="19"/>
        <v>180.58685557366192</v>
      </c>
      <c r="AE42" s="7">
        <f t="shared" si="19"/>
        <v>15.234899859172263</v>
      </c>
      <c r="AF42" s="7">
        <f t="shared" si="19"/>
        <v>0</v>
      </c>
      <c r="AG42" s="7">
        <f t="shared" si="19"/>
        <v>4.170779456950743</v>
      </c>
      <c r="AH42" s="7">
        <f t="shared" si="19"/>
        <v>176.7312077357103</v>
      </c>
      <c r="AI42" s="7">
        <f t="shared" si="19"/>
        <v>502.79959233501927</v>
      </c>
      <c r="AJ42" s="7">
        <f t="shared" si="19"/>
        <v>92.32560681020249</v>
      </c>
      <c r="AK42" s="7">
        <f t="shared" si="19"/>
        <v>20.534179199684072</v>
      </c>
      <c r="AL42" s="7">
        <f t="shared" si="19"/>
        <v>8.758887793919735</v>
      </c>
      <c r="AM42" s="7">
        <f t="shared" si="19"/>
        <v>65.63964498583243</v>
      </c>
      <c r="AN42" s="7">
        <f t="shared" si="19"/>
        <v>71.07459187541951</v>
      </c>
      <c r="AO42" s="7">
        <f t="shared" si="19"/>
        <v>0.1927146912194366</v>
      </c>
      <c r="AP42" s="7">
        <f t="shared" si="19"/>
        <v>432.03141141173654</v>
      </c>
      <c r="AQ42" s="7">
        <f t="shared" si="19"/>
        <v>0</v>
      </c>
      <c r="AR42" s="7">
        <f t="shared" si="19"/>
        <v>9.972006260613313</v>
      </c>
      <c r="AS42" s="7">
        <f t="shared" si="19"/>
        <v>0.07112375533428164</v>
      </c>
      <c r="AT42" s="7">
        <f t="shared" si="19"/>
        <v>21.006750250925457</v>
      </c>
      <c r="AU42" s="7">
        <f t="shared" si="19"/>
        <v>69.89653620598638</v>
      </c>
      <c r="AV42" s="7">
        <f t="shared" si="19"/>
        <v>7.087125817632166</v>
      </c>
      <c r="AW42" s="7">
        <f t="shared" si="19"/>
        <v>0</v>
      </c>
      <c r="AX42" s="7">
        <f t="shared" si="19"/>
        <v>0.1584576785950087</v>
      </c>
      <c r="AY42" s="7">
        <f>IF(AY$33=0,0,AY$33*AY36/100)</f>
        <v>0.0316915357190018</v>
      </c>
      <c r="AZ42" s="7">
        <f t="shared" si="19"/>
        <v>0</v>
      </c>
      <c r="BA42" s="7">
        <f t="shared" si="19"/>
        <v>1.25</v>
      </c>
      <c r="BB42" s="7">
        <f t="shared" si="19"/>
        <v>0.23041474654377692</v>
      </c>
      <c r="BC42" s="7">
        <f t="shared" si="19"/>
        <v>0.0023414218816517687</v>
      </c>
      <c r="BD42" s="7">
        <f t="shared" si="19"/>
        <v>43.995647971695554</v>
      </c>
      <c r="BE42" s="7">
        <f t="shared" si="19"/>
        <v>0.06057459328487372</v>
      </c>
      <c r="BF42" s="7">
        <f t="shared" si="19"/>
        <v>0</v>
      </c>
      <c r="BG42" s="7">
        <f t="shared" si="19"/>
        <v>0.02157066389709999</v>
      </c>
      <c r="BH42" s="7">
        <f t="shared" si="19"/>
        <v>0</v>
      </c>
      <c r="BI42" s="7">
        <f t="shared" si="19"/>
        <v>0</v>
      </c>
      <c r="BJ42" s="7">
        <f t="shared" si="19"/>
        <v>0</v>
      </c>
      <c r="BK42" s="7">
        <f aca="true" t="shared" si="20" ref="BK42:BO45">IF(BK$33=0,0,BK$33*BK36/100)</f>
        <v>61.647707118367805</v>
      </c>
      <c r="BL42" s="7">
        <f t="shared" si="20"/>
        <v>37.55250577885999</v>
      </c>
      <c r="BM42" s="7">
        <f t="shared" si="20"/>
        <v>0</v>
      </c>
      <c r="BN42" s="7">
        <f t="shared" si="20"/>
        <v>0</v>
      </c>
      <c r="BO42" s="7">
        <f t="shared" si="20"/>
        <v>0</v>
      </c>
      <c r="BP42" s="7" t="s">
        <v>126</v>
      </c>
      <c r="BQ42" s="7" t="s">
        <v>126</v>
      </c>
      <c r="BR42" s="7">
        <f aca="true" t="shared" si="21" ref="BR42:CT45">IF(BR$33=0,0,BR$33*BR36/100)</f>
        <v>0</v>
      </c>
      <c r="BS42" s="7">
        <f t="shared" si="21"/>
        <v>0</v>
      </c>
      <c r="BT42" s="7">
        <f>IF(BT$33=0,0,BT$33*BT36/100)</f>
        <v>0</v>
      </c>
      <c r="BU42" s="7">
        <f t="shared" si="21"/>
        <v>0</v>
      </c>
      <c r="BV42" s="7">
        <f t="shared" si="21"/>
        <v>0</v>
      </c>
      <c r="BW42" s="7">
        <f t="shared" si="21"/>
        <v>0</v>
      </c>
      <c r="BX42" s="7">
        <f t="shared" si="21"/>
        <v>0</v>
      </c>
      <c r="BY42" s="7">
        <f t="shared" si="21"/>
        <v>0</v>
      </c>
      <c r="BZ42" s="7">
        <f t="shared" si="21"/>
        <v>0</v>
      </c>
      <c r="CA42" s="7">
        <f t="shared" si="21"/>
        <v>0</v>
      </c>
      <c r="CB42" s="7">
        <f t="shared" si="21"/>
        <v>5.065509367080165</v>
      </c>
      <c r="CC42" s="7">
        <f>IF(CC$33=0,0,CC$33*CC36/100)</f>
        <v>0</v>
      </c>
      <c r="CD42" s="7">
        <f t="shared" si="21"/>
        <v>0.08100953053300389</v>
      </c>
      <c r="CE42" s="7">
        <f t="shared" si="21"/>
        <v>3.8308491263095137</v>
      </c>
      <c r="CF42" s="7">
        <f t="shared" si="21"/>
        <v>0</v>
      </c>
      <c r="CG42" s="7">
        <f t="shared" si="21"/>
        <v>37.00600243567297</v>
      </c>
      <c r="CH42" s="7">
        <f t="shared" si="21"/>
        <v>0</v>
      </c>
      <c r="CI42" s="7">
        <f>IF(CI$33=0,0,CI$33*CI36/100)</f>
        <v>0</v>
      </c>
      <c r="CJ42" s="7">
        <f>IF(CJ$33=0,0,CJ$33*CJ36/100)</f>
        <v>0.04054435483870968</v>
      </c>
      <c r="CK42" s="7">
        <f>IF(CK$33=0,0,CK$33*CK36/100)</f>
        <v>3.9340194468998613</v>
      </c>
      <c r="CL42" s="7">
        <f t="shared" si="21"/>
        <v>0</v>
      </c>
      <c r="CM42" s="7">
        <f t="shared" si="21"/>
        <v>0</v>
      </c>
      <c r="CN42" s="7">
        <f t="shared" si="21"/>
        <v>0</v>
      </c>
      <c r="CO42" s="7">
        <f t="shared" si="21"/>
        <v>0</v>
      </c>
      <c r="CP42" s="7">
        <f t="shared" si="21"/>
        <v>0</v>
      </c>
      <c r="CQ42" s="7">
        <f t="shared" si="21"/>
        <v>0</v>
      </c>
      <c r="CR42" s="7">
        <f t="shared" si="21"/>
        <v>0</v>
      </c>
      <c r="CS42" s="7">
        <f t="shared" si="21"/>
        <v>0</v>
      </c>
      <c r="CT42" s="7">
        <f t="shared" si="21"/>
        <v>0</v>
      </c>
    </row>
    <row r="43" spans="1:98" ht="12.75">
      <c r="A43" s="23" t="s">
        <v>28</v>
      </c>
      <c r="B43" s="7">
        <f>IF(B$33=0,0,B$33*B37/100)</f>
        <v>0.24477550551263483</v>
      </c>
      <c r="C43" s="7">
        <f t="shared" si="19"/>
        <v>1.7525311040153309</v>
      </c>
      <c r="D43" s="7">
        <f t="shared" si="19"/>
        <v>0.4436847148138518</v>
      </c>
      <c r="E43" s="7">
        <f t="shared" si="19"/>
        <v>4.91703492422974</v>
      </c>
      <c r="F43" s="7">
        <f t="shared" si="19"/>
        <v>0</v>
      </c>
      <c r="G43" s="7">
        <f t="shared" si="19"/>
        <v>3.8136862174134474</v>
      </c>
      <c r="H43" s="7">
        <f t="shared" si="19"/>
        <v>8.896572222922467</v>
      </c>
      <c r="I43" s="7">
        <f t="shared" si="19"/>
        <v>4.168986949440622</v>
      </c>
      <c r="J43" s="7">
        <f t="shared" si="19"/>
        <v>0</v>
      </c>
      <c r="K43" s="7">
        <f t="shared" si="19"/>
        <v>0.34007944653055316</v>
      </c>
      <c r="L43" s="7">
        <f t="shared" si="19"/>
        <v>1.0618411015609892</v>
      </c>
      <c r="M43" s="7">
        <f t="shared" si="19"/>
        <v>0.19457597907559712</v>
      </c>
      <c r="N43" s="7">
        <f t="shared" si="19"/>
        <v>0.1085</v>
      </c>
      <c r="O43" s="7">
        <f t="shared" si="19"/>
        <v>4.442077514459789</v>
      </c>
      <c r="P43" s="7">
        <f t="shared" si="19"/>
        <v>0.10408991805026899</v>
      </c>
      <c r="Q43" s="7">
        <f t="shared" si="19"/>
        <v>4.904924734698837</v>
      </c>
      <c r="R43" s="7">
        <f t="shared" si="19"/>
        <v>0.40210855474783663</v>
      </c>
      <c r="S43" s="7">
        <f t="shared" si="19"/>
        <v>0.04407118797159198</v>
      </c>
      <c r="T43" s="7">
        <f t="shared" si="19"/>
        <v>6.693495302737445</v>
      </c>
      <c r="U43" s="7">
        <f t="shared" si="19"/>
        <v>0.1118048420953876</v>
      </c>
      <c r="V43" s="7">
        <f t="shared" si="19"/>
        <v>1.4721389911288139</v>
      </c>
      <c r="W43" s="7">
        <f t="shared" si="19"/>
        <v>0.036571190625492085</v>
      </c>
      <c r="X43" s="7">
        <f t="shared" si="19"/>
        <v>0.38627654143034157</v>
      </c>
      <c r="Y43" s="7">
        <f t="shared" si="19"/>
        <v>0.6343321230599419</v>
      </c>
      <c r="Z43" s="7">
        <f t="shared" si="19"/>
        <v>0.030397607713556013</v>
      </c>
      <c r="AA43" s="7">
        <f t="shared" si="19"/>
        <v>78.08167380251294</v>
      </c>
      <c r="AB43" s="7">
        <f t="shared" si="19"/>
        <v>1.942308599257249</v>
      </c>
      <c r="AC43" s="7">
        <f t="shared" si="19"/>
        <v>0</v>
      </c>
      <c r="AD43" s="7">
        <f t="shared" si="19"/>
        <v>0.07214203499770461</v>
      </c>
      <c r="AE43" s="7">
        <f t="shared" si="19"/>
        <v>0.5725669255184037</v>
      </c>
      <c r="AF43" s="7">
        <f t="shared" si="19"/>
        <v>0</v>
      </c>
      <c r="AG43" s="7">
        <f t="shared" si="19"/>
        <v>0.008097098735517085</v>
      </c>
      <c r="AH43" s="7">
        <f t="shared" si="19"/>
        <v>0.010487372872853548</v>
      </c>
      <c r="AI43" s="7">
        <f t="shared" si="19"/>
        <v>2.778272766193275</v>
      </c>
      <c r="AJ43" s="7">
        <f t="shared" si="19"/>
        <v>1.7645589256935106</v>
      </c>
      <c r="AK43" s="7">
        <f t="shared" si="19"/>
        <v>0.28646720144560955</v>
      </c>
      <c r="AL43" s="7">
        <f t="shared" si="19"/>
        <v>0.0018543832321369941</v>
      </c>
      <c r="AM43" s="7">
        <f t="shared" si="19"/>
        <v>0.5900263503358468</v>
      </c>
      <c r="AN43" s="7">
        <f t="shared" si="19"/>
        <v>0.7133783716211383</v>
      </c>
      <c r="AO43" s="7">
        <f t="shared" si="19"/>
        <v>0.0012534612375412486</v>
      </c>
      <c r="AP43" s="7">
        <f t="shared" si="19"/>
        <v>3.9589535963500437</v>
      </c>
      <c r="AQ43" s="7">
        <f t="shared" si="19"/>
        <v>0</v>
      </c>
      <c r="AR43" s="7">
        <f t="shared" si="19"/>
        <v>0.09858752436285799</v>
      </c>
      <c r="AS43" s="7">
        <f t="shared" si="19"/>
        <v>0</v>
      </c>
      <c r="AT43" s="7">
        <f t="shared" si="19"/>
        <v>0.20887654205124498</v>
      </c>
      <c r="AU43" s="7">
        <f t="shared" si="19"/>
        <v>0.43140636545264976</v>
      </c>
      <c r="AV43" s="7">
        <f t="shared" si="19"/>
        <v>0.03936003036942688</v>
      </c>
      <c r="AW43" s="7">
        <f t="shared" si="19"/>
        <v>0</v>
      </c>
      <c r="AX43" s="7">
        <f t="shared" si="19"/>
        <v>0</v>
      </c>
      <c r="AY43" s="7">
        <f>IF(AY$33=0,0,AY$33*AY37/100)</f>
        <v>0</v>
      </c>
      <c r="AZ43" s="7">
        <f t="shared" si="19"/>
        <v>0</v>
      </c>
      <c r="BA43" s="7">
        <f t="shared" si="19"/>
        <v>1.25</v>
      </c>
      <c r="BB43" s="7">
        <f t="shared" si="19"/>
        <v>0</v>
      </c>
      <c r="BC43" s="7">
        <f t="shared" si="19"/>
        <v>0</v>
      </c>
      <c r="BD43" s="7">
        <f t="shared" si="19"/>
        <v>18.03784026016124</v>
      </c>
      <c r="BE43" s="7">
        <f t="shared" si="19"/>
        <v>0.3322949117341636</v>
      </c>
      <c r="BF43" s="7">
        <f t="shared" si="19"/>
        <v>0</v>
      </c>
      <c r="BG43" s="7">
        <f t="shared" si="19"/>
        <v>0</v>
      </c>
      <c r="BH43" s="7">
        <f t="shared" si="19"/>
        <v>0</v>
      </c>
      <c r="BI43" s="7">
        <f t="shared" si="19"/>
        <v>0</v>
      </c>
      <c r="BJ43" s="7">
        <f t="shared" si="19"/>
        <v>0</v>
      </c>
      <c r="BK43" s="7">
        <f t="shared" si="20"/>
        <v>1.549425518996654</v>
      </c>
      <c r="BL43" s="7">
        <f t="shared" si="20"/>
        <v>0.9438276535462413</v>
      </c>
      <c r="BM43" s="7">
        <f t="shared" si="20"/>
        <v>0</v>
      </c>
      <c r="BN43" s="7">
        <f t="shared" si="20"/>
        <v>0</v>
      </c>
      <c r="BO43" s="7">
        <f t="shared" si="20"/>
        <v>0</v>
      </c>
      <c r="BP43" s="7" t="s">
        <v>126</v>
      </c>
      <c r="BQ43" s="7" t="s">
        <v>126</v>
      </c>
      <c r="BR43" s="7">
        <f t="shared" si="21"/>
        <v>0</v>
      </c>
      <c r="BS43" s="7">
        <f t="shared" si="21"/>
        <v>0</v>
      </c>
      <c r="BT43" s="7">
        <f>IF(BT$33=0,0,BT$33*BT37/100)</f>
        <v>0</v>
      </c>
      <c r="BU43" s="7">
        <f t="shared" si="21"/>
        <v>0</v>
      </c>
      <c r="BV43" s="7">
        <f t="shared" si="21"/>
        <v>0</v>
      </c>
      <c r="BW43" s="7">
        <f t="shared" si="21"/>
        <v>0</v>
      </c>
      <c r="BX43" s="7">
        <f t="shared" si="21"/>
        <v>0</v>
      </c>
      <c r="BY43" s="7">
        <f t="shared" si="21"/>
        <v>0</v>
      </c>
      <c r="BZ43" s="7">
        <f t="shared" si="21"/>
        <v>0</v>
      </c>
      <c r="CA43" s="7">
        <f t="shared" si="21"/>
        <v>0</v>
      </c>
      <c r="CB43" s="7">
        <f t="shared" si="21"/>
        <v>0.12731421567716533</v>
      </c>
      <c r="CC43" s="7">
        <f>IF(CC$33=0,0,CC$33*CC37/100)</f>
        <v>0</v>
      </c>
      <c r="CD43" s="7">
        <f t="shared" si="21"/>
        <v>0.08100953053300389</v>
      </c>
      <c r="CE43" s="7">
        <f t="shared" si="21"/>
        <v>0.029606153722172682</v>
      </c>
      <c r="CF43" s="7">
        <f t="shared" si="21"/>
        <v>0</v>
      </c>
      <c r="CG43" s="7">
        <f t="shared" si="21"/>
        <v>0.09608859914661098</v>
      </c>
      <c r="CH43" s="7">
        <f t="shared" si="21"/>
        <v>0</v>
      </c>
      <c r="CI43" s="7">
        <f t="shared" si="21"/>
        <v>0</v>
      </c>
      <c r="CJ43" s="7">
        <f t="shared" si="21"/>
        <v>0.04054435483870968</v>
      </c>
      <c r="CK43" s="7">
        <f t="shared" si="21"/>
        <v>3.9340194468998613</v>
      </c>
      <c r="CL43" s="7">
        <f t="shared" si="21"/>
        <v>0</v>
      </c>
      <c r="CM43" s="7">
        <f t="shared" si="21"/>
        <v>0</v>
      </c>
      <c r="CN43" s="7">
        <f t="shared" si="21"/>
        <v>0</v>
      </c>
      <c r="CO43" s="7">
        <f t="shared" si="21"/>
        <v>0</v>
      </c>
      <c r="CP43" s="7">
        <f t="shared" si="21"/>
        <v>0</v>
      </c>
      <c r="CQ43" s="7">
        <f t="shared" si="21"/>
        <v>0</v>
      </c>
      <c r="CR43" s="7">
        <f t="shared" si="21"/>
        <v>0</v>
      </c>
      <c r="CS43" s="7">
        <f t="shared" si="21"/>
        <v>0</v>
      </c>
      <c r="CT43" s="7">
        <f t="shared" si="21"/>
        <v>0</v>
      </c>
    </row>
    <row r="44" spans="1:98" ht="12.75">
      <c r="A44" s="23" t="s">
        <v>29</v>
      </c>
      <c r="B44" s="7">
        <f>IF(B$33=0,0,B$33*B38/100)</f>
        <v>0.012796929512201724</v>
      </c>
      <c r="C44" s="7">
        <f t="shared" si="19"/>
        <v>2.444214555922827</v>
      </c>
      <c r="D44" s="7">
        <f t="shared" si="19"/>
        <v>0.5841951183849682</v>
      </c>
      <c r="E44" s="7">
        <f t="shared" si="19"/>
        <v>0.003248941296096236</v>
      </c>
      <c r="F44" s="7">
        <f t="shared" si="19"/>
        <v>0</v>
      </c>
      <c r="G44" s="7">
        <f t="shared" si="19"/>
        <v>1.125703470874228</v>
      </c>
      <c r="H44" s="7">
        <f t="shared" si="19"/>
        <v>4.490064933604233</v>
      </c>
      <c r="I44" s="7">
        <f t="shared" si="19"/>
        <v>0.0061120966323944415</v>
      </c>
      <c r="J44" s="7">
        <f t="shared" si="19"/>
        <v>0</v>
      </c>
      <c r="K44" s="7">
        <f t="shared" si="19"/>
        <v>0.1899182594206925</v>
      </c>
      <c r="L44" s="7">
        <f t="shared" si="19"/>
        <v>0.3890478367113575</v>
      </c>
      <c r="M44" s="7">
        <f t="shared" si="19"/>
        <v>0.22641994195680204</v>
      </c>
      <c r="N44" s="7">
        <f t="shared" si="19"/>
        <v>0.1085</v>
      </c>
      <c r="O44" s="7">
        <f t="shared" si="19"/>
        <v>1.1082105510260427</v>
      </c>
      <c r="P44" s="7">
        <f t="shared" si="19"/>
        <v>0.009372503214272103</v>
      </c>
      <c r="Q44" s="7">
        <f t="shared" si="19"/>
        <v>1.7851796463057477</v>
      </c>
      <c r="R44" s="7">
        <f t="shared" si="19"/>
        <v>0.1463500555804825</v>
      </c>
      <c r="S44" s="7">
        <f t="shared" si="19"/>
        <v>0.09043010656266932</v>
      </c>
      <c r="T44" s="7">
        <f t="shared" si="19"/>
        <v>0.6018789050209021</v>
      </c>
      <c r="U44" s="7">
        <f t="shared" si="19"/>
        <v>0.08311824932862676</v>
      </c>
      <c r="V44" s="7">
        <f t="shared" si="19"/>
        <v>3.8535957871154967</v>
      </c>
      <c r="W44" s="7">
        <f t="shared" si="19"/>
        <v>0.09573184799359918</v>
      </c>
      <c r="X44" s="7">
        <f t="shared" si="19"/>
        <v>2.371162905962676</v>
      </c>
      <c r="Y44" s="7">
        <f t="shared" si="19"/>
        <v>10.073388940679529</v>
      </c>
      <c r="Z44" s="7">
        <f t="shared" si="19"/>
        <v>0.4827233467032135</v>
      </c>
      <c r="AA44" s="7">
        <f t="shared" si="19"/>
        <v>5.397705213584839</v>
      </c>
      <c r="AB44" s="7">
        <f t="shared" si="19"/>
        <v>0.6952646787390013</v>
      </c>
      <c r="AC44" s="7">
        <f t="shared" si="19"/>
        <v>0</v>
      </c>
      <c r="AD44" s="7">
        <f t="shared" si="19"/>
        <v>0.875485549287353</v>
      </c>
      <c r="AE44" s="7">
        <f t="shared" si="19"/>
        <v>0.0013249000213320875</v>
      </c>
      <c r="AF44" s="7">
        <f t="shared" si="19"/>
        <v>0</v>
      </c>
      <c r="AG44" s="7">
        <f t="shared" si="19"/>
        <v>0.032422777526932435</v>
      </c>
      <c r="AH44" s="7">
        <f t="shared" si="19"/>
        <v>0.022925884884842644</v>
      </c>
      <c r="AI44" s="7">
        <f t="shared" si="19"/>
        <v>41.85647796744017</v>
      </c>
      <c r="AJ44" s="7">
        <f t="shared" si="19"/>
        <v>5.909834264103983</v>
      </c>
      <c r="AK44" s="7">
        <f t="shared" si="19"/>
        <v>0.23478837827752763</v>
      </c>
      <c r="AL44" s="7">
        <f t="shared" si="19"/>
        <v>11.239257822848126</v>
      </c>
      <c r="AM44" s="7">
        <f t="shared" si="19"/>
        <v>3.4428158365049124</v>
      </c>
      <c r="AN44" s="7">
        <f t="shared" si="19"/>
        <v>0.13846248351877402</v>
      </c>
      <c r="AO44" s="7">
        <f t="shared" si="19"/>
        <v>0.0009948105059851178</v>
      </c>
      <c r="AP44" s="7">
        <f t="shared" si="19"/>
        <v>412.7267286155459</v>
      </c>
      <c r="AQ44" s="7">
        <f t="shared" si="19"/>
        <v>0</v>
      </c>
      <c r="AR44" s="7">
        <f t="shared" si="19"/>
        <v>1.2345697709840329</v>
      </c>
      <c r="AS44" s="7">
        <f t="shared" si="19"/>
        <v>1.8236130867709812</v>
      </c>
      <c r="AT44" s="7">
        <f t="shared" si="19"/>
        <v>0.5556558222948523</v>
      </c>
      <c r="AU44" s="7">
        <f t="shared" si="19"/>
        <v>1.4696919235757917</v>
      </c>
      <c r="AV44" s="7">
        <f t="shared" si="19"/>
        <v>0.1016903092794643</v>
      </c>
      <c r="AW44" s="7">
        <f t="shared" si="19"/>
        <v>0</v>
      </c>
      <c r="AX44" s="7">
        <f t="shared" si="19"/>
        <v>8.555394163475507</v>
      </c>
      <c r="AY44" s="7">
        <f>IF(AY$33=0,0,AY$33*AY38/100)</f>
        <v>1.711078832695102</v>
      </c>
      <c r="AZ44" s="7">
        <f t="shared" si="19"/>
        <v>0</v>
      </c>
      <c r="BA44" s="7">
        <f t="shared" si="19"/>
        <v>1.25</v>
      </c>
      <c r="BB44" s="7">
        <f t="shared" si="19"/>
        <v>3.1650607457059077</v>
      </c>
      <c r="BC44" s="7">
        <f t="shared" si="19"/>
        <v>0.01277139208173692</v>
      </c>
      <c r="BD44" s="7">
        <f t="shared" si="19"/>
        <v>1001.570158921158</v>
      </c>
      <c r="BE44" s="7">
        <f t="shared" si="19"/>
        <v>1.647628937348563</v>
      </c>
      <c r="BF44" s="7">
        <f t="shared" si="19"/>
        <v>5</v>
      </c>
      <c r="BG44" s="7">
        <f t="shared" si="19"/>
        <v>4.845010785331949</v>
      </c>
      <c r="BH44" s="7">
        <f t="shared" si="19"/>
        <v>0</v>
      </c>
      <c r="BI44" s="7">
        <f t="shared" si="19"/>
        <v>0</v>
      </c>
      <c r="BJ44" s="7">
        <f t="shared" si="19"/>
        <v>0</v>
      </c>
      <c r="BK44" s="7">
        <f t="shared" si="20"/>
        <v>16.538167529023823</v>
      </c>
      <c r="BL44" s="7">
        <f t="shared" si="20"/>
        <v>10.074172434555662</v>
      </c>
      <c r="BM44" s="7">
        <f t="shared" si="20"/>
        <v>0</v>
      </c>
      <c r="BN44" s="7">
        <f t="shared" si="20"/>
        <v>0</v>
      </c>
      <c r="BO44" s="7">
        <f t="shared" si="20"/>
        <v>0</v>
      </c>
      <c r="BP44" s="7" t="s">
        <v>126</v>
      </c>
      <c r="BQ44" s="7" t="s">
        <v>126</v>
      </c>
      <c r="BR44" s="7">
        <f t="shared" si="21"/>
        <v>0</v>
      </c>
      <c r="BS44" s="7">
        <f t="shared" si="21"/>
        <v>0</v>
      </c>
      <c r="BT44" s="7">
        <f>IF(BT$33=0,0,BT$33*BT38/100)</f>
        <v>0</v>
      </c>
      <c r="BU44" s="7">
        <f t="shared" si="21"/>
        <v>0</v>
      </c>
      <c r="BV44" s="7">
        <f t="shared" si="21"/>
        <v>0</v>
      </c>
      <c r="BW44" s="7">
        <f t="shared" si="21"/>
        <v>0</v>
      </c>
      <c r="BX44" s="7">
        <f t="shared" si="21"/>
        <v>0</v>
      </c>
      <c r="BY44" s="7">
        <f t="shared" si="21"/>
        <v>0</v>
      </c>
      <c r="BZ44" s="7">
        <f t="shared" si="21"/>
        <v>0</v>
      </c>
      <c r="CA44" s="7">
        <f t="shared" si="21"/>
        <v>0</v>
      </c>
      <c r="CB44" s="7">
        <f t="shared" si="21"/>
        <v>1.3589190328159158</v>
      </c>
      <c r="CC44" s="7">
        <f>IF(CC$33=0,0,CC$33*CC38/100)</f>
        <v>0</v>
      </c>
      <c r="CD44" s="7">
        <f t="shared" si="21"/>
        <v>0.08100953053300389</v>
      </c>
      <c r="CE44" s="7">
        <f t="shared" si="21"/>
        <v>0.8956031651265987</v>
      </c>
      <c r="CF44" s="7">
        <f t="shared" si="21"/>
        <v>0</v>
      </c>
      <c r="CG44" s="7">
        <f t="shared" si="21"/>
        <v>0.16104974745362818</v>
      </c>
      <c r="CH44" s="7">
        <f t="shared" si="21"/>
        <v>0</v>
      </c>
      <c r="CI44" s="7">
        <f t="shared" si="21"/>
        <v>0</v>
      </c>
      <c r="CJ44" s="7">
        <f t="shared" si="21"/>
        <v>0.04054435483870968</v>
      </c>
      <c r="CK44" s="7">
        <f t="shared" si="21"/>
        <v>3.9340194468998613</v>
      </c>
      <c r="CL44" s="7">
        <f t="shared" si="21"/>
        <v>0</v>
      </c>
      <c r="CM44" s="7">
        <f t="shared" si="21"/>
        <v>0</v>
      </c>
      <c r="CN44" s="7">
        <f t="shared" si="21"/>
        <v>0</v>
      </c>
      <c r="CO44" s="7">
        <f t="shared" si="21"/>
        <v>0</v>
      </c>
      <c r="CP44" s="7">
        <f t="shared" si="21"/>
        <v>0</v>
      </c>
      <c r="CQ44" s="7">
        <f t="shared" si="21"/>
        <v>0</v>
      </c>
      <c r="CR44" s="7">
        <f t="shared" si="21"/>
        <v>0</v>
      </c>
      <c r="CS44" s="7">
        <f t="shared" si="21"/>
        <v>0</v>
      </c>
      <c r="CT44" s="7">
        <f t="shared" si="21"/>
        <v>0</v>
      </c>
    </row>
    <row r="45" spans="1:98" ht="12.75">
      <c r="A45" s="23" t="s">
        <v>30</v>
      </c>
      <c r="B45" s="7">
        <f>IF(B$33=0,0,B$33*B39/100)</f>
        <v>0.06013279003308476</v>
      </c>
      <c r="C45" s="7">
        <f t="shared" si="19"/>
        <v>0.056695996218014535</v>
      </c>
      <c r="D45" s="7">
        <f t="shared" si="19"/>
        <v>0.04428028503562924</v>
      </c>
      <c r="E45" s="7">
        <f t="shared" si="19"/>
        <v>0.13796114137813514</v>
      </c>
      <c r="F45" s="7">
        <f t="shared" si="19"/>
        <v>0</v>
      </c>
      <c r="G45" s="7">
        <f t="shared" si="19"/>
        <v>1.2654491100001415</v>
      </c>
      <c r="H45" s="7">
        <f t="shared" si="19"/>
        <v>0.5223847537897494</v>
      </c>
      <c r="I45" s="7">
        <f t="shared" si="19"/>
        <v>0.6679063922520734</v>
      </c>
      <c r="J45" s="7">
        <f t="shared" si="19"/>
        <v>0</v>
      </c>
      <c r="K45" s="7">
        <f t="shared" si="19"/>
        <v>0.43110730111201007</v>
      </c>
      <c r="L45" s="7">
        <f t="shared" si="19"/>
        <v>0.08892283038455448</v>
      </c>
      <c r="M45" s="7">
        <f t="shared" si="19"/>
        <v>0.10008474281372144</v>
      </c>
      <c r="N45" s="7">
        <f t="shared" si="19"/>
        <v>0.1085</v>
      </c>
      <c r="O45" s="7">
        <f t="shared" si="19"/>
        <v>1.4715105777611646</v>
      </c>
      <c r="P45" s="7">
        <f t="shared" si="19"/>
        <v>0</v>
      </c>
      <c r="Q45" s="7">
        <f t="shared" si="19"/>
        <v>2.4489557416193493</v>
      </c>
      <c r="R45" s="7">
        <f t="shared" si="19"/>
        <v>0.20076680217692197</v>
      </c>
      <c r="S45" s="7">
        <f t="shared" si="19"/>
        <v>1.6087926022421224</v>
      </c>
      <c r="T45" s="7">
        <f t="shared" si="19"/>
        <v>17.31425046073627</v>
      </c>
      <c r="U45" s="7">
        <f t="shared" si="19"/>
        <v>0.15198345373095787</v>
      </c>
      <c r="V45" s="7">
        <f t="shared" si="19"/>
        <v>6.6620420640831455</v>
      </c>
      <c r="W45" s="7">
        <f t="shared" si="19"/>
        <v>0.1654998690672631</v>
      </c>
      <c r="X45" s="7">
        <f t="shared" si="19"/>
        <v>0.2360923740299607</v>
      </c>
      <c r="Y45" s="7">
        <f t="shared" si="19"/>
        <v>99.23730682106645</v>
      </c>
      <c r="Z45" s="7">
        <f t="shared" si="19"/>
        <v>4.7555162566022515</v>
      </c>
      <c r="AA45" s="7">
        <f t="shared" si="19"/>
        <v>5.504187676945541</v>
      </c>
      <c r="AB45" s="7">
        <f t="shared" si="19"/>
        <v>0</v>
      </c>
      <c r="AC45" s="7">
        <f t="shared" si="19"/>
        <v>0</v>
      </c>
      <c r="AD45" s="7">
        <f t="shared" si="19"/>
        <v>1.6588199513236832</v>
      </c>
      <c r="AE45" s="7">
        <f t="shared" si="19"/>
        <v>0</v>
      </c>
      <c r="AF45" s="7">
        <f t="shared" si="19"/>
        <v>0</v>
      </c>
      <c r="AG45" s="7">
        <f t="shared" si="19"/>
        <v>0</v>
      </c>
      <c r="AH45" s="7">
        <f t="shared" si="19"/>
        <v>0</v>
      </c>
      <c r="AI45" s="7">
        <f t="shared" si="19"/>
        <v>1.9706569313474136</v>
      </c>
      <c r="AJ45" s="7">
        <f t="shared" si="19"/>
        <v>0</v>
      </c>
      <c r="AK45" s="7">
        <f t="shared" si="19"/>
        <v>0.0018657045697660208</v>
      </c>
      <c r="AL45" s="7">
        <f t="shared" si="19"/>
        <v>0</v>
      </c>
      <c r="AM45" s="7">
        <f t="shared" si="19"/>
        <v>0</v>
      </c>
      <c r="AN45" s="7">
        <f t="shared" si="19"/>
        <v>0.05392733490701795</v>
      </c>
      <c r="AO45" s="7">
        <f t="shared" si="19"/>
        <v>0</v>
      </c>
      <c r="AP45" s="7">
        <f t="shared" si="19"/>
        <v>0.1394002571011306</v>
      </c>
      <c r="AQ45" s="7">
        <f t="shared" si="19"/>
        <v>0</v>
      </c>
      <c r="AR45" s="7">
        <f t="shared" si="19"/>
        <v>0</v>
      </c>
      <c r="AS45" s="7">
        <f t="shared" si="19"/>
        <v>0</v>
      </c>
      <c r="AT45" s="7">
        <f t="shared" si="19"/>
        <v>0.0001950901700354094</v>
      </c>
      <c r="AU45" s="7">
        <f t="shared" si="19"/>
        <v>0.22673382616763058</v>
      </c>
      <c r="AV45" s="7">
        <f t="shared" si="19"/>
        <v>0.001669670658216487</v>
      </c>
      <c r="AW45" s="7">
        <f t="shared" si="19"/>
        <v>0</v>
      </c>
      <c r="AX45" s="7">
        <f t="shared" si="19"/>
        <v>1.2861481579294831</v>
      </c>
      <c r="AY45" s="7">
        <f>IF(AY$33=0,0,AY$33*AY39/100)</f>
        <v>0.257229631585896</v>
      </c>
      <c r="AZ45" s="7">
        <f t="shared" si="19"/>
        <v>0</v>
      </c>
      <c r="BA45" s="7">
        <f t="shared" si="19"/>
        <v>1.25</v>
      </c>
      <c r="BB45" s="7">
        <f t="shared" si="19"/>
        <v>1.6045245077503154</v>
      </c>
      <c r="BC45" s="7">
        <f t="shared" si="19"/>
        <v>0.05278842060451255</v>
      </c>
      <c r="BD45" s="7">
        <f t="shared" si="19"/>
        <v>15.720352846985179</v>
      </c>
      <c r="BE45" s="7">
        <f t="shared" si="19"/>
        <v>2.9595015576323993</v>
      </c>
      <c r="BF45" s="7">
        <f t="shared" si="19"/>
        <v>0</v>
      </c>
      <c r="BG45" s="7">
        <f t="shared" si="19"/>
        <v>0.13341855077095066</v>
      </c>
      <c r="BH45" s="7">
        <f t="shared" si="19"/>
        <v>0</v>
      </c>
      <c r="BI45" s="7">
        <f t="shared" si="19"/>
        <v>0</v>
      </c>
      <c r="BJ45" s="7">
        <f t="shared" si="19"/>
        <v>0</v>
      </c>
      <c r="BK45" s="7">
        <f t="shared" si="20"/>
        <v>8.321080731590559</v>
      </c>
      <c r="BL45" s="7">
        <f t="shared" si="20"/>
        <v>5.0687600052900095</v>
      </c>
      <c r="BM45" s="7">
        <f t="shared" si="20"/>
        <v>0</v>
      </c>
      <c r="BN45" s="7">
        <f t="shared" si="20"/>
        <v>0</v>
      </c>
      <c r="BO45" s="7">
        <f t="shared" si="20"/>
        <v>0</v>
      </c>
      <c r="BP45" s="7" t="s">
        <v>126</v>
      </c>
      <c r="BQ45" s="7" t="s">
        <v>126</v>
      </c>
      <c r="BR45" s="7">
        <f t="shared" si="21"/>
        <v>0</v>
      </c>
      <c r="BS45" s="7">
        <f t="shared" si="21"/>
        <v>0</v>
      </c>
      <c r="BT45" s="7">
        <f>IF(BT$33=0,0,BT$33*BT39/100)</f>
        <v>0</v>
      </c>
      <c r="BU45" s="7">
        <f t="shared" si="21"/>
        <v>0</v>
      </c>
      <c r="BV45" s="7">
        <f t="shared" si="21"/>
        <v>0</v>
      </c>
      <c r="BW45" s="7">
        <f t="shared" si="21"/>
        <v>0</v>
      </c>
      <c r="BX45" s="7">
        <f t="shared" si="21"/>
        <v>0</v>
      </c>
      <c r="BY45" s="7">
        <f t="shared" si="21"/>
        <v>0</v>
      </c>
      <c r="BZ45" s="7">
        <f t="shared" si="21"/>
        <v>0</v>
      </c>
      <c r="CA45" s="7">
        <f t="shared" si="21"/>
        <v>0</v>
      </c>
      <c r="CB45" s="7">
        <f t="shared" si="21"/>
        <v>0.6837320374165805</v>
      </c>
      <c r="CC45" s="7">
        <f>IF(CC$33=0,0,CC$33*CC39/100)</f>
        <v>0</v>
      </c>
      <c r="CD45" s="7">
        <f t="shared" si="21"/>
        <v>0.08100953053300389</v>
      </c>
      <c r="CE45" s="7">
        <f t="shared" si="21"/>
        <v>0.0010719469451131493</v>
      </c>
      <c r="CF45" s="7">
        <f t="shared" si="21"/>
        <v>0</v>
      </c>
      <c r="CG45" s="7">
        <f t="shared" si="21"/>
        <v>0.08325357883288233</v>
      </c>
      <c r="CH45" s="7">
        <f t="shared" si="21"/>
        <v>0</v>
      </c>
      <c r="CI45" s="7">
        <f t="shared" si="21"/>
        <v>0</v>
      </c>
      <c r="CJ45" s="7">
        <f t="shared" si="21"/>
        <v>0.04054435483870968</v>
      </c>
      <c r="CK45" s="7">
        <f t="shared" si="21"/>
        <v>3.9340194468998613</v>
      </c>
      <c r="CL45" s="7">
        <f t="shared" si="21"/>
        <v>0</v>
      </c>
      <c r="CM45" s="7">
        <f t="shared" si="21"/>
        <v>0</v>
      </c>
      <c r="CN45" s="7">
        <f t="shared" si="21"/>
        <v>0</v>
      </c>
      <c r="CO45" s="7">
        <f t="shared" si="21"/>
        <v>0</v>
      </c>
      <c r="CP45" s="7">
        <f t="shared" si="21"/>
        <v>0</v>
      </c>
      <c r="CQ45" s="7">
        <f t="shared" si="21"/>
        <v>0</v>
      </c>
      <c r="CR45" s="7">
        <f t="shared" si="21"/>
        <v>0</v>
      </c>
      <c r="CS45" s="7">
        <f t="shared" si="21"/>
        <v>0</v>
      </c>
      <c r="CT45" s="7">
        <f t="shared" si="21"/>
        <v>0</v>
      </c>
    </row>
    <row r="46" spans="2:98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ht="12.75">
      <c r="A47" s="35" t="s">
        <v>143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</row>
    <row r="48" spans="1:98" ht="12.75">
      <c r="A48" s="34" t="s">
        <v>144</v>
      </c>
      <c r="B48" s="7">
        <f aca="true" t="shared" si="22" ref="B48:AW48">B15*B22/100</f>
        <v>0</v>
      </c>
      <c r="C48" s="7">
        <f t="shared" si="22"/>
        <v>3.8016</v>
      </c>
      <c r="D48" s="7">
        <f t="shared" si="22"/>
        <v>6.2379</v>
      </c>
      <c r="E48" s="7">
        <f t="shared" si="22"/>
        <v>0</v>
      </c>
      <c r="F48" s="7">
        <f t="shared" si="22"/>
        <v>0</v>
      </c>
      <c r="G48" s="7">
        <f t="shared" si="22"/>
        <v>0</v>
      </c>
      <c r="H48" s="7">
        <f t="shared" si="22"/>
        <v>62.0884</v>
      </c>
      <c r="I48" s="7">
        <f t="shared" si="22"/>
        <v>0</v>
      </c>
      <c r="J48" s="7">
        <f t="shared" si="22"/>
        <v>0</v>
      </c>
      <c r="K48" s="7">
        <f t="shared" si="22"/>
        <v>0</v>
      </c>
      <c r="L48" s="7">
        <f t="shared" si="22"/>
        <v>0.7276</v>
      </c>
      <c r="M48" s="7">
        <f t="shared" si="22"/>
        <v>0.544</v>
      </c>
      <c r="N48" s="7">
        <f t="shared" si="22"/>
        <v>0</v>
      </c>
      <c r="O48" s="7">
        <f t="shared" si="22"/>
        <v>0</v>
      </c>
      <c r="P48" s="7">
        <f t="shared" si="22"/>
        <v>0</v>
      </c>
      <c r="Q48" s="7">
        <f t="shared" si="22"/>
        <v>0</v>
      </c>
      <c r="R48" s="7">
        <f t="shared" si="22"/>
        <v>0</v>
      </c>
      <c r="S48" s="7">
        <f t="shared" si="22"/>
        <v>0</v>
      </c>
      <c r="T48" s="7">
        <f t="shared" si="22"/>
        <v>0</v>
      </c>
      <c r="U48" s="7">
        <f t="shared" si="22"/>
        <v>0</v>
      </c>
      <c r="V48" s="7">
        <f t="shared" si="22"/>
        <v>0</v>
      </c>
      <c r="W48" s="7">
        <f t="shared" si="22"/>
        <v>0</v>
      </c>
      <c r="X48" s="7">
        <f t="shared" si="22"/>
        <v>0</v>
      </c>
      <c r="Y48" s="7">
        <f t="shared" si="22"/>
        <v>0</v>
      </c>
      <c r="Z48" s="7">
        <f t="shared" si="22"/>
        <v>0</v>
      </c>
      <c r="AA48" s="7">
        <f t="shared" si="22"/>
        <v>0</v>
      </c>
      <c r="AB48" s="7">
        <f t="shared" si="22"/>
        <v>0</v>
      </c>
      <c r="AC48" s="7">
        <f t="shared" si="22"/>
        <v>0</v>
      </c>
      <c r="AD48" s="7">
        <f t="shared" si="22"/>
        <v>0</v>
      </c>
      <c r="AE48" s="7">
        <f t="shared" si="22"/>
        <v>0</v>
      </c>
      <c r="AF48" s="7">
        <f t="shared" si="22"/>
        <v>0</v>
      </c>
      <c r="AG48" s="7">
        <f t="shared" si="22"/>
        <v>0</v>
      </c>
      <c r="AH48" s="7">
        <f t="shared" si="22"/>
        <v>0</v>
      </c>
      <c r="AI48" s="7">
        <f t="shared" si="22"/>
        <v>4.8836</v>
      </c>
      <c r="AJ48" s="7">
        <f t="shared" si="22"/>
        <v>0</v>
      </c>
      <c r="AK48" s="7">
        <f t="shared" si="22"/>
        <v>1.6782</v>
      </c>
      <c r="AL48" s="7">
        <f t="shared" si="22"/>
        <v>0</v>
      </c>
      <c r="AM48" s="7">
        <f t="shared" si="22"/>
        <v>14.640500000000001</v>
      </c>
      <c r="AN48" s="7">
        <f t="shared" si="22"/>
        <v>5.67</v>
      </c>
      <c r="AO48" s="7">
        <f t="shared" si="22"/>
        <v>0</v>
      </c>
      <c r="AP48" s="7">
        <f t="shared" si="22"/>
        <v>0</v>
      </c>
      <c r="AQ48" s="7">
        <f t="shared" si="22"/>
        <v>0</v>
      </c>
      <c r="AR48" s="7">
        <f t="shared" si="22"/>
        <v>0</v>
      </c>
      <c r="AS48" s="7">
        <f t="shared" si="22"/>
        <v>0</v>
      </c>
      <c r="AT48" s="7">
        <f t="shared" si="22"/>
        <v>0</v>
      </c>
      <c r="AU48" s="7">
        <f t="shared" si="22"/>
        <v>0</v>
      </c>
      <c r="AV48" s="7">
        <f t="shared" si="22"/>
        <v>0</v>
      </c>
      <c r="AW48" s="7">
        <f t="shared" si="22"/>
        <v>0</v>
      </c>
      <c r="AX48" s="7">
        <f>AX15*AX22/100</f>
        <v>0</v>
      </c>
      <c r="AY48" s="7">
        <f>AY15*AY22/100</f>
        <v>0</v>
      </c>
      <c r="AZ48" s="7">
        <f>AZ15*AZ22/100</f>
        <v>0</v>
      </c>
      <c r="BA48" s="7">
        <f aca="true" t="shared" si="23" ref="BA48:BO48">BA15*BA22/100</f>
        <v>0</v>
      </c>
      <c r="BB48" s="7">
        <f t="shared" si="23"/>
        <v>0</v>
      </c>
      <c r="BC48" s="7">
        <f t="shared" si="23"/>
        <v>0</v>
      </c>
      <c r="BD48" s="7">
        <f t="shared" si="23"/>
        <v>575.79</v>
      </c>
      <c r="BE48" s="7">
        <f t="shared" si="23"/>
        <v>0</v>
      </c>
      <c r="BF48" s="7">
        <f t="shared" si="23"/>
        <v>0</v>
      </c>
      <c r="BG48" s="7">
        <f t="shared" si="23"/>
        <v>0</v>
      </c>
      <c r="BH48" s="7">
        <f t="shared" si="23"/>
        <v>0</v>
      </c>
      <c r="BI48" s="7">
        <f t="shared" si="23"/>
        <v>0</v>
      </c>
      <c r="BJ48" s="7">
        <f t="shared" si="23"/>
        <v>0</v>
      </c>
      <c r="BK48" s="7">
        <f t="shared" si="23"/>
        <v>0</v>
      </c>
      <c r="BL48" s="7">
        <f t="shared" si="23"/>
        <v>0</v>
      </c>
      <c r="BM48" s="7">
        <f t="shared" si="23"/>
        <v>0</v>
      </c>
      <c r="BN48" s="7">
        <f t="shared" si="23"/>
        <v>0</v>
      </c>
      <c r="BO48" s="7">
        <f t="shared" si="23"/>
        <v>0</v>
      </c>
      <c r="BP48" s="7" t="s">
        <v>126</v>
      </c>
      <c r="BQ48" s="7" t="s">
        <v>126</v>
      </c>
      <c r="BR48" s="7">
        <f aca="true" t="shared" si="24" ref="BR48:CT48">BR15*BR22/100</f>
        <v>0</v>
      </c>
      <c r="BS48" s="7">
        <f t="shared" si="24"/>
        <v>0</v>
      </c>
      <c r="BT48" s="7">
        <f t="shared" si="24"/>
        <v>0</v>
      </c>
      <c r="BU48" s="7">
        <f t="shared" si="24"/>
        <v>0</v>
      </c>
      <c r="BV48" s="7">
        <f t="shared" si="24"/>
        <v>0</v>
      </c>
      <c r="BW48" s="7">
        <f t="shared" si="24"/>
        <v>0</v>
      </c>
      <c r="BX48" s="7">
        <f t="shared" si="24"/>
        <v>0</v>
      </c>
      <c r="BY48" s="7">
        <f t="shared" si="24"/>
        <v>0</v>
      </c>
      <c r="BZ48" s="7">
        <f t="shared" si="24"/>
        <v>0</v>
      </c>
      <c r="CA48" s="7">
        <f t="shared" si="24"/>
        <v>0</v>
      </c>
      <c r="CB48" s="7">
        <f t="shared" si="24"/>
        <v>0</v>
      </c>
      <c r="CC48" s="7">
        <f t="shared" si="24"/>
        <v>0</v>
      </c>
      <c r="CD48" s="7">
        <f t="shared" si="24"/>
        <v>0</v>
      </c>
      <c r="CE48" s="7">
        <f t="shared" si="24"/>
        <v>0</v>
      </c>
      <c r="CF48" s="7">
        <f t="shared" si="24"/>
        <v>0</v>
      </c>
      <c r="CG48" s="7">
        <f t="shared" si="24"/>
        <v>0</v>
      </c>
      <c r="CH48" s="7">
        <f t="shared" si="24"/>
        <v>0</v>
      </c>
      <c r="CI48" s="7">
        <f t="shared" si="24"/>
        <v>0</v>
      </c>
      <c r="CJ48" s="7">
        <f t="shared" si="24"/>
        <v>0</v>
      </c>
      <c r="CK48" s="7">
        <f t="shared" si="24"/>
        <v>0</v>
      </c>
      <c r="CL48" s="7">
        <f t="shared" si="24"/>
        <v>0</v>
      </c>
      <c r="CM48" s="7">
        <f t="shared" si="24"/>
        <v>0</v>
      </c>
      <c r="CN48" s="7">
        <f t="shared" si="24"/>
        <v>0</v>
      </c>
      <c r="CO48" s="7">
        <f t="shared" si="24"/>
        <v>0</v>
      </c>
      <c r="CP48" s="7">
        <f t="shared" si="24"/>
        <v>0</v>
      </c>
      <c r="CQ48" s="7">
        <f t="shared" si="24"/>
        <v>0</v>
      </c>
      <c r="CR48" s="7">
        <f t="shared" si="24"/>
        <v>0</v>
      </c>
      <c r="CS48" s="7">
        <f t="shared" si="24"/>
        <v>0</v>
      </c>
      <c r="CT48" s="7">
        <f t="shared" si="24"/>
        <v>0</v>
      </c>
    </row>
    <row r="49" spans="1:98" ht="12.75">
      <c r="A49" s="34" t="s">
        <v>121</v>
      </c>
      <c r="B49" s="7">
        <f aca="true" t="shared" si="25" ref="B49:AW49">B15*B27/B25</f>
        <v>0.036831335866705645</v>
      </c>
      <c r="C49" s="7">
        <f t="shared" si="25"/>
        <v>3.0553943550514377</v>
      </c>
      <c r="D49" s="7">
        <f t="shared" si="25"/>
        <v>2.7866303925378935</v>
      </c>
      <c r="E49" s="7">
        <f t="shared" si="25"/>
        <v>0.18142857142857144</v>
      </c>
      <c r="F49" s="7">
        <f t="shared" si="25"/>
        <v>0</v>
      </c>
      <c r="G49" s="7">
        <f t="shared" si="25"/>
        <v>5.243330813262771</v>
      </c>
      <c r="H49" s="7">
        <f t="shared" si="25"/>
        <v>36.70864904304877</v>
      </c>
      <c r="I49" s="7">
        <f t="shared" si="25"/>
        <v>0.061748195669607056</v>
      </c>
      <c r="J49" s="7">
        <f t="shared" si="25"/>
        <v>0</v>
      </c>
      <c r="K49" s="7">
        <f t="shared" si="25"/>
        <v>0.4926904127291818</v>
      </c>
      <c r="L49" s="7">
        <f t="shared" si="25"/>
        <v>1.2013527223537368</v>
      </c>
      <c r="M49" s="7">
        <f t="shared" si="25"/>
        <v>0.8982076428812986</v>
      </c>
      <c r="N49" s="7">
        <f t="shared" si="25"/>
        <v>0.09071681056962393</v>
      </c>
      <c r="O49" s="7">
        <f t="shared" si="25"/>
        <v>21.99826639699509</v>
      </c>
      <c r="P49" s="7">
        <f t="shared" si="25"/>
        <v>4.175522563000586</v>
      </c>
      <c r="Q49" s="7">
        <f t="shared" si="25"/>
        <v>27.449134141820686</v>
      </c>
      <c r="R49" s="7">
        <f t="shared" si="25"/>
        <v>2.7449134141820686</v>
      </c>
      <c r="S49" s="7">
        <f t="shared" si="25"/>
        <v>0.12384226775189447</v>
      </c>
      <c r="T49" s="7">
        <f t="shared" si="25"/>
        <v>3.6594574532694515</v>
      </c>
      <c r="U49" s="7">
        <f t="shared" si="25"/>
        <v>0.5013058618688334</v>
      </c>
      <c r="V49" s="7">
        <f t="shared" si="25"/>
        <v>4.610937070623797</v>
      </c>
      <c r="W49" s="7">
        <f t="shared" si="25"/>
        <v>0.735586699642759</v>
      </c>
      <c r="X49" s="7">
        <f t="shared" si="25"/>
        <v>20.821770231836595</v>
      </c>
      <c r="Y49" s="7">
        <f t="shared" si="25"/>
        <v>15.552589338514826</v>
      </c>
      <c r="Z49" s="7">
        <f t="shared" si="25"/>
        <v>0.7452901917715637</v>
      </c>
      <c r="AA49" s="7">
        <f t="shared" si="25"/>
        <v>97.15896670023417</v>
      </c>
      <c r="AB49" s="7">
        <f t="shared" si="25"/>
        <v>15.161167389514745</v>
      </c>
      <c r="AC49" s="7">
        <f t="shared" si="25"/>
        <v>0</v>
      </c>
      <c r="AD49" s="7">
        <f t="shared" si="25"/>
        <v>2.0976332417092065</v>
      </c>
      <c r="AE49" s="7">
        <f t="shared" si="25"/>
        <v>0.10069294066695539</v>
      </c>
      <c r="AF49" s="7">
        <f t="shared" si="25"/>
        <v>0</v>
      </c>
      <c r="AG49" s="7">
        <f t="shared" si="25"/>
        <v>0</v>
      </c>
      <c r="AH49" s="7">
        <f t="shared" si="25"/>
        <v>84.78953364727327</v>
      </c>
      <c r="AI49" s="7">
        <f t="shared" si="25"/>
        <v>19.388609602557203</v>
      </c>
      <c r="AJ49" s="7">
        <f t="shared" si="25"/>
        <v>1.2862726292476183</v>
      </c>
      <c r="AK49" s="7">
        <f t="shared" si="25"/>
        <v>1.1141428827501045</v>
      </c>
      <c r="AL49" s="7">
        <f t="shared" si="25"/>
        <v>5.231936209831272</v>
      </c>
      <c r="AM49" s="7">
        <f t="shared" si="25"/>
        <v>4.309638381814837</v>
      </c>
      <c r="AN49" s="7">
        <f t="shared" si="25"/>
        <v>8.641571194762685</v>
      </c>
      <c r="AO49" s="7">
        <f t="shared" si="25"/>
        <v>0</v>
      </c>
      <c r="AP49" s="7">
        <f t="shared" si="25"/>
        <v>132.3936671525918</v>
      </c>
      <c r="AQ49" s="7">
        <f t="shared" si="25"/>
        <v>0</v>
      </c>
      <c r="AR49" s="7">
        <f t="shared" si="25"/>
        <v>2.7905150549522015</v>
      </c>
      <c r="AS49" s="7">
        <f t="shared" si="25"/>
        <v>0</v>
      </c>
      <c r="AT49" s="7">
        <f t="shared" si="25"/>
        <v>1.150915120992507</v>
      </c>
      <c r="AU49" s="7">
        <f t="shared" si="25"/>
        <v>14.176903358966676</v>
      </c>
      <c r="AV49" s="7">
        <f t="shared" si="25"/>
        <v>0.9037307284924091</v>
      </c>
      <c r="AW49" s="7">
        <f t="shared" si="25"/>
        <v>14.80667638956409</v>
      </c>
      <c r="AX49" s="7">
        <f>AX15*AX27/AX25</f>
        <v>1.4476506272341323</v>
      </c>
      <c r="AY49" s="7">
        <f>AY15*AY27/AY25</f>
        <v>0.326464584511294</v>
      </c>
      <c r="AZ49" s="7">
        <f>AZ15*AZ27/AZ25</f>
        <v>0</v>
      </c>
      <c r="BA49" s="7">
        <f aca="true" t="shared" si="26" ref="BA49:BO49">BA15*BA27/BA25</f>
        <v>0.71078856152513</v>
      </c>
      <c r="BB49" s="7">
        <f t="shared" si="26"/>
        <v>0.24976754166368642</v>
      </c>
      <c r="BC49" s="7">
        <f t="shared" si="26"/>
        <v>0</v>
      </c>
      <c r="BD49" s="7">
        <f t="shared" si="26"/>
        <v>265.5426925091671</v>
      </c>
      <c r="BE49" s="7">
        <f t="shared" si="26"/>
        <v>1.4302349129202105</v>
      </c>
      <c r="BF49" s="7">
        <f t="shared" si="26"/>
        <v>1.2882042967166598</v>
      </c>
      <c r="BG49" s="7">
        <f t="shared" si="26"/>
        <v>0.1519385260216556</v>
      </c>
      <c r="BH49" s="7">
        <f t="shared" si="26"/>
        <v>0</v>
      </c>
      <c r="BI49" s="7">
        <f t="shared" si="26"/>
        <v>0.4699998718482052</v>
      </c>
      <c r="BJ49" s="7">
        <f t="shared" si="26"/>
        <v>0</v>
      </c>
      <c r="BK49" s="7">
        <f t="shared" si="26"/>
        <v>3.9483048786372157</v>
      </c>
      <c r="BL49" s="7">
        <f t="shared" si="26"/>
        <v>2.4050974270144234</v>
      </c>
      <c r="BM49" s="7">
        <f t="shared" si="26"/>
        <v>0.719741895836534</v>
      </c>
      <c r="BN49" s="7">
        <f t="shared" si="26"/>
        <v>0.3011215240436319</v>
      </c>
      <c r="BO49" s="7">
        <f t="shared" si="26"/>
        <v>0</v>
      </c>
      <c r="BP49" s="7" t="s">
        <v>126</v>
      </c>
      <c r="BQ49" s="7" t="s">
        <v>126</v>
      </c>
      <c r="BR49" s="7">
        <f aca="true" t="shared" si="27" ref="BR49:CT49">BR15*BR27/BR25</f>
        <v>0</v>
      </c>
      <c r="BS49" s="7">
        <f t="shared" si="27"/>
        <v>0</v>
      </c>
      <c r="BT49" s="7">
        <f t="shared" si="27"/>
        <v>0</v>
      </c>
      <c r="BU49" s="7">
        <f t="shared" si="27"/>
        <v>0</v>
      </c>
      <c r="BV49" s="7">
        <f t="shared" si="27"/>
        <v>0.07886762276956957</v>
      </c>
      <c r="BW49" s="7">
        <f t="shared" si="27"/>
        <v>0.050053268590304796</v>
      </c>
      <c r="BX49" s="7">
        <f t="shared" si="27"/>
        <v>0.0018779028313040964</v>
      </c>
      <c r="BY49" s="7">
        <f t="shared" si="27"/>
        <v>0.0034980188994286846</v>
      </c>
      <c r="BZ49" s="7">
        <f t="shared" si="27"/>
        <v>0.02335810536386364</v>
      </c>
      <c r="CA49" s="7">
        <f t="shared" si="27"/>
        <v>8.032708466835745E-05</v>
      </c>
      <c r="CB49" s="7">
        <f t="shared" si="27"/>
        <v>0.32442691353343334</v>
      </c>
      <c r="CC49" s="7">
        <f t="shared" si="27"/>
        <v>0</v>
      </c>
      <c r="CD49" s="7">
        <f t="shared" si="27"/>
        <v>0.03600423579244617</v>
      </c>
      <c r="CE49" s="7">
        <f t="shared" si="27"/>
        <v>5.8859409936194576</v>
      </c>
      <c r="CF49" s="7">
        <f t="shared" si="27"/>
        <v>0</v>
      </c>
      <c r="CG49" s="7">
        <f t="shared" si="27"/>
        <v>9.084258087836616</v>
      </c>
      <c r="CH49" s="7">
        <f t="shared" si="27"/>
        <v>0</v>
      </c>
      <c r="CI49" s="7">
        <f t="shared" si="27"/>
        <v>0</v>
      </c>
      <c r="CJ49" s="7">
        <f t="shared" si="27"/>
        <v>0</v>
      </c>
      <c r="CK49" s="7">
        <f t="shared" si="27"/>
        <v>0</v>
      </c>
      <c r="CL49" s="7">
        <f t="shared" si="27"/>
        <v>0</v>
      </c>
      <c r="CM49" s="7">
        <f t="shared" si="27"/>
        <v>0</v>
      </c>
      <c r="CN49" s="7">
        <f t="shared" si="27"/>
        <v>0</v>
      </c>
      <c r="CO49" s="7">
        <f t="shared" si="27"/>
        <v>0</v>
      </c>
      <c r="CP49" s="7">
        <f t="shared" si="27"/>
        <v>0</v>
      </c>
      <c r="CQ49" s="7">
        <f t="shared" si="27"/>
        <v>0</v>
      </c>
      <c r="CR49" s="7">
        <f t="shared" si="27"/>
        <v>0</v>
      </c>
      <c r="CS49" s="7">
        <f t="shared" si="27"/>
        <v>0</v>
      </c>
      <c r="CT49" s="7">
        <f t="shared" si="27"/>
        <v>0</v>
      </c>
    </row>
    <row r="50" spans="1:98" ht="12.75">
      <c r="A50" s="35" t="s">
        <v>122</v>
      </c>
      <c r="B50" s="21">
        <f>MAX(B48:B49)</f>
        <v>0.036831335866705645</v>
      </c>
      <c r="C50" s="21">
        <f aca="true" t="shared" si="28" ref="C50:BJ50">MAX(C48:C49)</f>
        <v>3.8016</v>
      </c>
      <c r="D50" s="21">
        <f t="shared" si="28"/>
        <v>6.2379</v>
      </c>
      <c r="E50" s="21">
        <f t="shared" si="28"/>
        <v>0.18142857142857144</v>
      </c>
      <c r="F50" s="21">
        <f t="shared" si="28"/>
        <v>0</v>
      </c>
      <c r="G50" s="21">
        <f t="shared" si="28"/>
        <v>5.243330813262771</v>
      </c>
      <c r="H50" s="21">
        <f t="shared" si="28"/>
        <v>62.0884</v>
      </c>
      <c r="I50" s="21">
        <f t="shared" si="28"/>
        <v>0.061748195669607056</v>
      </c>
      <c r="J50" s="21">
        <f t="shared" si="28"/>
        <v>0</v>
      </c>
      <c r="K50" s="21">
        <f t="shared" si="28"/>
        <v>0.4926904127291818</v>
      </c>
      <c r="L50" s="21">
        <f t="shared" si="28"/>
        <v>1.2013527223537368</v>
      </c>
      <c r="M50" s="21">
        <f t="shared" si="28"/>
        <v>0.8982076428812986</v>
      </c>
      <c r="N50" s="21">
        <f t="shared" si="28"/>
        <v>0.09071681056962393</v>
      </c>
      <c r="O50" s="21">
        <f t="shared" si="28"/>
        <v>21.99826639699509</v>
      </c>
      <c r="P50" s="21">
        <f t="shared" si="28"/>
        <v>4.175522563000586</v>
      </c>
      <c r="Q50" s="21">
        <f t="shared" si="28"/>
        <v>27.449134141820686</v>
      </c>
      <c r="R50" s="21">
        <f t="shared" si="28"/>
        <v>2.7449134141820686</v>
      </c>
      <c r="S50" s="21">
        <f t="shared" si="28"/>
        <v>0.12384226775189447</v>
      </c>
      <c r="T50" s="21">
        <f t="shared" si="28"/>
        <v>3.6594574532694515</v>
      </c>
      <c r="U50" s="21">
        <f t="shared" si="28"/>
        <v>0.5013058618688334</v>
      </c>
      <c r="V50" s="21">
        <f t="shared" si="28"/>
        <v>4.610937070623797</v>
      </c>
      <c r="W50" s="21">
        <f t="shared" si="28"/>
        <v>0.735586699642759</v>
      </c>
      <c r="X50" s="21">
        <f t="shared" si="28"/>
        <v>20.821770231836595</v>
      </c>
      <c r="Y50" s="21">
        <f t="shared" si="28"/>
        <v>15.552589338514826</v>
      </c>
      <c r="Z50" s="21">
        <f t="shared" si="28"/>
        <v>0.7452901917715637</v>
      </c>
      <c r="AA50" s="21">
        <f t="shared" si="28"/>
        <v>97.15896670023417</v>
      </c>
      <c r="AB50" s="21">
        <f t="shared" si="28"/>
        <v>15.161167389514745</v>
      </c>
      <c r="AC50" s="21">
        <f t="shared" si="28"/>
        <v>0</v>
      </c>
      <c r="AD50" s="21">
        <f t="shared" si="28"/>
        <v>2.0976332417092065</v>
      </c>
      <c r="AE50" s="21">
        <f t="shared" si="28"/>
        <v>0.10069294066695539</v>
      </c>
      <c r="AF50" s="21">
        <f t="shared" si="28"/>
        <v>0</v>
      </c>
      <c r="AG50" s="21">
        <f t="shared" si="28"/>
        <v>0</v>
      </c>
      <c r="AH50" s="21">
        <f t="shared" si="28"/>
        <v>84.78953364727327</v>
      </c>
      <c r="AI50" s="21">
        <f t="shared" si="28"/>
        <v>19.388609602557203</v>
      </c>
      <c r="AJ50" s="21">
        <f t="shared" si="28"/>
        <v>1.2862726292476183</v>
      </c>
      <c r="AK50" s="21">
        <f t="shared" si="28"/>
        <v>1.6782</v>
      </c>
      <c r="AL50" s="21">
        <f t="shared" si="28"/>
        <v>5.231936209831272</v>
      </c>
      <c r="AM50" s="21">
        <f t="shared" si="28"/>
        <v>14.640500000000001</v>
      </c>
      <c r="AN50" s="21">
        <f t="shared" si="28"/>
        <v>8.641571194762685</v>
      </c>
      <c r="AO50" s="21">
        <f t="shared" si="28"/>
        <v>0</v>
      </c>
      <c r="AP50" s="21">
        <f t="shared" si="28"/>
        <v>132.3936671525918</v>
      </c>
      <c r="AQ50" s="21">
        <f t="shared" si="28"/>
        <v>0</v>
      </c>
      <c r="AR50" s="21">
        <f t="shared" si="28"/>
        <v>2.7905150549522015</v>
      </c>
      <c r="AS50" s="21">
        <f t="shared" si="28"/>
        <v>0</v>
      </c>
      <c r="AT50" s="21">
        <f t="shared" si="28"/>
        <v>1.150915120992507</v>
      </c>
      <c r="AU50" s="21">
        <f t="shared" si="28"/>
        <v>14.176903358966676</v>
      </c>
      <c r="AV50" s="21">
        <f t="shared" si="28"/>
        <v>0.9037307284924091</v>
      </c>
      <c r="AW50" s="21">
        <f t="shared" si="28"/>
        <v>14.80667638956409</v>
      </c>
      <c r="AX50" s="21">
        <f t="shared" si="28"/>
        <v>1.4476506272341323</v>
      </c>
      <c r="AY50" s="21">
        <f>MAX(AY48:AY49)</f>
        <v>0.326464584511294</v>
      </c>
      <c r="AZ50" s="21">
        <f t="shared" si="28"/>
        <v>0</v>
      </c>
      <c r="BA50" s="21">
        <f t="shared" si="28"/>
        <v>0.71078856152513</v>
      </c>
      <c r="BB50" s="21">
        <f t="shared" si="28"/>
        <v>0.24976754166368642</v>
      </c>
      <c r="BC50" s="21">
        <f t="shared" si="28"/>
        <v>0</v>
      </c>
      <c r="BD50" s="21">
        <f t="shared" si="28"/>
        <v>575.79</v>
      </c>
      <c r="BE50" s="21">
        <f t="shared" si="28"/>
        <v>1.4302349129202105</v>
      </c>
      <c r="BF50" s="21">
        <f t="shared" si="28"/>
        <v>1.2882042967166598</v>
      </c>
      <c r="BG50" s="21">
        <f t="shared" si="28"/>
        <v>0.1519385260216556</v>
      </c>
      <c r="BH50" s="21">
        <f t="shared" si="28"/>
        <v>0</v>
      </c>
      <c r="BI50" s="21">
        <f t="shared" si="28"/>
        <v>0.4699998718482052</v>
      </c>
      <c r="BJ50" s="21">
        <f t="shared" si="28"/>
        <v>0</v>
      </c>
      <c r="BK50" s="21">
        <f>MAX(BK48:BK49)</f>
        <v>3.9483048786372157</v>
      </c>
      <c r="BL50" s="21">
        <f>MAX(BL48:BL49)</f>
        <v>2.4050974270144234</v>
      </c>
      <c r="BM50" s="21">
        <f>MAX(BM48:BM49)</f>
        <v>0.719741895836534</v>
      </c>
      <c r="BN50" s="21">
        <f>MAX(BN48:BN49)</f>
        <v>0.3011215240436319</v>
      </c>
      <c r="BO50" s="21">
        <f>MAX(BO48:BO49)</f>
        <v>0</v>
      </c>
      <c r="BP50" s="21" t="s">
        <v>126</v>
      </c>
      <c r="BQ50" s="21" t="s">
        <v>126</v>
      </c>
      <c r="BR50" s="21">
        <f aca="true" t="shared" si="29" ref="BR50:CO50">MAX(BR48:BR49)</f>
        <v>0</v>
      </c>
      <c r="BS50" s="21">
        <f t="shared" si="29"/>
        <v>0</v>
      </c>
      <c r="BT50" s="21">
        <f>MAX(BT48:BT49)</f>
        <v>0</v>
      </c>
      <c r="BU50" s="21">
        <f t="shared" si="29"/>
        <v>0</v>
      </c>
      <c r="BV50" s="21">
        <f t="shared" si="29"/>
        <v>0.07886762276956957</v>
      </c>
      <c r="BW50" s="21">
        <f t="shared" si="29"/>
        <v>0.050053268590304796</v>
      </c>
      <c r="BX50" s="21">
        <f t="shared" si="29"/>
        <v>0.0018779028313040964</v>
      </c>
      <c r="BY50" s="21">
        <f t="shared" si="29"/>
        <v>0.0034980188994286846</v>
      </c>
      <c r="BZ50" s="21">
        <f t="shared" si="29"/>
        <v>0.02335810536386364</v>
      </c>
      <c r="CA50" s="21">
        <f t="shared" si="29"/>
        <v>8.032708466835745E-05</v>
      </c>
      <c r="CB50" s="21">
        <f t="shared" si="29"/>
        <v>0.32442691353343334</v>
      </c>
      <c r="CC50" s="21">
        <f>MAX(CC48:CC49)</f>
        <v>0</v>
      </c>
      <c r="CD50" s="21">
        <f t="shared" si="29"/>
        <v>0.03600423579244617</v>
      </c>
      <c r="CE50" s="21">
        <f t="shared" si="29"/>
        <v>5.8859409936194576</v>
      </c>
      <c r="CF50" s="21">
        <f t="shared" si="29"/>
        <v>0</v>
      </c>
      <c r="CG50" s="21">
        <f t="shared" si="29"/>
        <v>9.084258087836616</v>
      </c>
      <c r="CH50" s="21">
        <f t="shared" si="29"/>
        <v>0</v>
      </c>
      <c r="CI50" s="21">
        <f t="shared" si="29"/>
        <v>0</v>
      </c>
      <c r="CJ50" s="21">
        <f t="shared" si="29"/>
        <v>0</v>
      </c>
      <c r="CK50" s="21">
        <f t="shared" si="29"/>
        <v>0</v>
      </c>
      <c r="CL50" s="21">
        <f t="shared" si="29"/>
        <v>0</v>
      </c>
      <c r="CM50" s="21">
        <f t="shared" si="29"/>
        <v>0</v>
      </c>
      <c r="CN50" s="21">
        <f t="shared" si="29"/>
        <v>0</v>
      </c>
      <c r="CO50" s="21">
        <f t="shared" si="29"/>
        <v>0</v>
      </c>
      <c r="CP50" s="21">
        <f>MAX(CP48:CP49)</f>
        <v>0</v>
      </c>
      <c r="CQ50" s="21">
        <f>MAX(CQ48:CQ49)</f>
        <v>0</v>
      </c>
      <c r="CR50" s="21">
        <f>MAX(CR48:CR49)</f>
        <v>0</v>
      </c>
      <c r="CS50" s="21">
        <f>MAX(CS48:CS49)</f>
        <v>0</v>
      </c>
      <c r="CT50" s="21">
        <f>MAX(CT48:CT49)</f>
        <v>0</v>
      </c>
    </row>
    <row r="51" spans="1:98" ht="12.7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</row>
    <row r="52" spans="1:107" ht="12.75">
      <c r="A52" s="35" t="s">
        <v>123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N52" s="1"/>
      <c r="O52" s="1"/>
      <c r="P52" s="1"/>
      <c r="Q52" s="1"/>
      <c r="S52" s="1"/>
      <c r="U52" s="4"/>
      <c r="V52" s="1"/>
      <c r="X52" s="4"/>
      <c r="Y52" s="1"/>
      <c r="AC52" s="1"/>
      <c r="AD52" s="4"/>
      <c r="AE52" s="1"/>
      <c r="AF52" s="4"/>
      <c r="AG52" s="4"/>
      <c r="AH52" s="4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M52" s="1"/>
      <c r="BN52" s="1"/>
      <c r="BO52" s="1"/>
      <c r="BP52" s="1"/>
      <c r="BQ52" s="1"/>
      <c r="BR52" s="1"/>
      <c r="BS52" s="1"/>
      <c r="BU52" s="4"/>
      <c r="BV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4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98" ht="12.75">
      <c r="A53" s="34" t="s">
        <v>27</v>
      </c>
      <c r="B53" s="4">
        <v>6</v>
      </c>
      <c r="C53" s="4">
        <v>39</v>
      </c>
      <c r="D53" s="4">
        <v>17</v>
      </c>
      <c r="E53" s="4">
        <v>0</v>
      </c>
      <c r="F53" s="4">
        <v>0</v>
      </c>
      <c r="G53" s="4">
        <v>79</v>
      </c>
      <c r="H53" s="4">
        <v>206</v>
      </c>
      <c r="I53" s="4">
        <v>0</v>
      </c>
      <c r="J53" s="4">
        <v>0</v>
      </c>
      <c r="K53" s="4">
        <v>30</v>
      </c>
      <c r="L53" s="4">
        <v>67</v>
      </c>
      <c r="M53" s="11">
        <v>67</v>
      </c>
      <c r="N53" s="4">
        <v>51</v>
      </c>
      <c r="O53" s="4">
        <v>183</v>
      </c>
      <c r="P53" s="4">
        <v>195</v>
      </c>
      <c r="Q53" s="4">
        <v>87</v>
      </c>
      <c r="R53" s="11">
        <v>87</v>
      </c>
      <c r="S53" s="4">
        <v>1</v>
      </c>
      <c r="T53" s="11">
        <v>81</v>
      </c>
      <c r="U53" s="4">
        <v>2</v>
      </c>
      <c r="V53" s="4">
        <v>1</v>
      </c>
      <c r="W53" s="11">
        <v>1</v>
      </c>
      <c r="X53" s="4">
        <v>114</v>
      </c>
      <c r="Y53" s="4">
        <v>19</v>
      </c>
      <c r="Z53" s="11">
        <v>19</v>
      </c>
      <c r="AA53" s="18">
        <v>271.24572815655836</v>
      </c>
      <c r="AB53" s="18">
        <v>44.68447173439321</v>
      </c>
      <c r="AC53" s="4">
        <v>0</v>
      </c>
      <c r="AD53" s="4">
        <v>9</v>
      </c>
      <c r="AE53" s="4">
        <v>1</v>
      </c>
      <c r="AF53" s="4">
        <v>0</v>
      </c>
      <c r="AG53" s="4">
        <v>0</v>
      </c>
      <c r="AH53" s="4">
        <v>354</v>
      </c>
      <c r="AI53" s="4">
        <v>589</v>
      </c>
      <c r="AJ53" s="4">
        <v>12</v>
      </c>
      <c r="AK53" s="4">
        <v>35</v>
      </c>
      <c r="AL53" s="4">
        <v>2</v>
      </c>
      <c r="AM53" s="4">
        <v>22</v>
      </c>
      <c r="AN53" s="4">
        <v>175</v>
      </c>
      <c r="AO53" s="4">
        <v>0</v>
      </c>
      <c r="AP53" s="4">
        <v>72</v>
      </c>
      <c r="AQ53" s="4">
        <v>0</v>
      </c>
      <c r="AR53" s="4">
        <v>3</v>
      </c>
      <c r="AS53" s="4">
        <v>0</v>
      </c>
      <c r="AT53" s="4">
        <v>2</v>
      </c>
      <c r="AU53" s="4">
        <v>395</v>
      </c>
      <c r="AV53" s="4">
        <v>5</v>
      </c>
      <c r="AW53" s="4">
        <v>424</v>
      </c>
      <c r="AX53" s="4">
        <v>22</v>
      </c>
      <c r="AY53" s="11">
        <v>22</v>
      </c>
      <c r="AZ53" s="4">
        <v>0</v>
      </c>
      <c r="BA53" s="4">
        <v>15</v>
      </c>
      <c r="BB53" s="4">
        <v>8</v>
      </c>
      <c r="BC53" s="4">
        <v>0</v>
      </c>
      <c r="BD53" s="4">
        <v>339</v>
      </c>
      <c r="BE53" s="4">
        <v>6</v>
      </c>
      <c r="BF53" s="4">
        <v>0</v>
      </c>
      <c r="BG53" s="4">
        <v>2</v>
      </c>
      <c r="BH53" s="4">
        <v>0</v>
      </c>
      <c r="BI53" s="4">
        <v>0</v>
      </c>
      <c r="BJ53" s="4">
        <v>0</v>
      </c>
      <c r="BK53" s="4">
        <v>29</v>
      </c>
      <c r="BL53" s="11">
        <v>29</v>
      </c>
      <c r="BM53" s="4">
        <v>0</v>
      </c>
      <c r="BN53" s="11">
        <v>0</v>
      </c>
      <c r="BO53" s="4">
        <v>0</v>
      </c>
      <c r="BP53" s="7" t="s">
        <v>126</v>
      </c>
      <c r="BQ53" s="7" t="s">
        <v>126</v>
      </c>
      <c r="BR53" s="4">
        <v>0</v>
      </c>
      <c r="BS53" s="4">
        <v>0</v>
      </c>
      <c r="BT53" s="11">
        <v>0</v>
      </c>
      <c r="BU53" s="4">
        <v>0</v>
      </c>
      <c r="BV53" s="4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29</v>
      </c>
      <c r="CC53" s="11">
        <v>0</v>
      </c>
      <c r="CD53" s="4">
        <v>1</v>
      </c>
      <c r="CE53" s="4">
        <v>53</v>
      </c>
      <c r="CF53" s="4">
        <v>0</v>
      </c>
      <c r="CG53" s="4">
        <v>10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</row>
    <row r="54" spans="1:98" ht="12.75">
      <c r="A54" s="34" t="s">
        <v>28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3</v>
      </c>
      <c r="M54" s="11">
        <v>3</v>
      </c>
      <c r="N54" s="4">
        <v>0</v>
      </c>
      <c r="O54" s="4">
        <v>8</v>
      </c>
      <c r="P54" s="4">
        <v>2</v>
      </c>
      <c r="Q54" s="4">
        <v>1</v>
      </c>
      <c r="R54" s="11">
        <v>1</v>
      </c>
      <c r="S54" s="4">
        <v>0</v>
      </c>
      <c r="T54" s="11">
        <v>0</v>
      </c>
      <c r="U54" s="4">
        <v>0</v>
      </c>
      <c r="V54" s="4">
        <v>0</v>
      </c>
      <c r="W54" s="11">
        <v>0</v>
      </c>
      <c r="X54" s="4">
        <v>96</v>
      </c>
      <c r="Y54" s="4">
        <v>33</v>
      </c>
      <c r="Z54" s="11">
        <v>33</v>
      </c>
      <c r="AA54" s="18">
        <v>2.681855088626546</v>
      </c>
      <c r="AB54" s="18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92</v>
      </c>
      <c r="AJ54" s="4">
        <v>0</v>
      </c>
      <c r="AK54" s="4">
        <v>0</v>
      </c>
      <c r="AL54" s="4">
        <v>0</v>
      </c>
      <c r="AM54" s="4">
        <v>1</v>
      </c>
      <c r="AN54" s="4">
        <v>1</v>
      </c>
      <c r="AO54" s="4">
        <v>0</v>
      </c>
      <c r="AP54" s="4">
        <v>5</v>
      </c>
      <c r="AQ54" s="4">
        <v>0</v>
      </c>
      <c r="AR54" s="4">
        <v>2</v>
      </c>
      <c r="AS54" s="4">
        <v>0</v>
      </c>
      <c r="AT54" s="4">
        <v>1</v>
      </c>
      <c r="AU54" s="4">
        <v>0</v>
      </c>
      <c r="AV54" s="4">
        <v>2</v>
      </c>
      <c r="AW54" s="4">
        <v>0</v>
      </c>
      <c r="AX54" s="4">
        <v>0</v>
      </c>
      <c r="AY54" s="11">
        <v>0</v>
      </c>
      <c r="AZ54" s="4">
        <v>0</v>
      </c>
      <c r="BA54" s="4">
        <v>0</v>
      </c>
      <c r="BB54" s="4">
        <v>0</v>
      </c>
      <c r="BC54" s="4">
        <v>0</v>
      </c>
      <c r="BD54" s="4">
        <v>28</v>
      </c>
      <c r="BE54" s="4">
        <v>0</v>
      </c>
      <c r="BF54" s="4">
        <v>0</v>
      </c>
      <c r="BG54" s="4">
        <v>1</v>
      </c>
      <c r="BH54" s="4">
        <v>0</v>
      </c>
      <c r="BI54" s="4">
        <v>0</v>
      </c>
      <c r="BJ54" s="4">
        <v>0</v>
      </c>
      <c r="BK54" s="4">
        <v>0</v>
      </c>
      <c r="BL54" s="11">
        <v>0</v>
      </c>
      <c r="BM54" s="4">
        <v>0</v>
      </c>
      <c r="BN54" s="11">
        <v>0</v>
      </c>
      <c r="BO54" s="4">
        <v>0</v>
      </c>
      <c r="BP54" s="7" t="s">
        <v>126</v>
      </c>
      <c r="BQ54" s="7" t="s">
        <v>126</v>
      </c>
      <c r="BR54" s="4">
        <v>0</v>
      </c>
      <c r="BS54" s="4">
        <v>0</v>
      </c>
      <c r="BT54" s="11">
        <v>0</v>
      </c>
      <c r="BU54" s="4">
        <v>0</v>
      </c>
      <c r="BV54" s="4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4">
        <v>0</v>
      </c>
      <c r="CE54" s="4">
        <v>0</v>
      </c>
      <c r="CF54" s="4">
        <v>0</v>
      </c>
      <c r="CG54" s="4">
        <v>5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</row>
    <row r="55" spans="1:98" ht="12.75">
      <c r="A55" s="34" t="s">
        <v>29</v>
      </c>
      <c r="B55" s="4">
        <v>8</v>
      </c>
      <c r="C55" s="4">
        <v>0</v>
      </c>
      <c r="D55" s="4">
        <v>3</v>
      </c>
      <c r="E55" s="4">
        <v>1</v>
      </c>
      <c r="F55" s="4">
        <v>0</v>
      </c>
      <c r="G55" s="4">
        <v>27</v>
      </c>
      <c r="H55" s="4">
        <v>11</v>
      </c>
      <c r="I55" s="4">
        <v>0</v>
      </c>
      <c r="J55" s="4">
        <v>0</v>
      </c>
      <c r="K55" s="4">
        <v>31</v>
      </c>
      <c r="L55" s="4">
        <v>9</v>
      </c>
      <c r="M55" s="11">
        <v>9</v>
      </c>
      <c r="N55" s="4">
        <v>50</v>
      </c>
      <c r="O55" s="4">
        <v>55</v>
      </c>
      <c r="P55" s="4">
        <v>0</v>
      </c>
      <c r="Q55" s="4">
        <v>84</v>
      </c>
      <c r="R55" s="11">
        <v>84</v>
      </c>
      <c r="S55" s="4">
        <v>1</v>
      </c>
      <c r="T55" s="11">
        <v>81</v>
      </c>
      <c r="U55" s="4">
        <v>3</v>
      </c>
      <c r="V55" s="4">
        <v>23</v>
      </c>
      <c r="W55" s="11">
        <v>23</v>
      </c>
      <c r="X55" s="4">
        <v>19</v>
      </c>
      <c r="Y55" s="4">
        <v>58</v>
      </c>
      <c r="Z55" s="11">
        <v>58</v>
      </c>
      <c r="AA55" s="18">
        <v>15.076758401198758</v>
      </c>
      <c r="AB55" s="18">
        <v>0.5085282656066898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98</v>
      </c>
      <c r="AJ55" s="4">
        <v>30</v>
      </c>
      <c r="AK55" s="4">
        <v>25</v>
      </c>
      <c r="AL55" s="4">
        <v>59</v>
      </c>
      <c r="AM55" s="4">
        <v>13</v>
      </c>
      <c r="AN55" s="4">
        <v>0</v>
      </c>
      <c r="AO55" s="4">
        <v>0</v>
      </c>
      <c r="AP55" s="4">
        <v>681</v>
      </c>
      <c r="AQ55" s="4">
        <v>0</v>
      </c>
      <c r="AR55" s="4">
        <v>34</v>
      </c>
      <c r="AS55" s="4">
        <v>0</v>
      </c>
      <c r="AT55" s="4">
        <v>9</v>
      </c>
      <c r="AU55" s="4">
        <v>3</v>
      </c>
      <c r="AV55" s="4">
        <v>0</v>
      </c>
      <c r="AW55" s="4">
        <v>0</v>
      </c>
      <c r="AX55" s="4">
        <v>18</v>
      </c>
      <c r="AY55" s="11">
        <v>18</v>
      </c>
      <c r="AZ55" s="4">
        <v>0</v>
      </c>
      <c r="BA55" s="4">
        <v>2</v>
      </c>
      <c r="BB55" s="4">
        <v>1</v>
      </c>
      <c r="BC55" s="4">
        <v>0</v>
      </c>
      <c r="BD55" s="4">
        <v>2225</v>
      </c>
      <c r="BE55" s="4">
        <v>6</v>
      </c>
      <c r="BF55" s="4">
        <v>12</v>
      </c>
      <c r="BG55" s="4">
        <v>0</v>
      </c>
      <c r="BH55" s="4">
        <v>0</v>
      </c>
      <c r="BI55" s="4">
        <v>3</v>
      </c>
      <c r="BJ55" s="4">
        <v>0</v>
      </c>
      <c r="BK55" s="4">
        <v>14</v>
      </c>
      <c r="BL55" s="11">
        <v>14</v>
      </c>
      <c r="BM55" s="4">
        <v>8</v>
      </c>
      <c r="BN55" s="11">
        <v>8</v>
      </c>
      <c r="BO55" s="4">
        <v>0</v>
      </c>
      <c r="BP55" s="7" t="s">
        <v>126</v>
      </c>
      <c r="BQ55" s="7" t="s">
        <v>126</v>
      </c>
      <c r="BR55" s="4">
        <v>0</v>
      </c>
      <c r="BS55" s="4">
        <v>0</v>
      </c>
      <c r="BT55" s="11">
        <v>0</v>
      </c>
      <c r="BU55" s="4">
        <v>0</v>
      </c>
      <c r="BV55" s="4">
        <v>2</v>
      </c>
      <c r="BW55" s="11">
        <v>2</v>
      </c>
      <c r="BX55" s="11">
        <v>2</v>
      </c>
      <c r="BY55" s="11">
        <v>2</v>
      </c>
      <c r="BZ55" s="11">
        <v>2</v>
      </c>
      <c r="CA55" s="11">
        <v>2</v>
      </c>
      <c r="CB55" s="11">
        <v>14</v>
      </c>
      <c r="CC55" s="11">
        <v>0</v>
      </c>
      <c r="CD55" s="4">
        <v>0</v>
      </c>
      <c r="CE55" s="4">
        <v>20</v>
      </c>
      <c r="CF55" s="4">
        <v>0</v>
      </c>
      <c r="CG55" s="4">
        <v>102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</row>
    <row r="56" spans="1:98" ht="12.75">
      <c r="A56" s="34" t="s">
        <v>30</v>
      </c>
      <c r="B56" s="4">
        <v>0</v>
      </c>
      <c r="C56" s="4">
        <v>0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2</v>
      </c>
      <c r="J56" s="4">
        <v>0</v>
      </c>
      <c r="K56" s="4">
        <v>0</v>
      </c>
      <c r="L56" s="4">
        <v>4</v>
      </c>
      <c r="M56" s="11">
        <v>4</v>
      </c>
      <c r="N56" s="4">
        <v>0</v>
      </c>
      <c r="O56" s="4">
        <v>2</v>
      </c>
      <c r="P56" s="4">
        <v>0</v>
      </c>
      <c r="Q56" s="4">
        <v>0</v>
      </c>
      <c r="R56" s="11">
        <v>0</v>
      </c>
      <c r="S56" s="4">
        <v>0</v>
      </c>
      <c r="T56" s="11">
        <v>0</v>
      </c>
      <c r="U56" s="4">
        <v>0</v>
      </c>
      <c r="V56" s="4">
        <v>0</v>
      </c>
      <c r="W56" s="11">
        <v>0</v>
      </c>
      <c r="X56" s="4">
        <v>0</v>
      </c>
      <c r="Y56" s="4">
        <v>0</v>
      </c>
      <c r="Z56" s="11">
        <v>0</v>
      </c>
      <c r="AA56" s="18">
        <v>0.08361418863622727</v>
      </c>
      <c r="AB56" s="18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7</v>
      </c>
      <c r="AY56" s="11">
        <v>7</v>
      </c>
      <c r="AZ56" s="4">
        <v>0</v>
      </c>
      <c r="BA56" s="4">
        <v>0</v>
      </c>
      <c r="BB56" s="4">
        <v>0</v>
      </c>
      <c r="BC56" s="4">
        <v>0</v>
      </c>
      <c r="BD56" s="4">
        <v>102</v>
      </c>
      <c r="BE56" s="4">
        <v>3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11">
        <v>0</v>
      </c>
      <c r="BM56" s="4">
        <v>0</v>
      </c>
      <c r="BN56" s="11">
        <v>0</v>
      </c>
      <c r="BO56" s="4">
        <v>0</v>
      </c>
      <c r="BP56" s="7" t="s">
        <v>126</v>
      </c>
      <c r="BQ56" s="7" t="s">
        <v>126</v>
      </c>
      <c r="BR56" s="4">
        <v>0</v>
      </c>
      <c r="BS56" s="4">
        <v>0</v>
      </c>
      <c r="BT56" s="11">
        <v>0</v>
      </c>
      <c r="BU56" s="4">
        <v>0</v>
      </c>
      <c r="BV56" s="4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</row>
    <row r="57" spans="1:98" ht="12.7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</row>
    <row r="58" spans="1:98" ht="12.75">
      <c r="A58" s="35" t="s">
        <v>124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</row>
    <row r="59" spans="1:98" ht="12.75">
      <c r="A59" s="34" t="s">
        <v>27</v>
      </c>
      <c r="B59" s="7">
        <f aca="true" t="shared" si="30" ref="B59:AW62">IF(B$50=0,0,B$50*B53/SUM(B$53:B$56))</f>
        <v>0.015784858228588133</v>
      </c>
      <c r="C59" s="7">
        <f t="shared" si="30"/>
        <v>3.8016000000000005</v>
      </c>
      <c r="D59" s="7">
        <f t="shared" si="30"/>
        <v>5.3022149999999995</v>
      </c>
      <c r="E59" s="7">
        <f t="shared" si="30"/>
        <v>0</v>
      </c>
      <c r="F59" s="7">
        <f t="shared" si="30"/>
        <v>0</v>
      </c>
      <c r="G59" s="7">
        <f t="shared" si="30"/>
        <v>3.9077654174316883</v>
      </c>
      <c r="H59" s="7">
        <f t="shared" si="30"/>
        <v>58.94106175115208</v>
      </c>
      <c r="I59" s="7">
        <f t="shared" si="30"/>
        <v>0</v>
      </c>
      <c r="J59" s="7">
        <f t="shared" si="30"/>
        <v>0</v>
      </c>
      <c r="K59" s="7">
        <f t="shared" si="30"/>
        <v>0.24230676035861398</v>
      </c>
      <c r="L59" s="7">
        <f t="shared" si="30"/>
        <v>0.9697666553939803</v>
      </c>
      <c r="M59" s="7">
        <f t="shared" si="30"/>
        <v>0.725059181602976</v>
      </c>
      <c r="N59" s="7">
        <f t="shared" si="30"/>
        <v>0.04580749840644376</v>
      </c>
      <c r="O59" s="7">
        <f t="shared" si="30"/>
        <v>16.232591736492346</v>
      </c>
      <c r="P59" s="7">
        <f t="shared" si="30"/>
        <v>4.133131470990428</v>
      </c>
      <c r="Q59" s="7">
        <f t="shared" si="30"/>
        <v>13.884155060106975</v>
      </c>
      <c r="R59" s="7">
        <f t="shared" si="30"/>
        <v>1.3884155060106975</v>
      </c>
      <c r="S59" s="7">
        <f t="shared" si="30"/>
        <v>0.061921133875947235</v>
      </c>
      <c r="T59" s="7">
        <f t="shared" si="30"/>
        <v>1.8297287266347257</v>
      </c>
      <c r="U59" s="7">
        <f t="shared" si="30"/>
        <v>0.20052234474753336</v>
      </c>
      <c r="V59" s="7">
        <f t="shared" si="30"/>
        <v>0.1921223779426582</v>
      </c>
      <c r="W59" s="7">
        <f t="shared" si="30"/>
        <v>0.030649445818448293</v>
      </c>
      <c r="X59" s="7">
        <f t="shared" si="30"/>
        <v>10.365422735499441</v>
      </c>
      <c r="Y59" s="7">
        <f t="shared" si="30"/>
        <v>2.6863563402889246</v>
      </c>
      <c r="Z59" s="7">
        <f t="shared" si="30"/>
        <v>0.1287319422150883</v>
      </c>
      <c r="AA59" s="7">
        <f t="shared" si="30"/>
        <v>91.16240970130147</v>
      </c>
      <c r="AB59" s="7">
        <f t="shared" si="30"/>
        <v>14.990568355213798</v>
      </c>
      <c r="AC59" s="7">
        <f t="shared" si="30"/>
        <v>0</v>
      </c>
      <c r="AD59" s="7">
        <f t="shared" si="30"/>
        <v>2.0976332417092065</v>
      </c>
      <c r="AE59" s="7">
        <f t="shared" si="30"/>
        <v>0.10069294066695539</v>
      </c>
      <c r="AF59" s="7">
        <f t="shared" si="30"/>
        <v>0</v>
      </c>
      <c r="AG59" s="7">
        <f t="shared" si="30"/>
        <v>0</v>
      </c>
      <c r="AH59" s="7">
        <f t="shared" si="30"/>
        <v>84.78953364727327</v>
      </c>
      <c r="AI59" s="7">
        <f t="shared" si="30"/>
        <v>14.659680431201789</v>
      </c>
      <c r="AJ59" s="7">
        <f t="shared" si="30"/>
        <v>0.36750646549931953</v>
      </c>
      <c r="AK59" s="7">
        <f t="shared" si="30"/>
        <v>0.9789499999999999</v>
      </c>
      <c r="AL59" s="7">
        <f t="shared" si="30"/>
        <v>0.17153889212561546</v>
      </c>
      <c r="AM59" s="7">
        <f t="shared" si="30"/>
        <v>8.946972222222222</v>
      </c>
      <c r="AN59" s="7">
        <f t="shared" si="30"/>
        <v>8.592471358428806</v>
      </c>
      <c r="AO59" s="7">
        <f t="shared" si="30"/>
        <v>0</v>
      </c>
      <c r="AP59" s="7">
        <f t="shared" si="30"/>
        <v>12.575651761196056</v>
      </c>
      <c r="AQ59" s="7">
        <f t="shared" si="30"/>
        <v>0</v>
      </c>
      <c r="AR59" s="7">
        <f t="shared" si="30"/>
        <v>0.2146550042270924</v>
      </c>
      <c r="AS59" s="7">
        <f t="shared" si="30"/>
        <v>0</v>
      </c>
      <c r="AT59" s="7">
        <f t="shared" si="30"/>
        <v>0.19181918683208452</v>
      </c>
      <c r="AU59" s="7">
        <f t="shared" si="30"/>
        <v>14.07004227837145</v>
      </c>
      <c r="AV59" s="7">
        <f t="shared" si="30"/>
        <v>0.6455219489231494</v>
      </c>
      <c r="AW59" s="7">
        <f t="shared" si="30"/>
        <v>14.80667638956409</v>
      </c>
      <c r="AX59" s="7">
        <f aca="true" t="shared" si="31" ref="AX59:AZ62">IF(AX$50=0,0,AX$50*AX53/SUM(AX$53:AX$56))</f>
        <v>0.6776236978542747</v>
      </c>
      <c r="AY59" s="7">
        <f t="shared" si="31"/>
        <v>0.152813209771244</v>
      </c>
      <c r="AZ59" s="7">
        <f t="shared" si="31"/>
        <v>0</v>
      </c>
      <c r="BA59" s="7">
        <f aca="true" t="shared" si="32" ref="BA59:BO62">IF(BA$50=0,0,BA$50*BA53/SUM(BA$53:BA$56))</f>
        <v>0.6271663778162913</v>
      </c>
      <c r="BB59" s="7">
        <f t="shared" si="32"/>
        <v>0.2220155925899435</v>
      </c>
      <c r="BC59" s="7">
        <f t="shared" si="32"/>
        <v>0</v>
      </c>
      <c r="BD59" s="7">
        <f t="shared" si="32"/>
        <v>72.45464365256124</v>
      </c>
      <c r="BE59" s="7">
        <f t="shared" si="32"/>
        <v>0.5720939651680842</v>
      </c>
      <c r="BF59" s="7">
        <f t="shared" si="32"/>
        <v>0</v>
      </c>
      <c r="BG59" s="7">
        <f t="shared" si="32"/>
        <v>0.10129235068110375</v>
      </c>
      <c r="BH59" s="7">
        <f t="shared" si="32"/>
        <v>0</v>
      </c>
      <c r="BI59" s="7">
        <f t="shared" si="32"/>
        <v>0</v>
      </c>
      <c r="BJ59" s="7">
        <f t="shared" si="32"/>
        <v>0</v>
      </c>
      <c r="BK59" s="7">
        <f t="shared" si="32"/>
        <v>2.6628102669878895</v>
      </c>
      <c r="BL59" s="7">
        <f t="shared" si="32"/>
        <v>1.6220424507771691</v>
      </c>
      <c r="BM59" s="7">
        <f t="shared" si="32"/>
        <v>0</v>
      </c>
      <c r="BN59" s="7">
        <f t="shared" si="32"/>
        <v>0</v>
      </c>
      <c r="BO59" s="7">
        <f t="shared" si="32"/>
        <v>0</v>
      </c>
      <c r="BP59" s="7" t="s">
        <v>126</v>
      </c>
      <c r="BQ59" s="7" t="s">
        <v>126</v>
      </c>
      <c r="BR59" s="7">
        <f aca="true" t="shared" si="33" ref="BR59:CT62">IF(BR$50=0,0,BR$50*BR53/SUM(BR$53:BR$56))</f>
        <v>0</v>
      </c>
      <c r="BS59" s="7">
        <f t="shared" si="33"/>
        <v>0</v>
      </c>
      <c r="BT59" s="7">
        <f t="shared" si="33"/>
        <v>0</v>
      </c>
      <c r="BU59" s="7">
        <f t="shared" si="33"/>
        <v>0</v>
      </c>
      <c r="BV59" s="7">
        <f t="shared" si="33"/>
        <v>0</v>
      </c>
      <c r="BW59" s="7">
        <f t="shared" si="33"/>
        <v>0</v>
      </c>
      <c r="BX59" s="7">
        <f t="shared" si="33"/>
        <v>0</v>
      </c>
      <c r="BY59" s="7">
        <f t="shared" si="33"/>
        <v>0</v>
      </c>
      <c r="BZ59" s="7">
        <f t="shared" si="33"/>
        <v>0</v>
      </c>
      <c r="CA59" s="7">
        <f t="shared" si="33"/>
        <v>0</v>
      </c>
      <c r="CB59" s="7">
        <f t="shared" si="33"/>
        <v>0.21879954633650156</v>
      </c>
      <c r="CC59" s="7">
        <f t="shared" si="33"/>
        <v>0</v>
      </c>
      <c r="CD59" s="7">
        <f t="shared" si="33"/>
        <v>0.03600423579244617</v>
      </c>
      <c r="CE59" s="7">
        <f t="shared" si="33"/>
        <v>4.273354420025085</v>
      </c>
      <c r="CF59" s="7">
        <f t="shared" si="33"/>
        <v>0</v>
      </c>
      <c r="CG59" s="7">
        <f t="shared" si="33"/>
        <v>0.7764323151997108</v>
      </c>
      <c r="CH59" s="7">
        <f t="shared" si="33"/>
        <v>0</v>
      </c>
      <c r="CI59" s="7">
        <f t="shared" si="33"/>
        <v>0</v>
      </c>
      <c r="CJ59" s="7">
        <f t="shared" si="33"/>
        <v>0</v>
      </c>
      <c r="CK59" s="7">
        <f t="shared" si="33"/>
        <v>0</v>
      </c>
      <c r="CL59" s="7">
        <f t="shared" si="33"/>
        <v>0</v>
      </c>
      <c r="CM59" s="7">
        <f t="shared" si="33"/>
        <v>0</v>
      </c>
      <c r="CN59" s="7">
        <f t="shared" si="33"/>
        <v>0</v>
      </c>
      <c r="CO59" s="7">
        <f t="shared" si="33"/>
        <v>0</v>
      </c>
      <c r="CP59" s="7">
        <f t="shared" si="33"/>
        <v>0</v>
      </c>
      <c r="CQ59" s="7">
        <f t="shared" si="33"/>
        <v>0</v>
      </c>
      <c r="CR59" s="7">
        <f t="shared" si="33"/>
        <v>0</v>
      </c>
      <c r="CS59" s="7">
        <f t="shared" si="33"/>
        <v>0</v>
      </c>
      <c r="CT59" s="7">
        <f t="shared" si="33"/>
        <v>0</v>
      </c>
    </row>
    <row r="60" spans="1:98" ht="12.75">
      <c r="A60" s="34" t="s">
        <v>28</v>
      </c>
      <c r="B60" s="7">
        <f t="shared" si="30"/>
        <v>0</v>
      </c>
      <c r="C60" s="7">
        <f t="shared" si="30"/>
        <v>0</v>
      </c>
      <c r="D60" s="7">
        <f t="shared" si="30"/>
        <v>0</v>
      </c>
      <c r="E60" s="7">
        <f t="shared" si="30"/>
        <v>0</v>
      </c>
      <c r="F60" s="7">
        <f t="shared" si="30"/>
        <v>0</v>
      </c>
      <c r="G60" s="7">
        <f t="shared" si="30"/>
        <v>0</v>
      </c>
      <c r="H60" s="7">
        <f t="shared" si="30"/>
        <v>0</v>
      </c>
      <c r="I60" s="7">
        <f t="shared" si="30"/>
        <v>0</v>
      </c>
      <c r="J60" s="7">
        <f t="shared" si="30"/>
        <v>0</v>
      </c>
      <c r="K60" s="7">
        <f t="shared" si="30"/>
        <v>0</v>
      </c>
      <c r="L60" s="7">
        <f t="shared" si="30"/>
        <v>0.04342238755495434</v>
      </c>
      <c r="M60" s="7">
        <f t="shared" si="30"/>
        <v>0.03246533648968549</v>
      </c>
      <c r="N60" s="7">
        <f t="shared" si="30"/>
        <v>0</v>
      </c>
      <c r="O60" s="7">
        <f t="shared" si="30"/>
        <v>0.7096214966772609</v>
      </c>
      <c r="P60" s="7">
        <f t="shared" si="30"/>
        <v>0.04239109201015823</v>
      </c>
      <c r="Q60" s="7">
        <f t="shared" si="30"/>
        <v>0.1595879891966319</v>
      </c>
      <c r="R60" s="7">
        <f t="shared" si="30"/>
        <v>0.01595879891966319</v>
      </c>
      <c r="S60" s="7">
        <f t="shared" si="30"/>
        <v>0</v>
      </c>
      <c r="T60" s="7">
        <f t="shared" si="30"/>
        <v>0</v>
      </c>
      <c r="U60" s="7">
        <f t="shared" si="30"/>
        <v>0</v>
      </c>
      <c r="V60" s="7">
        <f t="shared" si="30"/>
        <v>0</v>
      </c>
      <c r="W60" s="7">
        <f t="shared" si="30"/>
        <v>0</v>
      </c>
      <c r="X60" s="7">
        <f t="shared" si="30"/>
        <v>8.728777040420582</v>
      </c>
      <c r="Y60" s="7">
        <f t="shared" si="30"/>
        <v>4.665776801554448</v>
      </c>
      <c r="Z60" s="7">
        <f t="shared" si="30"/>
        <v>0.22358705753146912</v>
      </c>
      <c r="AA60" s="7">
        <f t="shared" si="30"/>
        <v>0.9013390699660391</v>
      </c>
      <c r="AB60" s="7">
        <f t="shared" si="30"/>
        <v>0</v>
      </c>
      <c r="AC60" s="7">
        <f t="shared" si="30"/>
        <v>0</v>
      </c>
      <c r="AD60" s="7">
        <f t="shared" si="30"/>
        <v>0</v>
      </c>
      <c r="AE60" s="7">
        <f t="shared" si="30"/>
        <v>0</v>
      </c>
      <c r="AF60" s="7">
        <f t="shared" si="30"/>
        <v>0</v>
      </c>
      <c r="AG60" s="7">
        <f t="shared" si="30"/>
        <v>0</v>
      </c>
      <c r="AH60" s="7">
        <f t="shared" si="30"/>
        <v>0</v>
      </c>
      <c r="AI60" s="7">
        <f t="shared" si="30"/>
        <v>2.2897972829720956</v>
      </c>
      <c r="AJ60" s="7">
        <f t="shared" si="30"/>
        <v>0</v>
      </c>
      <c r="AK60" s="7">
        <f t="shared" si="30"/>
        <v>0</v>
      </c>
      <c r="AL60" s="7">
        <f t="shared" si="30"/>
        <v>0</v>
      </c>
      <c r="AM60" s="7">
        <f t="shared" si="30"/>
        <v>0.4066805555555556</v>
      </c>
      <c r="AN60" s="7">
        <f t="shared" si="30"/>
        <v>0.04909983633387889</v>
      </c>
      <c r="AO60" s="7">
        <f t="shared" si="30"/>
        <v>0</v>
      </c>
      <c r="AP60" s="7">
        <f t="shared" si="30"/>
        <v>0.8733091500830593</v>
      </c>
      <c r="AQ60" s="7">
        <f t="shared" si="30"/>
        <v>0</v>
      </c>
      <c r="AR60" s="7">
        <f t="shared" si="30"/>
        <v>0.14310333615139495</v>
      </c>
      <c r="AS60" s="7">
        <f t="shared" si="30"/>
        <v>0</v>
      </c>
      <c r="AT60" s="7">
        <f t="shared" si="30"/>
        <v>0.09590959341604226</v>
      </c>
      <c r="AU60" s="7">
        <f t="shared" si="30"/>
        <v>0</v>
      </c>
      <c r="AV60" s="7">
        <f t="shared" si="30"/>
        <v>0.25820877956925975</v>
      </c>
      <c r="AW60" s="7">
        <f t="shared" si="30"/>
        <v>0</v>
      </c>
      <c r="AX60" s="7">
        <f t="shared" si="31"/>
        <v>0</v>
      </c>
      <c r="AY60" s="7">
        <f t="shared" si="31"/>
        <v>0</v>
      </c>
      <c r="AZ60" s="7">
        <f t="shared" si="31"/>
        <v>0</v>
      </c>
      <c r="BA60" s="7">
        <f t="shared" si="32"/>
        <v>0</v>
      </c>
      <c r="BB60" s="7">
        <f t="shared" si="32"/>
        <v>0</v>
      </c>
      <c r="BC60" s="7">
        <f t="shared" si="32"/>
        <v>0</v>
      </c>
      <c r="BD60" s="7">
        <f t="shared" si="32"/>
        <v>5.984454342984409</v>
      </c>
      <c r="BE60" s="7">
        <f t="shared" si="32"/>
        <v>0</v>
      </c>
      <c r="BF60" s="7">
        <f t="shared" si="32"/>
        <v>0</v>
      </c>
      <c r="BG60" s="7">
        <f t="shared" si="32"/>
        <v>0.05064617534055187</v>
      </c>
      <c r="BH60" s="7">
        <f t="shared" si="32"/>
        <v>0</v>
      </c>
      <c r="BI60" s="7">
        <f t="shared" si="32"/>
        <v>0</v>
      </c>
      <c r="BJ60" s="7">
        <f t="shared" si="32"/>
        <v>0</v>
      </c>
      <c r="BK60" s="7">
        <f t="shared" si="32"/>
        <v>0</v>
      </c>
      <c r="BL60" s="7">
        <f t="shared" si="32"/>
        <v>0</v>
      </c>
      <c r="BM60" s="7">
        <f t="shared" si="32"/>
        <v>0</v>
      </c>
      <c r="BN60" s="7">
        <f t="shared" si="32"/>
        <v>0</v>
      </c>
      <c r="BO60" s="7">
        <f t="shared" si="32"/>
        <v>0</v>
      </c>
      <c r="BP60" s="7" t="s">
        <v>126</v>
      </c>
      <c r="BQ60" s="7" t="s">
        <v>126</v>
      </c>
      <c r="BR60" s="7">
        <f t="shared" si="33"/>
        <v>0</v>
      </c>
      <c r="BS60" s="7">
        <f t="shared" si="33"/>
        <v>0</v>
      </c>
      <c r="BT60" s="7">
        <f t="shared" si="33"/>
        <v>0</v>
      </c>
      <c r="BU60" s="7">
        <f t="shared" si="33"/>
        <v>0</v>
      </c>
      <c r="BV60" s="7">
        <f t="shared" si="33"/>
        <v>0</v>
      </c>
      <c r="BW60" s="7">
        <f t="shared" si="33"/>
        <v>0</v>
      </c>
      <c r="BX60" s="7">
        <f t="shared" si="33"/>
        <v>0</v>
      </c>
      <c r="BY60" s="7">
        <f t="shared" si="33"/>
        <v>0</v>
      </c>
      <c r="BZ60" s="7">
        <f t="shared" si="33"/>
        <v>0</v>
      </c>
      <c r="CA60" s="7">
        <f t="shared" si="33"/>
        <v>0</v>
      </c>
      <c r="CB60" s="7">
        <f t="shared" si="33"/>
        <v>0</v>
      </c>
      <c r="CC60" s="7">
        <f t="shared" si="33"/>
        <v>0</v>
      </c>
      <c r="CD60" s="7">
        <f t="shared" si="33"/>
        <v>0</v>
      </c>
      <c r="CE60" s="7">
        <f t="shared" si="33"/>
        <v>0</v>
      </c>
      <c r="CF60" s="7">
        <f t="shared" si="33"/>
        <v>0</v>
      </c>
      <c r="CG60" s="7">
        <f t="shared" si="33"/>
        <v>0.3882161575998554</v>
      </c>
      <c r="CH60" s="7">
        <f t="shared" si="33"/>
        <v>0</v>
      </c>
      <c r="CI60" s="7">
        <f t="shared" si="33"/>
        <v>0</v>
      </c>
      <c r="CJ60" s="7">
        <f t="shared" si="33"/>
        <v>0</v>
      </c>
      <c r="CK60" s="7">
        <f t="shared" si="33"/>
        <v>0</v>
      </c>
      <c r="CL60" s="7">
        <f t="shared" si="33"/>
        <v>0</v>
      </c>
      <c r="CM60" s="7">
        <f t="shared" si="33"/>
        <v>0</v>
      </c>
      <c r="CN60" s="7">
        <f t="shared" si="33"/>
        <v>0</v>
      </c>
      <c r="CO60" s="7">
        <f t="shared" si="33"/>
        <v>0</v>
      </c>
      <c r="CP60" s="7">
        <f t="shared" si="33"/>
        <v>0</v>
      </c>
      <c r="CQ60" s="7">
        <f t="shared" si="33"/>
        <v>0</v>
      </c>
      <c r="CR60" s="7">
        <f t="shared" si="33"/>
        <v>0</v>
      </c>
      <c r="CS60" s="7">
        <f t="shared" si="33"/>
        <v>0</v>
      </c>
      <c r="CT60" s="7">
        <f t="shared" si="33"/>
        <v>0</v>
      </c>
    </row>
    <row r="61" spans="1:98" ht="12.75">
      <c r="A61" s="34" t="s">
        <v>29</v>
      </c>
      <c r="B61" s="7">
        <f t="shared" si="30"/>
        <v>0.02104647763811751</v>
      </c>
      <c r="C61" s="7">
        <f t="shared" si="30"/>
        <v>0</v>
      </c>
      <c r="D61" s="7">
        <f t="shared" si="30"/>
        <v>0.935685</v>
      </c>
      <c r="E61" s="7">
        <f t="shared" si="30"/>
        <v>0.09071428571428572</v>
      </c>
      <c r="F61" s="7">
        <f t="shared" si="30"/>
        <v>0</v>
      </c>
      <c r="G61" s="7">
        <f t="shared" si="30"/>
        <v>1.3355653958310834</v>
      </c>
      <c r="H61" s="7">
        <f t="shared" si="30"/>
        <v>3.1473382488479262</v>
      </c>
      <c r="I61" s="7">
        <f t="shared" si="30"/>
        <v>0</v>
      </c>
      <c r="J61" s="7">
        <f t="shared" si="30"/>
        <v>0</v>
      </c>
      <c r="K61" s="7">
        <f t="shared" si="30"/>
        <v>0.2503836523705678</v>
      </c>
      <c r="L61" s="7">
        <f t="shared" si="30"/>
        <v>0.13026716266486302</v>
      </c>
      <c r="M61" s="7">
        <f t="shared" si="30"/>
        <v>0.0973960094690565</v>
      </c>
      <c r="N61" s="7">
        <f t="shared" si="30"/>
        <v>0.04490931216318016</v>
      </c>
      <c r="O61" s="7">
        <f t="shared" si="30"/>
        <v>4.878647789656169</v>
      </c>
      <c r="P61" s="7">
        <f t="shared" si="30"/>
        <v>0</v>
      </c>
      <c r="Q61" s="7">
        <f t="shared" si="30"/>
        <v>13.40539109251708</v>
      </c>
      <c r="R61" s="7">
        <f t="shared" si="30"/>
        <v>1.3405391092517078</v>
      </c>
      <c r="S61" s="7">
        <f t="shared" si="30"/>
        <v>0.061921133875947235</v>
      </c>
      <c r="T61" s="7">
        <f t="shared" si="30"/>
        <v>1.8297287266347257</v>
      </c>
      <c r="U61" s="7">
        <f t="shared" si="30"/>
        <v>0.3007835171213</v>
      </c>
      <c r="V61" s="7">
        <f t="shared" si="30"/>
        <v>4.418814692681139</v>
      </c>
      <c r="W61" s="7">
        <f t="shared" si="30"/>
        <v>0.7049372538243107</v>
      </c>
      <c r="X61" s="7">
        <f t="shared" si="30"/>
        <v>1.7275704559165734</v>
      </c>
      <c r="Y61" s="7">
        <f t="shared" si="30"/>
        <v>8.200456196671453</v>
      </c>
      <c r="Z61" s="7">
        <f t="shared" si="30"/>
        <v>0.3929711920250063</v>
      </c>
      <c r="AA61" s="7">
        <f t="shared" si="30"/>
        <v>5.067116211114376</v>
      </c>
      <c r="AB61" s="7">
        <f t="shared" si="30"/>
        <v>0.17059903430094606</v>
      </c>
      <c r="AC61" s="7">
        <f t="shared" si="30"/>
        <v>0</v>
      </c>
      <c r="AD61" s="7">
        <f t="shared" si="30"/>
        <v>0</v>
      </c>
      <c r="AE61" s="7">
        <f t="shared" si="30"/>
        <v>0</v>
      </c>
      <c r="AF61" s="7">
        <f t="shared" si="30"/>
        <v>0</v>
      </c>
      <c r="AG61" s="7">
        <f t="shared" si="30"/>
        <v>0</v>
      </c>
      <c r="AH61" s="7">
        <f t="shared" si="30"/>
        <v>0</v>
      </c>
      <c r="AI61" s="7">
        <f t="shared" si="30"/>
        <v>2.4391318883833195</v>
      </c>
      <c r="AJ61" s="7">
        <f t="shared" si="30"/>
        <v>0.9187661637482988</v>
      </c>
      <c r="AK61" s="7">
        <f t="shared" si="30"/>
        <v>0.6992499999999999</v>
      </c>
      <c r="AL61" s="7">
        <f t="shared" si="30"/>
        <v>5.0603973177056565</v>
      </c>
      <c r="AM61" s="7">
        <f t="shared" si="30"/>
        <v>5.286847222222223</v>
      </c>
      <c r="AN61" s="7">
        <f t="shared" si="30"/>
        <v>0</v>
      </c>
      <c r="AO61" s="7">
        <f t="shared" si="30"/>
        <v>0</v>
      </c>
      <c r="AP61" s="7">
        <f t="shared" si="30"/>
        <v>118.94470624131269</v>
      </c>
      <c r="AQ61" s="7">
        <f t="shared" si="30"/>
        <v>0</v>
      </c>
      <c r="AR61" s="7">
        <f t="shared" si="30"/>
        <v>2.4327567145737143</v>
      </c>
      <c r="AS61" s="7">
        <f t="shared" si="30"/>
        <v>0</v>
      </c>
      <c r="AT61" s="7">
        <f t="shared" si="30"/>
        <v>0.8631863407443804</v>
      </c>
      <c r="AU61" s="7">
        <f t="shared" si="30"/>
        <v>0.1068610805952262</v>
      </c>
      <c r="AV61" s="7">
        <f t="shared" si="30"/>
        <v>0</v>
      </c>
      <c r="AW61" s="7">
        <f t="shared" si="30"/>
        <v>0</v>
      </c>
      <c r="AX61" s="7">
        <f t="shared" si="31"/>
        <v>0.5544193891534975</v>
      </c>
      <c r="AY61" s="7">
        <f t="shared" si="31"/>
        <v>0.125028989812836</v>
      </c>
      <c r="AZ61" s="7">
        <f t="shared" si="31"/>
        <v>0</v>
      </c>
      <c r="BA61" s="7">
        <f t="shared" si="32"/>
        <v>0.08362218370883882</v>
      </c>
      <c r="BB61" s="7">
        <f t="shared" si="32"/>
        <v>0.027751949073742937</v>
      </c>
      <c r="BC61" s="7">
        <f t="shared" si="32"/>
        <v>0</v>
      </c>
      <c r="BD61" s="7">
        <f t="shared" si="32"/>
        <v>475.5503897550111</v>
      </c>
      <c r="BE61" s="7">
        <f t="shared" si="32"/>
        <v>0.5720939651680842</v>
      </c>
      <c r="BF61" s="7">
        <f t="shared" si="32"/>
        <v>1.2882042967166598</v>
      </c>
      <c r="BG61" s="7">
        <f t="shared" si="32"/>
        <v>0</v>
      </c>
      <c r="BH61" s="7">
        <f t="shared" si="32"/>
        <v>0</v>
      </c>
      <c r="BI61" s="7">
        <f t="shared" si="32"/>
        <v>0.4699998718482052</v>
      </c>
      <c r="BJ61" s="7">
        <f t="shared" si="32"/>
        <v>0</v>
      </c>
      <c r="BK61" s="7">
        <f t="shared" si="32"/>
        <v>1.285494611649326</v>
      </c>
      <c r="BL61" s="7">
        <f t="shared" si="32"/>
        <v>0.7830549762372541</v>
      </c>
      <c r="BM61" s="7">
        <f t="shared" si="32"/>
        <v>0.719741895836534</v>
      </c>
      <c r="BN61" s="7">
        <f t="shared" si="32"/>
        <v>0.3011215240436319</v>
      </c>
      <c r="BO61" s="7">
        <f t="shared" si="32"/>
        <v>0</v>
      </c>
      <c r="BP61" s="7" t="s">
        <v>126</v>
      </c>
      <c r="BQ61" s="7" t="s">
        <v>126</v>
      </c>
      <c r="BR61" s="7">
        <f t="shared" si="33"/>
        <v>0</v>
      </c>
      <c r="BS61" s="7">
        <f t="shared" si="33"/>
        <v>0</v>
      </c>
      <c r="BT61" s="7">
        <f t="shared" si="33"/>
        <v>0</v>
      </c>
      <c r="BU61" s="7">
        <f t="shared" si="33"/>
        <v>0</v>
      </c>
      <c r="BV61" s="7">
        <f t="shared" si="33"/>
        <v>0.07886762276956957</v>
      </c>
      <c r="BW61" s="7">
        <f t="shared" si="33"/>
        <v>0.050053268590304796</v>
      </c>
      <c r="BX61" s="7">
        <f t="shared" si="33"/>
        <v>0.0018779028313040964</v>
      </c>
      <c r="BY61" s="7">
        <f t="shared" si="33"/>
        <v>0.0034980188994286846</v>
      </c>
      <c r="BZ61" s="7">
        <f t="shared" si="33"/>
        <v>0.02335810536386364</v>
      </c>
      <c r="CA61" s="7">
        <f t="shared" si="33"/>
        <v>8.032708466835745E-05</v>
      </c>
      <c r="CB61" s="7">
        <f t="shared" si="33"/>
        <v>0.10562736719693179</v>
      </c>
      <c r="CC61" s="7">
        <f t="shared" si="33"/>
        <v>0</v>
      </c>
      <c r="CD61" s="7">
        <f t="shared" si="33"/>
        <v>0</v>
      </c>
      <c r="CE61" s="7">
        <f t="shared" si="33"/>
        <v>1.6125865735943719</v>
      </c>
      <c r="CF61" s="7">
        <f t="shared" si="33"/>
        <v>0</v>
      </c>
      <c r="CG61" s="7">
        <f t="shared" si="33"/>
        <v>7.919609615037051</v>
      </c>
      <c r="CH61" s="7">
        <f t="shared" si="33"/>
        <v>0</v>
      </c>
      <c r="CI61" s="7">
        <f t="shared" si="33"/>
        <v>0</v>
      </c>
      <c r="CJ61" s="7">
        <f t="shared" si="33"/>
        <v>0</v>
      </c>
      <c r="CK61" s="7">
        <f t="shared" si="33"/>
        <v>0</v>
      </c>
      <c r="CL61" s="7">
        <f t="shared" si="33"/>
        <v>0</v>
      </c>
      <c r="CM61" s="7">
        <f t="shared" si="33"/>
        <v>0</v>
      </c>
      <c r="CN61" s="7">
        <f t="shared" si="33"/>
        <v>0</v>
      </c>
      <c r="CO61" s="7">
        <f t="shared" si="33"/>
        <v>0</v>
      </c>
      <c r="CP61" s="7">
        <f t="shared" si="33"/>
        <v>0</v>
      </c>
      <c r="CQ61" s="7">
        <f t="shared" si="33"/>
        <v>0</v>
      </c>
      <c r="CR61" s="7">
        <f t="shared" si="33"/>
        <v>0</v>
      </c>
      <c r="CS61" s="7">
        <f t="shared" si="33"/>
        <v>0</v>
      </c>
      <c r="CT61" s="7">
        <f t="shared" si="33"/>
        <v>0</v>
      </c>
    </row>
    <row r="62" spans="1:98" ht="12.75">
      <c r="A62" s="34" t="s">
        <v>30</v>
      </c>
      <c r="B62" s="7">
        <f t="shared" si="30"/>
        <v>0</v>
      </c>
      <c r="C62" s="7">
        <f t="shared" si="30"/>
        <v>0</v>
      </c>
      <c r="D62" s="7">
        <f t="shared" si="30"/>
        <v>0</v>
      </c>
      <c r="E62" s="7">
        <f t="shared" si="30"/>
        <v>0.09071428571428572</v>
      </c>
      <c r="F62" s="7">
        <f t="shared" si="30"/>
        <v>0</v>
      </c>
      <c r="G62" s="7">
        <f t="shared" si="30"/>
        <v>0</v>
      </c>
      <c r="H62" s="7">
        <f t="shared" si="30"/>
        <v>0</v>
      </c>
      <c r="I62" s="7">
        <f t="shared" si="30"/>
        <v>0.061748195669607056</v>
      </c>
      <c r="J62" s="7">
        <f t="shared" si="30"/>
        <v>0</v>
      </c>
      <c r="K62" s="7">
        <f t="shared" si="30"/>
        <v>0</v>
      </c>
      <c r="L62" s="7">
        <f t="shared" si="30"/>
        <v>0.057896516739939126</v>
      </c>
      <c r="M62" s="7">
        <f t="shared" si="30"/>
        <v>0.043287115319580655</v>
      </c>
      <c r="N62" s="7">
        <f t="shared" si="30"/>
        <v>0</v>
      </c>
      <c r="O62" s="7">
        <f t="shared" si="30"/>
        <v>0.17740537416931523</v>
      </c>
      <c r="P62" s="7">
        <f t="shared" si="30"/>
        <v>0</v>
      </c>
      <c r="Q62" s="7">
        <f t="shared" si="30"/>
        <v>0</v>
      </c>
      <c r="R62" s="7">
        <f t="shared" si="30"/>
        <v>0</v>
      </c>
      <c r="S62" s="7">
        <f t="shared" si="30"/>
        <v>0</v>
      </c>
      <c r="T62" s="7">
        <f t="shared" si="30"/>
        <v>0</v>
      </c>
      <c r="U62" s="7">
        <f t="shared" si="30"/>
        <v>0</v>
      </c>
      <c r="V62" s="7">
        <f t="shared" si="30"/>
        <v>0</v>
      </c>
      <c r="W62" s="7">
        <f t="shared" si="30"/>
        <v>0</v>
      </c>
      <c r="X62" s="7">
        <f t="shared" si="30"/>
        <v>0</v>
      </c>
      <c r="Y62" s="7">
        <f t="shared" si="30"/>
        <v>0</v>
      </c>
      <c r="Z62" s="7">
        <f t="shared" si="30"/>
        <v>0</v>
      </c>
      <c r="AA62" s="7">
        <f t="shared" si="30"/>
        <v>0.028101717852301433</v>
      </c>
      <c r="AB62" s="7">
        <f t="shared" si="30"/>
        <v>0</v>
      </c>
      <c r="AC62" s="7">
        <f t="shared" si="30"/>
        <v>0</v>
      </c>
      <c r="AD62" s="7">
        <f t="shared" si="30"/>
        <v>0</v>
      </c>
      <c r="AE62" s="7">
        <f t="shared" si="30"/>
        <v>0</v>
      </c>
      <c r="AF62" s="7">
        <f t="shared" si="30"/>
        <v>0</v>
      </c>
      <c r="AG62" s="7">
        <f t="shared" si="30"/>
        <v>0</v>
      </c>
      <c r="AH62" s="7">
        <f t="shared" si="30"/>
        <v>0</v>
      </c>
      <c r="AI62" s="7">
        <f t="shared" si="30"/>
        <v>0</v>
      </c>
      <c r="AJ62" s="7">
        <f t="shared" si="30"/>
        <v>0</v>
      </c>
      <c r="AK62" s="7">
        <f t="shared" si="30"/>
        <v>0</v>
      </c>
      <c r="AL62" s="7">
        <f t="shared" si="30"/>
        <v>0</v>
      </c>
      <c r="AM62" s="7">
        <f t="shared" si="30"/>
        <v>0</v>
      </c>
      <c r="AN62" s="7">
        <f t="shared" si="30"/>
        <v>0</v>
      </c>
      <c r="AO62" s="7">
        <f t="shared" si="30"/>
        <v>0</v>
      </c>
      <c r="AP62" s="7">
        <f t="shared" si="30"/>
        <v>0</v>
      </c>
      <c r="AQ62" s="7">
        <f t="shared" si="30"/>
        <v>0</v>
      </c>
      <c r="AR62" s="7">
        <f t="shared" si="30"/>
        <v>0</v>
      </c>
      <c r="AS62" s="7">
        <f t="shared" si="30"/>
        <v>0</v>
      </c>
      <c r="AT62" s="7">
        <f t="shared" si="30"/>
        <v>0</v>
      </c>
      <c r="AU62" s="7">
        <f t="shared" si="30"/>
        <v>0</v>
      </c>
      <c r="AV62" s="7">
        <f t="shared" si="30"/>
        <v>0</v>
      </c>
      <c r="AW62" s="7">
        <f t="shared" si="30"/>
        <v>0</v>
      </c>
      <c r="AX62" s="7">
        <f t="shared" si="31"/>
        <v>0.2156075402263601</v>
      </c>
      <c r="AY62" s="7">
        <f t="shared" si="31"/>
        <v>0.048622384927214</v>
      </c>
      <c r="AZ62" s="7">
        <f t="shared" si="31"/>
        <v>0</v>
      </c>
      <c r="BA62" s="7">
        <f t="shared" si="32"/>
        <v>0</v>
      </c>
      <c r="BB62" s="7">
        <f t="shared" si="32"/>
        <v>0</v>
      </c>
      <c r="BC62" s="7">
        <f t="shared" si="32"/>
        <v>0</v>
      </c>
      <c r="BD62" s="7">
        <f t="shared" si="32"/>
        <v>21.800512249443205</v>
      </c>
      <c r="BE62" s="7">
        <f t="shared" si="32"/>
        <v>0.2860469825840421</v>
      </c>
      <c r="BF62" s="7">
        <f t="shared" si="32"/>
        <v>0</v>
      </c>
      <c r="BG62" s="7">
        <f t="shared" si="32"/>
        <v>0</v>
      </c>
      <c r="BH62" s="7">
        <f t="shared" si="32"/>
        <v>0</v>
      </c>
      <c r="BI62" s="7">
        <f t="shared" si="32"/>
        <v>0</v>
      </c>
      <c r="BJ62" s="7">
        <f t="shared" si="32"/>
        <v>0</v>
      </c>
      <c r="BK62" s="7">
        <f t="shared" si="32"/>
        <v>0</v>
      </c>
      <c r="BL62" s="7">
        <f t="shared" si="32"/>
        <v>0</v>
      </c>
      <c r="BM62" s="7">
        <f t="shared" si="32"/>
        <v>0</v>
      </c>
      <c r="BN62" s="7">
        <f t="shared" si="32"/>
        <v>0</v>
      </c>
      <c r="BO62" s="7">
        <f t="shared" si="32"/>
        <v>0</v>
      </c>
      <c r="BP62" s="7" t="s">
        <v>126</v>
      </c>
      <c r="BQ62" s="7" t="s">
        <v>126</v>
      </c>
      <c r="BR62" s="7">
        <f t="shared" si="33"/>
        <v>0</v>
      </c>
      <c r="BS62" s="7">
        <f t="shared" si="33"/>
        <v>0</v>
      </c>
      <c r="BT62" s="7">
        <f t="shared" si="33"/>
        <v>0</v>
      </c>
      <c r="BU62" s="7">
        <f t="shared" si="33"/>
        <v>0</v>
      </c>
      <c r="BV62" s="7">
        <f t="shared" si="33"/>
        <v>0</v>
      </c>
      <c r="BW62" s="7">
        <f t="shared" si="33"/>
        <v>0</v>
      </c>
      <c r="BX62" s="7">
        <f t="shared" si="33"/>
        <v>0</v>
      </c>
      <c r="BY62" s="7">
        <f t="shared" si="33"/>
        <v>0</v>
      </c>
      <c r="BZ62" s="7">
        <f t="shared" si="33"/>
        <v>0</v>
      </c>
      <c r="CA62" s="7">
        <f t="shared" si="33"/>
        <v>0</v>
      </c>
      <c r="CB62" s="7">
        <f t="shared" si="33"/>
        <v>0</v>
      </c>
      <c r="CC62" s="7">
        <f t="shared" si="33"/>
        <v>0</v>
      </c>
      <c r="CD62" s="7">
        <f t="shared" si="33"/>
        <v>0</v>
      </c>
      <c r="CE62" s="7">
        <f t="shared" si="33"/>
        <v>0</v>
      </c>
      <c r="CF62" s="7">
        <f t="shared" si="33"/>
        <v>0</v>
      </c>
      <c r="CG62" s="7">
        <f t="shared" si="33"/>
        <v>0</v>
      </c>
      <c r="CH62" s="7">
        <f t="shared" si="33"/>
        <v>0</v>
      </c>
      <c r="CI62" s="7">
        <f t="shared" si="33"/>
        <v>0</v>
      </c>
      <c r="CJ62" s="7">
        <f t="shared" si="33"/>
        <v>0</v>
      </c>
      <c r="CK62" s="7">
        <f t="shared" si="33"/>
        <v>0</v>
      </c>
      <c r="CL62" s="7">
        <f t="shared" si="33"/>
        <v>0</v>
      </c>
      <c r="CM62" s="7">
        <f t="shared" si="33"/>
        <v>0</v>
      </c>
      <c r="CN62" s="7">
        <f t="shared" si="33"/>
        <v>0</v>
      </c>
      <c r="CO62" s="7">
        <f t="shared" si="33"/>
        <v>0</v>
      </c>
      <c r="CP62" s="7">
        <f t="shared" si="33"/>
        <v>0</v>
      </c>
      <c r="CQ62" s="7">
        <f t="shared" si="33"/>
        <v>0</v>
      </c>
      <c r="CR62" s="7">
        <f t="shared" si="33"/>
        <v>0</v>
      </c>
      <c r="CS62" s="7">
        <f t="shared" si="33"/>
        <v>0</v>
      </c>
      <c r="CT62" s="7">
        <f t="shared" si="33"/>
        <v>0</v>
      </c>
    </row>
    <row r="63" spans="2:98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</row>
    <row r="64" spans="1:98" ht="12.75">
      <c r="A64" s="137" t="s">
        <v>323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</row>
    <row r="65" spans="1:98" ht="12.75">
      <c r="A65" s="138" t="s">
        <v>118</v>
      </c>
      <c r="B65" s="4">
        <v>0</v>
      </c>
      <c r="C65" s="4">
        <v>496</v>
      </c>
      <c r="D65" s="4">
        <v>0</v>
      </c>
      <c r="E65" s="4">
        <v>0</v>
      </c>
      <c r="F65" s="4">
        <v>0</v>
      </c>
      <c r="G65" s="4">
        <v>812</v>
      </c>
      <c r="H65" s="4">
        <v>0</v>
      </c>
      <c r="I65" s="4">
        <v>0</v>
      </c>
      <c r="J65" s="4">
        <v>0</v>
      </c>
      <c r="K65" s="4">
        <v>716</v>
      </c>
      <c r="L65" s="4">
        <v>0</v>
      </c>
      <c r="M65" s="11">
        <v>0</v>
      </c>
      <c r="N65" s="4">
        <v>0</v>
      </c>
      <c r="O65" s="4">
        <v>907</v>
      </c>
      <c r="P65" s="4">
        <v>0</v>
      </c>
      <c r="Q65" s="4">
        <v>0</v>
      </c>
      <c r="R65" s="11">
        <v>0</v>
      </c>
      <c r="S65" s="4">
        <v>0</v>
      </c>
      <c r="T65" s="11">
        <v>716</v>
      </c>
      <c r="U65" s="134">
        <v>0</v>
      </c>
      <c r="V65" s="4">
        <v>0</v>
      </c>
      <c r="W65" s="11">
        <v>0</v>
      </c>
      <c r="X65" s="4">
        <v>1389</v>
      </c>
      <c r="Y65" s="4">
        <v>0</v>
      </c>
      <c r="Z65" s="11">
        <v>0</v>
      </c>
      <c r="AA65" s="18">
        <v>0</v>
      </c>
      <c r="AB65" s="18">
        <v>0</v>
      </c>
      <c r="AC65" s="4">
        <v>0</v>
      </c>
      <c r="AD65" s="4">
        <v>0</v>
      </c>
      <c r="AE65" s="4">
        <v>724</v>
      </c>
      <c r="AF65" s="4">
        <v>0</v>
      </c>
      <c r="AG65" s="4">
        <v>0</v>
      </c>
      <c r="AH65" s="4">
        <v>0</v>
      </c>
      <c r="AI65" s="4">
        <v>0</v>
      </c>
      <c r="AJ65" s="4">
        <v>56</v>
      </c>
      <c r="AK65" s="4">
        <v>12</v>
      </c>
      <c r="AL65" s="4">
        <v>0</v>
      </c>
      <c r="AM65" s="4">
        <v>0</v>
      </c>
      <c r="AN65" s="4">
        <v>75</v>
      </c>
      <c r="AO65" s="4">
        <v>2</v>
      </c>
      <c r="AP65" s="4">
        <v>40</v>
      </c>
      <c r="AQ65" s="4">
        <v>0</v>
      </c>
      <c r="AR65" s="4">
        <v>289</v>
      </c>
      <c r="AS65" s="4">
        <v>0</v>
      </c>
      <c r="AT65" s="4">
        <v>2491</v>
      </c>
      <c r="AU65" s="4">
        <v>161</v>
      </c>
      <c r="AV65" s="4">
        <v>87</v>
      </c>
      <c r="AW65" s="4">
        <v>0</v>
      </c>
      <c r="AX65" s="4">
        <v>0</v>
      </c>
      <c r="AY65" s="11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11">
        <v>0</v>
      </c>
      <c r="BM65" s="4">
        <v>0</v>
      </c>
      <c r="BN65" s="11">
        <v>0</v>
      </c>
      <c r="BO65" s="4">
        <v>0</v>
      </c>
      <c r="BP65" s="7" t="s">
        <v>126</v>
      </c>
      <c r="BQ65" s="7" t="s">
        <v>126</v>
      </c>
      <c r="BR65" s="4">
        <v>0</v>
      </c>
      <c r="BS65" s="4">
        <v>0</v>
      </c>
      <c r="BT65" s="11">
        <v>0</v>
      </c>
      <c r="BU65" s="4">
        <v>0</v>
      </c>
      <c r="BV65" s="4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</row>
    <row r="66" spans="1:251" ht="12.75">
      <c r="A66" s="138" t="s">
        <v>175</v>
      </c>
      <c r="B66" s="7">
        <f aca="true" t="shared" si="34" ref="B66:Z66">IF(B65=0,0,(B15-B33-B50)*B65/(B65+B69))</f>
        <v>0</v>
      </c>
      <c r="C66" s="7">
        <f t="shared" si="34"/>
        <v>38.77965044298153</v>
      </c>
      <c r="D66" s="7">
        <f t="shared" si="34"/>
        <v>0</v>
      </c>
      <c r="E66" s="7">
        <f t="shared" si="34"/>
        <v>0</v>
      </c>
      <c r="F66" s="7">
        <f t="shared" si="34"/>
        <v>0</v>
      </c>
      <c r="G66" s="7">
        <f t="shared" si="34"/>
        <v>40.12950193241335</v>
      </c>
      <c r="H66" s="7">
        <f t="shared" si="34"/>
        <v>0</v>
      </c>
      <c r="I66" s="7">
        <f t="shared" si="34"/>
        <v>0</v>
      </c>
      <c r="J66" s="7">
        <f t="shared" si="34"/>
        <v>0</v>
      </c>
      <c r="K66" s="7">
        <f t="shared" si="34"/>
        <v>5.774693248335494</v>
      </c>
      <c r="L66" s="7">
        <f t="shared" si="34"/>
        <v>0</v>
      </c>
      <c r="M66" s="7">
        <f t="shared" si="34"/>
        <v>0</v>
      </c>
      <c r="N66" s="7">
        <f t="shared" si="34"/>
        <v>0</v>
      </c>
      <c r="O66" s="7">
        <f t="shared" si="34"/>
        <v>76.29324490388372</v>
      </c>
      <c r="P66" s="7">
        <f t="shared" si="34"/>
        <v>0</v>
      </c>
      <c r="Q66" s="7">
        <f t="shared" si="34"/>
        <v>0</v>
      </c>
      <c r="R66" s="7">
        <f t="shared" si="34"/>
        <v>0</v>
      </c>
      <c r="S66" s="7">
        <f t="shared" si="34"/>
        <v>0</v>
      </c>
      <c r="T66" s="7">
        <f t="shared" si="34"/>
        <v>15.776676902630838</v>
      </c>
      <c r="U66" s="7">
        <f t="shared" si="34"/>
        <v>0</v>
      </c>
      <c r="V66" s="7">
        <f t="shared" si="34"/>
        <v>0</v>
      </c>
      <c r="W66" s="7">
        <f t="shared" si="34"/>
        <v>0</v>
      </c>
      <c r="X66" s="7">
        <f t="shared" si="34"/>
        <v>123.03060748680224</v>
      </c>
      <c r="Y66" s="7">
        <f t="shared" si="34"/>
        <v>0</v>
      </c>
      <c r="Z66" s="7">
        <f t="shared" si="34"/>
        <v>0</v>
      </c>
      <c r="AA66" s="4">
        <v>0</v>
      </c>
      <c r="AB66" s="4">
        <v>0</v>
      </c>
      <c r="AC66" s="7">
        <f aca="true" t="shared" si="35" ref="AC66:AW66">IF(AC65=0,0,(AC15-AC33-AC50)*AC65/(AC65+AC69))</f>
        <v>0</v>
      </c>
      <c r="AD66" s="7">
        <f t="shared" si="35"/>
        <v>0</v>
      </c>
      <c r="AE66" s="7">
        <f t="shared" si="35"/>
        <v>72.90168904287572</v>
      </c>
      <c r="AF66" s="7">
        <f t="shared" si="35"/>
        <v>0</v>
      </c>
      <c r="AG66" s="7">
        <f t="shared" si="35"/>
        <v>0</v>
      </c>
      <c r="AH66" s="7">
        <f t="shared" si="35"/>
        <v>0</v>
      </c>
      <c r="AI66" s="7">
        <f t="shared" si="35"/>
        <v>0</v>
      </c>
      <c r="AJ66" s="7">
        <f t="shared" si="35"/>
        <v>1.70836940803279</v>
      </c>
      <c r="AK66" s="7">
        <f t="shared" si="35"/>
        <v>0.22280601877688552</v>
      </c>
      <c r="AL66" s="7">
        <f t="shared" si="35"/>
        <v>0</v>
      </c>
      <c r="AM66" s="7">
        <f t="shared" si="35"/>
        <v>0</v>
      </c>
      <c r="AN66" s="7">
        <f t="shared" si="35"/>
        <v>3.682487725040916</v>
      </c>
      <c r="AO66" s="7">
        <f t="shared" si="35"/>
        <v>0.3899259259259259</v>
      </c>
      <c r="AP66" s="7">
        <f t="shared" si="35"/>
        <v>6.9864732006644745</v>
      </c>
      <c r="AQ66" s="7">
        <f t="shared" si="35"/>
        <v>0</v>
      </c>
      <c r="AR66" s="7">
        <f t="shared" si="35"/>
        <v>20.678432073876568</v>
      </c>
      <c r="AS66" s="7">
        <f t="shared" si="35"/>
        <v>0</v>
      </c>
      <c r="AT66" s="7">
        <f t="shared" si="35"/>
        <v>238.91079719936127</v>
      </c>
      <c r="AU66" s="7">
        <f t="shared" si="35"/>
        <v>5.734877991943806</v>
      </c>
      <c r="AV66" s="7">
        <f t="shared" si="35"/>
        <v>11.232081911262798</v>
      </c>
      <c r="AW66" s="7">
        <f t="shared" si="35"/>
        <v>0</v>
      </c>
      <c r="AX66" s="7">
        <f>IF(AX65=0,0,(AX15-AX33-AX50)*AX65/(AX65+AX69))</f>
        <v>0</v>
      </c>
      <c r="AY66" s="7">
        <f>IF(AY65=0,0,(AY15-AY33-AY50)*AY65/(AY65+AY69))</f>
        <v>0</v>
      </c>
      <c r="AZ66" s="7">
        <f>IF(AZ65=0,0,(AZ15-AZ33-AZ50)*AZ65/(AZ65+AZ69))</f>
        <v>0</v>
      </c>
      <c r="BA66" s="7">
        <f aca="true" t="shared" si="36" ref="BA66:BO66">IF(BA65=0,0,(BA15-BA33-BA50)*BA65/(BA65+BA69))</f>
        <v>0</v>
      </c>
      <c r="BB66" s="7">
        <f t="shared" si="36"/>
        <v>0</v>
      </c>
      <c r="BC66" s="7">
        <f t="shared" si="36"/>
        <v>0</v>
      </c>
      <c r="BD66" s="7">
        <f t="shared" si="36"/>
        <v>0</v>
      </c>
      <c r="BE66" s="7">
        <f t="shared" si="36"/>
        <v>0</v>
      </c>
      <c r="BF66" s="7">
        <f t="shared" si="36"/>
        <v>0</v>
      </c>
      <c r="BG66" s="7">
        <f t="shared" si="36"/>
        <v>0</v>
      </c>
      <c r="BH66" s="7">
        <f t="shared" si="36"/>
        <v>0</v>
      </c>
      <c r="BI66" s="7">
        <f t="shared" si="36"/>
        <v>0</v>
      </c>
      <c r="BJ66" s="7">
        <f t="shared" si="36"/>
        <v>0</v>
      </c>
      <c r="BK66" s="7">
        <f t="shared" si="36"/>
        <v>0</v>
      </c>
      <c r="BL66" s="7">
        <f t="shared" si="36"/>
        <v>0</v>
      </c>
      <c r="BM66" s="7">
        <f t="shared" si="36"/>
        <v>0</v>
      </c>
      <c r="BN66" s="7">
        <f t="shared" si="36"/>
        <v>0</v>
      </c>
      <c r="BO66" s="7">
        <f t="shared" si="36"/>
        <v>0</v>
      </c>
      <c r="BP66" s="7" t="s">
        <v>126</v>
      </c>
      <c r="BQ66" s="7" t="s">
        <v>126</v>
      </c>
      <c r="BR66" s="7">
        <f aca="true" t="shared" si="37" ref="BR66:CT66">IF(BR65=0,0,(BR15-BR33-BR50)*BR65/(BR65+BR69))</f>
        <v>0</v>
      </c>
      <c r="BS66" s="7">
        <f t="shared" si="37"/>
        <v>0</v>
      </c>
      <c r="BT66" s="7">
        <f t="shared" si="37"/>
        <v>0</v>
      </c>
      <c r="BU66" s="7">
        <f t="shared" si="37"/>
        <v>0</v>
      </c>
      <c r="BV66" s="7">
        <f t="shared" si="37"/>
        <v>0</v>
      </c>
      <c r="BW66" s="7">
        <f t="shared" si="37"/>
        <v>0</v>
      </c>
      <c r="BX66" s="7">
        <f t="shared" si="37"/>
        <v>0</v>
      </c>
      <c r="BY66" s="7">
        <f t="shared" si="37"/>
        <v>0</v>
      </c>
      <c r="BZ66" s="7">
        <f t="shared" si="37"/>
        <v>0</v>
      </c>
      <c r="CA66" s="7">
        <f t="shared" si="37"/>
        <v>0</v>
      </c>
      <c r="CB66" s="7">
        <f t="shared" si="37"/>
        <v>0</v>
      </c>
      <c r="CC66" s="7">
        <f t="shared" si="37"/>
        <v>0</v>
      </c>
      <c r="CD66" s="7">
        <f t="shared" si="37"/>
        <v>0</v>
      </c>
      <c r="CE66" s="7">
        <f t="shared" si="37"/>
        <v>0</v>
      </c>
      <c r="CF66" s="7">
        <f t="shared" si="37"/>
        <v>0</v>
      </c>
      <c r="CG66" s="7">
        <f t="shared" si="37"/>
        <v>0</v>
      </c>
      <c r="CH66" s="7">
        <f t="shared" si="37"/>
        <v>0</v>
      </c>
      <c r="CI66" s="7">
        <f t="shared" si="37"/>
        <v>0</v>
      </c>
      <c r="CJ66" s="7">
        <f t="shared" si="37"/>
        <v>0</v>
      </c>
      <c r="CK66" s="7">
        <f t="shared" si="37"/>
        <v>0</v>
      </c>
      <c r="CL66" s="7">
        <f t="shared" si="37"/>
        <v>0</v>
      </c>
      <c r="CM66" s="7">
        <f t="shared" si="37"/>
        <v>0</v>
      </c>
      <c r="CN66" s="7">
        <f t="shared" si="37"/>
        <v>0</v>
      </c>
      <c r="CO66" s="7">
        <f t="shared" si="37"/>
        <v>0</v>
      </c>
      <c r="CP66" s="7">
        <f t="shared" si="37"/>
        <v>0</v>
      </c>
      <c r="CQ66" s="7">
        <f t="shared" si="37"/>
        <v>0</v>
      </c>
      <c r="CR66" s="7">
        <f t="shared" si="37"/>
        <v>0</v>
      </c>
      <c r="CS66" s="7">
        <f t="shared" si="37"/>
        <v>0</v>
      </c>
      <c r="CT66" s="7">
        <f t="shared" si="37"/>
        <v>0</v>
      </c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  <row r="67" spans="3:251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</row>
    <row r="68" spans="1:98" ht="12.75">
      <c r="A68" s="19" t="s">
        <v>127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251" ht="12.75">
      <c r="A69" s="19" t="s">
        <v>0</v>
      </c>
      <c r="B69" s="1">
        <f>SUM(B70:B73)</f>
        <v>3336</v>
      </c>
      <c r="C69" s="1">
        <f aca="true" t="shared" si="38" ref="C69:BJ69">SUM(C70:C73)</f>
        <v>4207</v>
      </c>
      <c r="D69" s="1">
        <f t="shared" si="38"/>
        <v>4900</v>
      </c>
      <c r="E69" s="1">
        <f t="shared" si="38"/>
        <v>2701</v>
      </c>
      <c r="F69" s="1">
        <f t="shared" si="38"/>
        <v>1749</v>
      </c>
      <c r="G69" s="1">
        <f t="shared" si="38"/>
        <v>7923</v>
      </c>
      <c r="H69" s="1">
        <f t="shared" si="38"/>
        <v>15289</v>
      </c>
      <c r="I69" s="1">
        <f t="shared" si="38"/>
        <v>2284</v>
      </c>
      <c r="J69" s="1">
        <f t="shared" si="38"/>
        <v>2324</v>
      </c>
      <c r="K69" s="1">
        <f t="shared" si="38"/>
        <v>23624</v>
      </c>
      <c r="L69" s="1">
        <f t="shared" si="38"/>
        <v>11195</v>
      </c>
      <c r="M69" s="77">
        <f t="shared" si="38"/>
        <v>11195</v>
      </c>
      <c r="N69" s="1">
        <f t="shared" si="38"/>
        <v>34257</v>
      </c>
      <c r="O69" s="1">
        <f t="shared" si="38"/>
        <v>18102</v>
      </c>
      <c r="P69" s="1">
        <f t="shared" si="38"/>
        <v>20209</v>
      </c>
      <c r="Q69" s="1">
        <f t="shared" si="38"/>
        <v>36015</v>
      </c>
      <c r="R69" s="77">
        <f t="shared" si="38"/>
        <v>36015</v>
      </c>
      <c r="S69" s="1">
        <f t="shared" si="38"/>
        <v>28339</v>
      </c>
      <c r="T69" s="77">
        <f t="shared" si="38"/>
        <v>57881</v>
      </c>
      <c r="U69" s="1">
        <f t="shared" si="38"/>
        <v>6759</v>
      </c>
      <c r="V69" s="1">
        <f t="shared" si="38"/>
        <v>54476</v>
      </c>
      <c r="W69" s="77">
        <f t="shared" si="38"/>
        <v>54476</v>
      </c>
      <c r="X69" s="1">
        <f t="shared" si="38"/>
        <v>19601</v>
      </c>
      <c r="Y69" s="1">
        <f t="shared" si="38"/>
        <v>57923</v>
      </c>
      <c r="Z69" s="77">
        <f t="shared" si="38"/>
        <v>57923</v>
      </c>
      <c r="AA69" s="76">
        <f t="shared" si="38"/>
        <v>5662.509999519687</v>
      </c>
      <c r="AB69" s="76">
        <f t="shared" si="38"/>
        <v>152.4860999999998</v>
      </c>
      <c r="AC69" s="1">
        <f t="shared" si="38"/>
        <v>51084</v>
      </c>
      <c r="AD69" s="1">
        <f t="shared" si="38"/>
        <v>27218</v>
      </c>
      <c r="AE69" s="1">
        <f t="shared" si="38"/>
        <v>3736</v>
      </c>
      <c r="AF69" s="1">
        <f t="shared" si="38"/>
        <v>94139</v>
      </c>
      <c r="AG69" s="1">
        <f t="shared" si="38"/>
        <v>22142</v>
      </c>
      <c r="AH69" s="1">
        <f t="shared" si="38"/>
        <v>25240</v>
      </c>
      <c r="AI69" s="1">
        <f t="shared" si="38"/>
        <v>474125</v>
      </c>
      <c r="AJ69" s="1">
        <f t="shared" si="38"/>
        <v>720959</v>
      </c>
      <c r="AK69" s="1">
        <f t="shared" si="38"/>
        <v>300048</v>
      </c>
      <c r="AL69" s="1">
        <f t="shared" si="38"/>
        <v>87353</v>
      </c>
      <c r="AM69" s="1">
        <f t="shared" si="38"/>
        <v>243977</v>
      </c>
      <c r="AN69" s="1">
        <f t="shared" si="38"/>
        <v>11114</v>
      </c>
      <c r="AO69" s="1">
        <f t="shared" si="38"/>
        <v>3372</v>
      </c>
      <c r="AP69" s="1">
        <f t="shared" si="38"/>
        <v>112330</v>
      </c>
      <c r="AQ69" s="1">
        <f t="shared" si="38"/>
        <v>31588</v>
      </c>
      <c r="AR69" s="1">
        <f t="shared" si="38"/>
        <v>184038</v>
      </c>
      <c r="AS69" s="1">
        <f t="shared" si="38"/>
        <v>25630</v>
      </c>
      <c r="AT69" s="1">
        <f t="shared" si="38"/>
        <v>37975</v>
      </c>
      <c r="AU69" s="1">
        <f t="shared" si="38"/>
        <v>27458</v>
      </c>
      <c r="AV69" s="1">
        <f t="shared" si="38"/>
        <v>8347</v>
      </c>
      <c r="AW69" s="1">
        <f t="shared" si="38"/>
        <v>11918</v>
      </c>
      <c r="AX69" s="1">
        <f t="shared" si="38"/>
        <v>104269</v>
      </c>
      <c r="AY69" s="77">
        <f t="shared" si="38"/>
        <v>104269</v>
      </c>
      <c r="AZ69" s="1">
        <f t="shared" si="38"/>
        <v>46756</v>
      </c>
      <c r="BA69" s="1">
        <f t="shared" si="38"/>
        <v>36905</v>
      </c>
      <c r="BB69" s="1">
        <f t="shared" si="38"/>
        <v>13937</v>
      </c>
      <c r="BC69" s="1">
        <f t="shared" si="38"/>
        <v>322</v>
      </c>
      <c r="BD69" s="1">
        <f t="shared" si="38"/>
        <v>102319</v>
      </c>
      <c r="BE69" s="1">
        <f t="shared" si="38"/>
        <v>29582</v>
      </c>
      <c r="BF69" s="1">
        <f t="shared" si="38"/>
        <v>14789</v>
      </c>
      <c r="BG69" s="1">
        <f t="shared" si="38"/>
        <v>2852</v>
      </c>
      <c r="BH69" s="1">
        <f t="shared" si="38"/>
        <v>9893</v>
      </c>
      <c r="BI69" s="1">
        <f t="shared" si="38"/>
        <v>507208</v>
      </c>
      <c r="BJ69" s="1">
        <f t="shared" si="38"/>
        <v>421328</v>
      </c>
      <c r="BK69" s="1">
        <f aca="true" t="shared" si="39" ref="BK69:CT69">SUM(BK70:BK73)</f>
        <v>2050739</v>
      </c>
      <c r="BL69" s="77">
        <f t="shared" si="39"/>
        <v>2050739</v>
      </c>
      <c r="BM69" s="1">
        <f t="shared" si="39"/>
        <v>13010</v>
      </c>
      <c r="BN69" s="77">
        <f t="shared" si="39"/>
        <v>13010</v>
      </c>
      <c r="BO69" s="1">
        <f t="shared" si="39"/>
        <v>5726</v>
      </c>
      <c r="BP69" s="21" t="s">
        <v>126</v>
      </c>
      <c r="BQ69" s="21" t="s">
        <v>126</v>
      </c>
      <c r="BR69" s="1">
        <f t="shared" si="39"/>
        <v>487078</v>
      </c>
      <c r="BS69" s="1">
        <f t="shared" si="39"/>
        <v>170593</v>
      </c>
      <c r="BT69" s="77">
        <f>SUM(BT70:BT73)</f>
        <v>170593</v>
      </c>
      <c r="BU69" s="1">
        <f t="shared" si="39"/>
        <v>44557</v>
      </c>
      <c r="BV69" s="1">
        <f t="shared" si="39"/>
        <v>110795</v>
      </c>
      <c r="BW69" s="77">
        <f t="shared" si="39"/>
        <v>110795</v>
      </c>
      <c r="BX69" s="77">
        <f t="shared" si="39"/>
        <v>110795</v>
      </c>
      <c r="BY69" s="77">
        <f t="shared" si="39"/>
        <v>110795</v>
      </c>
      <c r="BZ69" s="77">
        <f t="shared" si="39"/>
        <v>110795</v>
      </c>
      <c r="CA69" s="77">
        <f t="shared" si="39"/>
        <v>110795</v>
      </c>
      <c r="CB69" s="77">
        <f t="shared" si="39"/>
        <v>2050739</v>
      </c>
      <c r="CC69" s="77">
        <f t="shared" si="39"/>
        <v>487078</v>
      </c>
      <c r="CD69" s="1">
        <f t="shared" si="39"/>
        <v>2823</v>
      </c>
      <c r="CE69" s="1">
        <f t="shared" si="39"/>
        <v>36542</v>
      </c>
      <c r="CF69" s="1">
        <f t="shared" si="39"/>
        <v>5699</v>
      </c>
      <c r="CG69" s="1">
        <f t="shared" si="39"/>
        <v>54732</v>
      </c>
      <c r="CH69" s="1">
        <f t="shared" si="39"/>
        <v>4477</v>
      </c>
      <c r="CI69" s="1">
        <f t="shared" si="39"/>
        <v>8369</v>
      </c>
      <c r="CJ69" s="1">
        <f t="shared" si="39"/>
        <v>37197</v>
      </c>
      <c r="CK69" s="1">
        <f t="shared" si="39"/>
        <v>7758</v>
      </c>
      <c r="CL69" s="1">
        <f t="shared" si="39"/>
        <v>5591</v>
      </c>
      <c r="CM69" s="1">
        <f t="shared" si="39"/>
        <v>2035</v>
      </c>
      <c r="CN69" s="1">
        <f t="shared" si="39"/>
        <v>313</v>
      </c>
      <c r="CO69" s="1">
        <f t="shared" si="39"/>
        <v>223</v>
      </c>
      <c r="CP69" s="1">
        <f t="shared" si="39"/>
        <v>3964</v>
      </c>
      <c r="CQ69" s="1">
        <f t="shared" si="39"/>
        <v>1314</v>
      </c>
      <c r="CR69" s="1">
        <f t="shared" si="39"/>
        <v>538</v>
      </c>
      <c r="CS69" s="1">
        <f t="shared" si="39"/>
        <v>4467</v>
      </c>
      <c r="CT69" s="1">
        <f t="shared" si="39"/>
        <v>1466</v>
      </c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98" ht="12.75">
      <c r="A70" s="20" t="s">
        <v>27</v>
      </c>
      <c r="B70" s="16">
        <v>2631</v>
      </c>
      <c r="C70" s="16">
        <v>4067</v>
      </c>
      <c r="D70" s="16">
        <v>4794</v>
      </c>
      <c r="E70" s="16">
        <v>2575</v>
      </c>
      <c r="F70" s="16">
        <v>1725</v>
      </c>
      <c r="G70" s="16">
        <v>3029</v>
      </c>
      <c r="H70" s="16">
        <v>14866</v>
      </c>
      <c r="I70" s="16">
        <v>2037</v>
      </c>
      <c r="J70" s="16">
        <v>2114</v>
      </c>
      <c r="K70" s="16">
        <v>5087</v>
      </c>
      <c r="L70" s="16">
        <v>9458</v>
      </c>
      <c r="M70" s="31">
        <v>9458</v>
      </c>
      <c r="N70" s="16">
        <v>5259</v>
      </c>
      <c r="O70" s="16">
        <v>15089</v>
      </c>
      <c r="P70" s="16">
        <v>7409</v>
      </c>
      <c r="Q70" s="16">
        <v>25126</v>
      </c>
      <c r="R70" s="31">
        <v>25126</v>
      </c>
      <c r="S70" s="16">
        <v>23231</v>
      </c>
      <c r="T70" s="11">
        <v>10346</v>
      </c>
      <c r="U70" s="16">
        <v>2884</v>
      </c>
      <c r="V70" s="16">
        <v>19944</v>
      </c>
      <c r="W70" s="31">
        <v>19944</v>
      </c>
      <c r="X70" s="16">
        <v>13775</v>
      </c>
      <c r="Y70" s="16">
        <v>2949</v>
      </c>
      <c r="Z70" s="11">
        <v>2949</v>
      </c>
      <c r="AA70" s="18">
        <v>4026.773755939127</v>
      </c>
      <c r="AB70" s="18">
        <v>146.70716159182138</v>
      </c>
      <c r="AC70" s="16">
        <v>10407</v>
      </c>
      <c r="AD70" s="16">
        <v>27110</v>
      </c>
      <c r="AE70" s="16">
        <v>3736</v>
      </c>
      <c r="AF70" s="16">
        <v>0</v>
      </c>
      <c r="AG70" s="16">
        <v>22101</v>
      </c>
      <c r="AH70" s="16">
        <v>2889</v>
      </c>
      <c r="AI70" s="16">
        <v>155602</v>
      </c>
      <c r="AJ70" s="16">
        <v>144669</v>
      </c>
      <c r="AK70" s="16">
        <v>69174</v>
      </c>
      <c r="AL70" s="16">
        <v>38443</v>
      </c>
      <c r="AM70" s="16">
        <v>191009</v>
      </c>
      <c r="AN70" s="16">
        <v>9714</v>
      </c>
      <c r="AO70" s="16">
        <v>894</v>
      </c>
      <c r="AP70" s="16">
        <v>28123</v>
      </c>
      <c r="AQ70" s="16">
        <v>14211</v>
      </c>
      <c r="AR70" s="16">
        <v>32013</v>
      </c>
      <c r="AS70" s="16">
        <v>3969</v>
      </c>
      <c r="AT70" s="16">
        <v>13519</v>
      </c>
      <c r="AU70" s="16">
        <v>10892</v>
      </c>
      <c r="AV70" s="16">
        <v>6538</v>
      </c>
      <c r="AW70" s="16">
        <v>3284</v>
      </c>
      <c r="AX70" s="16">
        <v>17027</v>
      </c>
      <c r="AY70" s="11">
        <v>17027</v>
      </c>
      <c r="AZ70" s="16">
        <v>10588</v>
      </c>
      <c r="BA70" s="16">
        <v>11833</v>
      </c>
      <c r="BB70" s="16">
        <v>1974</v>
      </c>
      <c r="BC70" s="16">
        <v>188</v>
      </c>
      <c r="BD70" s="16">
        <v>8170</v>
      </c>
      <c r="BE70" s="16">
        <v>6498</v>
      </c>
      <c r="BF70" s="16">
        <v>3909</v>
      </c>
      <c r="BG70" s="16">
        <v>1058</v>
      </c>
      <c r="BH70" s="16">
        <v>3152</v>
      </c>
      <c r="BI70" s="16">
        <v>94061</v>
      </c>
      <c r="BJ70" s="16">
        <v>67260</v>
      </c>
      <c r="BK70" s="16">
        <v>323905</v>
      </c>
      <c r="BL70" s="11">
        <v>323905</v>
      </c>
      <c r="BM70" s="16">
        <v>2800</v>
      </c>
      <c r="BN70" s="11">
        <v>2800</v>
      </c>
      <c r="BO70" s="16">
        <v>758</v>
      </c>
      <c r="BP70" s="7" t="s">
        <v>126</v>
      </c>
      <c r="BQ70" s="7" t="s">
        <v>126</v>
      </c>
      <c r="BR70" s="16">
        <v>12406</v>
      </c>
      <c r="BS70" s="16">
        <v>0</v>
      </c>
      <c r="BT70" s="11">
        <v>0</v>
      </c>
      <c r="BU70" s="16">
        <v>697</v>
      </c>
      <c r="BV70" s="16">
        <v>17986</v>
      </c>
      <c r="BW70" s="11">
        <v>17986</v>
      </c>
      <c r="BX70" s="11">
        <v>17986</v>
      </c>
      <c r="BY70" s="11">
        <v>17986</v>
      </c>
      <c r="BZ70" s="11">
        <v>17986</v>
      </c>
      <c r="CA70" s="11">
        <v>17986</v>
      </c>
      <c r="CB70" s="11">
        <v>323905</v>
      </c>
      <c r="CC70" s="11">
        <v>12406</v>
      </c>
      <c r="CD70" s="16">
        <v>704</v>
      </c>
      <c r="CE70" s="16">
        <v>4222</v>
      </c>
      <c r="CF70" s="16">
        <v>1244</v>
      </c>
      <c r="CG70" s="16">
        <v>16705</v>
      </c>
      <c r="CH70" s="16">
        <v>918</v>
      </c>
      <c r="CI70" s="16">
        <v>2054</v>
      </c>
      <c r="CJ70" s="16">
        <v>11748</v>
      </c>
      <c r="CK70" s="16">
        <v>1675</v>
      </c>
      <c r="CL70" s="16">
        <v>1514</v>
      </c>
      <c r="CM70" s="16">
        <v>554</v>
      </c>
      <c r="CN70" s="16">
        <v>47</v>
      </c>
      <c r="CO70" s="16">
        <v>33</v>
      </c>
      <c r="CP70" s="16">
        <v>1347</v>
      </c>
      <c r="CQ70" s="16">
        <v>282</v>
      </c>
      <c r="CR70" s="16">
        <v>320</v>
      </c>
      <c r="CS70" s="16">
        <v>1724</v>
      </c>
      <c r="CT70" s="16">
        <v>341</v>
      </c>
    </row>
    <row r="71" spans="1:98" ht="12.75">
      <c r="A71" s="20" t="s">
        <v>28</v>
      </c>
      <c r="B71" s="16">
        <v>48</v>
      </c>
      <c r="C71" s="16">
        <v>0</v>
      </c>
      <c r="D71" s="16">
        <v>10</v>
      </c>
      <c r="E71" s="16">
        <v>69</v>
      </c>
      <c r="F71" s="16">
        <v>2</v>
      </c>
      <c r="G71" s="16">
        <v>56</v>
      </c>
      <c r="H71" s="16">
        <v>88</v>
      </c>
      <c r="I71" s="16">
        <v>145</v>
      </c>
      <c r="J71" s="16">
        <v>89</v>
      </c>
      <c r="K71" s="16">
        <v>10</v>
      </c>
      <c r="L71" s="16">
        <v>39</v>
      </c>
      <c r="M71" s="31">
        <v>39</v>
      </c>
      <c r="N71" s="16">
        <v>13</v>
      </c>
      <c r="O71" s="16">
        <v>243</v>
      </c>
      <c r="P71" s="16">
        <v>121</v>
      </c>
      <c r="Q71" s="16">
        <v>1284</v>
      </c>
      <c r="R71" s="31">
        <v>1284</v>
      </c>
      <c r="S71" s="16">
        <v>1734</v>
      </c>
      <c r="T71" s="11">
        <v>23</v>
      </c>
      <c r="U71" s="16">
        <v>128</v>
      </c>
      <c r="V71" s="16">
        <v>468</v>
      </c>
      <c r="W71" s="31">
        <v>468</v>
      </c>
      <c r="X71" s="16">
        <v>242</v>
      </c>
      <c r="Y71" s="16">
        <v>1</v>
      </c>
      <c r="Z71" s="11">
        <v>1</v>
      </c>
      <c r="AA71" s="18">
        <v>146.30822926190626</v>
      </c>
      <c r="AB71" s="18">
        <v>0.14590227234195693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1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1</v>
      </c>
      <c r="BL71" s="11">
        <v>1</v>
      </c>
      <c r="BM71" s="16">
        <v>0</v>
      </c>
      <c r="BN71" s="11">
        <v>0</v>
      </c>
      <c r="BO71" s="16">
        <v>0</v>
      </c>
      <c r="BP71" s="7" t="s">
        <v>126</v>
      </c>
      <c r="BQ71" s="7" t="s">
        <v>126</v>
      </c>
      <c r="BR71" s="16">
        <v>0</v>
      </c>
      <c r="BS71" s="16">
        <v>0</v>
      </c>
      <c r="BT71" s="11">
        <v>0</v>
      </c>
      <c r="BU71" s="16">
        <v>0</v>
      </c>
      <c r="BV71" s="16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1</v>
      </c>
      <c r="CC71" s="11">
        <v>0</v>
      </c>
      <c r="CD71" s="16">
        <v>0</v>
      </c>
      <c r="CE71" s="16">
        <v>0</v>
      </c>
      <c r="CF71" s="16">
        <v>0</v>
      </c>
      <c r="CG71" s="16">
        <v>146</v>
      </c>
      <c r="CH71" s="16">
        <v>0</v>
      </c>
      <c r="CI71" s="16">
        <v>0</v>
      </c>
      <c r="CJ71" s="16">
        <v>0</v>
      </c>
      <c r="CK71" s="16">
        <v>3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</row>
    <row r="72" spans="1:98" ht="12.75">
      <c r="A72" s="20" t="s">
        <v>29</v>
      </c>
      <c r="B72" s="16">
        <v>123</v>
      </c>
      <c r="C72" s="16">
        <v>133</v>
      </c>
      <c r="D72" s="16">
        <v>90</v>
      </c>
      <c r="E72" s="16">
        <v>43</v>
      </c>
      <c r="F72" s="16">
        <v>21</v>
      </c>
      <c r="G72" s="16">
        <v>788</v>
      </c>
      <c r="H72" s="16">
        <v>309</v>
      </c>
      <c r="I72" s="16">
        <v>25</v>
      </c>
      <c r="J72" s="16">
        <v>34</v>
      </c>
      <c r="K72" s="16">
        <v>1952</v>
      </c>
      <c r="L72" s="16">
        <v>813</v>
      </c>
      <c r="M72" s="31">
        <v>813</v>
      </c>
      <c r="N72" s="16">
        <v>2061</v>
      </c>
      <c r="O72" s="16">
        <v>1571</v>
      </c>
      <c r="P72" s="16">
        <v>7346</v>
      </c>
      <c r="Q72" s="16">
        <v>4577</v>
      </c>
      <c r="R72" s="31">
        <v>4577</v>
      </c>
      <c r="S72" s="16">
        <v>1753</v>
      </c>
      <c r="T72" s="11">
        <v>4013</v>
      </c>
      <c r="U72" s="16">
        <v>889</v>
      </c>
      <c r="V72" s="16">
        <v>23533</v>
      </c>
      <c r="W72" s="31">
        <v>23533</v>
      </c>
      <c r="X72" s="16">
        <v>1829</v>
      </c>
      <c r="Y72" s="16">
        <v>3762</v>
      </c>
      <c r="Z72" s="11">
        <v>3762</v>
      </c>
      <c r="AA72" s="18">
        <v>1175.6783181744222</v>
      </c>
      <c r="AB72" s="18">
        <v>5.633036135836444</v>
      </c>
      <c r="AC72" s="16">
        <v>16</v>
      </c>
      <c r="AD72" s="16">
        <v>84</v>
      </c>
      <c r="AE72" s="16">
        <v>0</v>
      </c>
      <c r="AF72" s="16">
        <v>94139</v>
      </c>
      <c r="AG72" s="16">
        <v>41</v>
      </c>
      <c r="AH72" s="16">
        <v>11157</v>
      </c>
      <c r="AI72" s="16">
        <v>307219</v>
      </c>
      <c r="AJ72" s="16">
        <v>563160</v>
      </c>
      <c r="AK72" s="16">
        <v>224682</v>
      </c>
      <c r="AL72" s="16">
        <v>47544</v>
      </c>
      <c r="AM72" s="16">
        <v>46825</v>
      </c>
      <c r="AN72" s="16">
        <v>1257</v>
      </c>
      <c r="AO72" s="16">
        <v>2411</v>
      </c>
      <c r="AP72" s="16">
        <v>77800</v>
      </c>
      <c r="AQ72" s="16">
        <v>16748</v>
      </c>
      <c r="AR72" s="16">
        <v>145815</v>
      </c>
      <c r="AS72" s="16">
        <v>21392</v>
      </c>
      <c r="AT72" s="16">
        <v>22932</v>
      </c>
      <c r="AU72" s="16">
        <v>15783</v>
      </c>
      <c r="AV72" s="16">
        <v>1683</v>
      </c>
      <c r="AW72" s="16">
        <v>8079</v>
      </c>
      <c r="AX72" s="16">
        <v>82985</v>
      </c>
      <c r="AY72" s="11">
        <v>82985</v>
      </c>
      <c r="AZ72" s="16">
        <v>35477</v>
      </c>
      <c r="BA72" s="16">
        <v>23982</v>
      </c>
      <c r="BB72" s="16">
        <v>11489</v>
      </c>
      <c r="BC72" s="16">
        <v>108</v>
      </c>
      <c r="BD72" s="16">
        <v>75402</v>
      </c>
      <c r="BE72" s="16">
        <v>20381</v>
      </c>
      <c r="BF72" s="16">
        <v>9564</v>
      </c>
      <c r="BG72" s="16">
        <v>1539</v>
      </c>
      <c r="BH72" s="16">
        <v>6713</v>
      </c>
      <c r="BI72" s="16">
        <v>362360</v>
      </c>
      <c r="BJ72" s="16">
        <v>315945</v>
      </c>
      <c r="BK72" s="16">
        <v>1559393</v>
      </c>
      <c r="BL72" s="11">
        <v>1559393</v>
      </c>
      <c r="BM72" s="16">
        <v>9546</v>
      </c>
      <c r="BN72" s="11">
        <v>9546</v>
      </c>
      <c r="BO72" s="16">
        <v>1706</v>
      </c>
      <c r="BP72" s="7" t="s">
        <v>126</v>
      </c>
      <c r="BQ72" s="7" t="s">
        <v>126</v>
      </c>
      <c r="BR72" s="16">
        <v>450804</v>
      </c>
      <c r="BS72" s="16">
        <v>166368</v>
      </c>
      <c r="BT72" s="11">
        <v>166368</v>
      </c>
      <c r="BU72" s="16">
        <v>43420</v>
      </c>
      <c r="BV72" s="16">
        <v>51046</v>
      </c>
      <c r="BW72" s="11">
        <v>51046</v>
      </c>
      <c r="BX72" s="11">
        <v>51046</v>
      </c>
      <c r="BY72" s="11">
        <v>51046</v>
      </c>
      <c r="BZ72" s="11">
        <v>51046</v>
      </c>
      <c r="CA72" s="11">
        <v>51046</v>
      </c>
      <c r="CB72" s="11">
        <v>1559393</v>
      </c>
      <c r="CC72" s="11">
        <v>450804</v>
      </c>
      <c r="CD72" s="16">
        <v>2099</v>
      </c>
      <c r="CE72" s="16">
        <v>30722</v>
      </c>
      <c r="CF72" s="16">
        <v>4278</v>
      </c>
      <c r="CG72" s="16">
        <v>33276</v>
      </c>
      <c r="CH72" s="16">
        <v>3135</v>
      </c>
      <c r="CI72" s="16">
        <v>6001</v>
      </c>
      <c r="CJ72" s="16">
        <v>24337</v>
      </c>
      <c r="CK72" s="16">
        <v>4763</v>
      </c>
      <c r="CL72" s="16">
        <v>4017</v>
      </c>
      <c r="CM72" s="16">
        <v>1457</v>
      </c>
      <c r="CN72" s="16">
        <v>266</v>
      </c>
      <c r="CO72" s="16">
        <v>187</v>
      </c>
      <c r="CP72" s="16">
        <v>2559</v>
      </c>
      <c r="CQ72" s="16">
        <v>1028</v>
      </c>
      <c r="CR72" s="16">
        <v>217</v>
      </c>
      <c r="CS72" s="16">
        <v>2726</v>
      </c>
      <c r="CT72" s="16">
        <v>1083</v>
      </c>
    </row>
    <row r="73" spans="1:98" ht="12.75">
      <c r="A73" s="20" t="s">
        <v>30</v>
      </c>
      <c r="B73" s="16">
        <v>534</v>
      </c>
      <c r="C73" s="16">
        <v>7</v>
      </c>
      <c r="D73" s="16">
        <v>6</v>
      </c>
      <c r="E73" s="16">
        <v>14</v>
      </c>
      <c r="F73" s="16">
        <v>1</v>
      </c>
      <c r="G73" s="16">
        <v>4050</v>
      </c>
      <c r="H73" s="16">
        <v>26</v>
      </c>
      <c r="I73" s="16">
        <v>77</v>
      </c>
      <c r="J73" s="16">
        <v>87</v>
      </c>
      <c r="K73" s="16">
        <v>16575</v>
      </c>
      <c r="L73" s="16">
        <v>885</v>
      </c>
      <c r="M73" s="31">
        <v>885</v>
      </c>
      <c r="N73" s="16">
        <v>26924</v>
      </c>
      <c r="O73" s="16">
        <v>1199</v>
      </c>
      <c r="P73" s="16">
        <v>5333</v>
      </c>
      <c r="Q73" s="16">
        <v>5028</v>
      </c>
      <c r="R73" s="31">
        <v>5028</v>
      </c>
      <c r="S73" s="16">
        <v>1621</v>
      </c>
      <c r="T73" s="11">
        <v>43499</v>
      </c>
      <c r="U73" s="16">
        <v>2858</v>
      </c>
      <c r="V73" s="16">
        <v>10531</v>
      </c>
      <c r="W73" s="31">
        <v>10531</v>
      </c>
      <c r="X73" s="16">
        <v>3755</v>
      </c>
      <c r="Y73" s="16">
        <v>51211</v>
      </c>
      <c r="Z73" s="11">
        <v>51211</v>
      </c>
      <c r="AA73" s="18">
        <v>313.7496961442307</v>
      </c>
      <c r="AB73" s="18">
        <v>0</v>
      </c>
      <c r="AC73" s="16">
        <v>40661</v>
      </c>
      <c r="AD73" s="16">
        <v>24</v>
      </c>
      <c r="AE73" s="16">
        <v>0</v>
      </c>
      <c r="AF73" s="16">
        <v>0</v>
      </c>
      <c r="AG73" s="16">
        <v>0</v>
      </c>
      <c r="AH73" s="16">
        <v>11194</v>
      </c>
      <c r="AI73" s="16">
        <v>11304</v>
      </c>
      <c r="AJ73" s="16">
        <v>13130</v>
      </c>
      <c r="AK73" s="16">
        <v>6192</v>
      </c>
      <c r="AL73" s="16">
        <v>1366</v>
      </c>
      <c r="AM73" s="16">
        <v>6143</v>
      </c>
      <c r="AN73" s="16">
        <v>143</v>
      </c>
      <c r="AO73" s="16">
        <v>67</v>
      </c>
      <c r="AP73" s="16">
        <v>6407</v>
      </c>
      <c r="AQ73" s="16">
        <v>629</v>
      </c>
      <c r="AR73" s="16">
        <v>6210</v>
      </c>
      <c r="AS73" s="16">
        <v>269</v>
      </c>
      <c r="AT73" s="16">
        <v>1524</v>
      </c>
      <c r="AU73" s="16">
        <v>783</v>
      </c>
      <c r="AV73" s="16">
        <v>126</v>
      </c>
      <c r="AW73" s="16">
        <v>555</v>
      </c>
      <c r="AX73" s="16">
        <v>4257</v>
      </c>
      <c r="AY73" s="11">
        <v>4257</v>
      </c>
      <c r="AZ73" s="16">
        <v>691</v>
      </c>
      <c r="BA73" s="16">
        <v>1090</v>
      </c>
      <c r="BB73" s="16">
        <v>474</v>
      </c>
      <c r="BC73" s="16">
        <v>26</v>
      </c>
      <c r="BD73" s="16">
        <v>18747</v>
      </c>
      <c r="BE73" s="16">
        <v>2703</v>
      </c>
      <c r="BF73" s="16">
        <v>1316</v>
      </c>
      <c r="BG73" s="16">
        <v>255</v>
      </c>
      <c r="BH73" s="16">
        <v>28</v>
      </c>
      <c r="BI73" s="16">
        <v>50787</v>
      </c>
      <c r="BJ73" s="16">
        <v>38123</v>
      </c>
      <c r="BK73" s="16">
        <v>167440</v>
      </c>
      <c r="BL73" s="11">
        <v>167440</v>
      </c>
      <c r="BM73" s="16">
        <v>664</v>
      </c>
      <c r="BN73" s="11">
        <v>664</v>
      </c>
      <c r="BO73" s="16">
        <v>3262</v>
      </c>
      <c r="BP73" s="7" t="s">
        <v>126</v>
      </c>
      <c r="BQ73" s="7" t="s">
        <v>126</v>
      </c>
      <c r="BR73" s="16">
        <v>23868</v>
      </c>
      <c r="BS73" s="16">
        <v>4225</v>
      </c>
      <c r="BT73" s="11">
        <v>4225</v>
      </c>
      <c r="BU73" s="16">
        <v>440</v>
      </c>
      <c r="BV73" s="16">
        <v>41763</v>
      </c>
      <c r="BW73" s="11">
        <v>41763</v>
      </c>
      <c r="BX73" s="11">
        <v>41763</v>
      </c>
      <c r="BY73" s="11">
        <v>41763</v>
      </c>
      <c r="BZ73" s="11">
        <v>41763</v>
      </c>
      <c r="CA73" s="11">
        <v>41763</v>
      </c>
      <c r="CB73" s="11">
        <v>167440</v>
      </c>
      <c r="CC73" s="11">
        <v>23868</v>
      </c>
      <c r="CD73" s="16">
        <v>20</v>
      </c>
      <c r="CE73" s="16">
        <v>1598</v>
      </c>
      <c r="CF73" s="16">
        <v>177</v>
      </c>
      <c r="CG73" s="16">
        <v>4605</v>
      </c>
      <c r="CH73" s="16">
        <v>424</v>
      </c>
      <c r="CI73" s="16">
        <v>314</v>
      </c>
      <c r="CJ73" s="16">
        <v>1112</v>
      </c>
      <c r="CK73" s="16">
        <v>1317</v>
      </c>
      <c r="CL73" s="16">
        <v>60</v>
      </c>
      <c r="CM73" s="16">
        <v>24</v>
      </c>
      <c r="CN73" s="16">
        <v>0</v>
      </c>
      <c r="CO73" s="16">
        <v>3</v>
      </c>
      <c r="CP73" s="16">
        <v>58</v>
      </c>
      <c r="CQ73" s="16">
        <v>4</v>
      </c>
      <c r="CR73" s="16">
        <v>1</v>
      </c>
      <c r="CS73" s="16">
        <v>17</v>
      </c>
      <c r="CT73" s="16">
        <v>42</v>
      </c>
    </row>
    <row r="74" spans="1:98" ht="12.75">
      <c r="A74" s="2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</row>
    <row r="75" spans="1:251" ht="12.75">
      <c r="A75" s="19" t="s">
        <v>128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1:98" ht="12.75">
      <c r="A76" s="19" t="s">
        <v>0</v>
      </c>
      <c r="B76" s="21">
        <f aca="true" t="shared" si="40" ref="B76:AW76">B15-B33-B50-B66</f>
        <v>8.153168664133293</v>
      </c>
      <c r="C76" s="21">
        <f t="shared" si="40"/>
        <v>328.9233657532728</v>
      </c>
      <c r="D76" s="21">
        <f t="shared" si="40"/>
        <v>673.4781</v>
      </c>
      <c r="E76" s="21">
        <f t="shared" si="40"/>
        <v>233.24457142857142</v>
      </c>
      <c r="F76" s="21">
        <f t="shared" si="40"/>
        <v>64</v>
      </c>
      <c r="G76" s="21">
        <f t="shared" si="40"/>
        <v>391.5591672543239</v>
      </c>
      <c r="H76" s="21">
        <f t="shared" si="40"/>
        <v>2318.9716</v>
      </c>
      <c r="I76" s="21">
        <f t="shared" si="40"/>
        <v>62.53925180433039</v>
      </c>
      <c r="J76" s="21">
        <f t="shared" si="40"/>
        <v>16</v>
      </c>
      <c r="K76" s="21">
        <f t="shared" si="40"/>
        <v>190.53261633893533</v>
      </c>
      <c r="L76" s="21">
        <f t="shared" si="40"/>
        <v>157.80064727764628</v>
      </c>
      <c r="M76" s="21">
        <f t="shared" si="40"/>
        <v>117.98179235711869</v>
      </c>
      <c r="N76" s="21">
        <f t="shared" si="40"/>
        <v>30.475283189430375</v>
      </c>
      <c r="O76" s="21">
        <f t="shared" si="40"/>
        <v>1522.668488699121</v>
      </c>
      <c r="P76" s="21">
        <f t="shared" si="40"/>
        <v>421.57847743699944</v>
      </c>
      <c r="Q76" s="21">
        <f t="shared" si="40"/>
        <v>5692.173865858179</v>
      </c>
      <c r="R76" s="21">
        <f t="shared" si="40"/>
        <v>574.7561430916699</v>
      </c>
      <c r="S76" s="21">
        <f t="shared" si="40"/>
        <v>1738.4011577322483</v>
      </c>
      <c r="T76" s="21">
        <f t="shared" si="40"/>
        <v>1275.3768656440998</v>
      </c>
      <c r="U76" s="21">
        <f t="shared" si="40"/>
        <v>667.6956941381312</v>
      </c>
      <c r="V76" s="21">
        <f t="shared" si="40"/>
        <v>10377.519062929376</v>
      </c>
      <c r="W76" s="21">
        <f t="shared" si="40"/>
        <v>1669.6592104057893</v>
      </c>
      <c r="X76" s="21">
        <f t="shared" si="40"/>
        <v>1736.1576222813612</v>
      </c>
      <c r="Y76" s="21">
        <f t="shared" si="40"/>
        <v>8189.569384134493</v>
      </c>
      <c r="Z76" s="21">
        <f t="shared" si="40"/>
        <v>392.44948889076625</v>
      </c>
      <c r="AA76" s="21">
        <f t="shared" si="40"/>
        <v>1903.1011475173668</v>
      </c>
      <c r="AB76" s="21">
        <f t="shared" si="40"/>
        <v>51.15542864324753</v>
      </c>
      <c r="AC76" s="21">
        <f t="shared" si="40"/>
        <v>5148.48</v>
      </c>
      <c r="AD76" s="21">
        <f t="shared" si="40"/>
        <v>6343.70906364902</v>
      </c>
      <c r="AE76" s="21">
        <f t="shared" si="40"/>
        <v>376.18882633174536</v>
      </c>
      <c r="AF76" s="21">
        <f t="shared" si="40"/>
        <v>1295</v>
      </c>
      <c r="AG76" s="21">
        <f t="shared" si="40"/>
        <v>1726.7887006667868</v>
      </c>
      <c r="AH76" s="21">
        <f t="shared" si="40"/>
        <v>6045.445845359259</v>
      </c>
      <c r="AI76" s="21">
        <f t="shared" si="40"/>
        <v>11640.206390397441</v>
      </c>
      <c r="AJ76" s="21">
        <f t="shared" si="40"/>
        <v>21994.00535796272</v>
      </c>
      <c r="AK76" s="21">
        <f t="shared" si="40"/>
        <v>5571.041693497245</v>
      </c>
      <c r="AL76" s="21">
        <f t="shared" si="40"/>
        <v>7482.7680637901685</v>
      </c>
      <c r="AM76" s="21">
        <f t="shared" si="40"/>
        <v>29196.687012827326</v>
      </c>
      <c r="AN76" s="21">
        <f t="shared" si="40"/>
        <v>545.6955810147299</v>
      </c>
      <c r="AO76" s="21">
        <f t="shared" si="40"/>
        <v>657.4151111111111</v>
      </c>
      <c r="AP76" s="21">
        <f t="shared" si="40"/>
        <v>19619.76336576601</v>
      </c>
      <c r="AQ76" s="21">
        <f t="shared" si="40"/>
        <v>3750</v>
      </c>
      <c r="AR76" s="21">
        <f t="shared" si="40"/>
        <v>13168.22588931521</v>
      </c>
      <c r="AS76" s="21">
        <f t="shared" si="40"/>
        <v>2428.1052631578946</v>
      </c>
      <c r="AT76" s="21">
        <f t="shared" si="40"/>
        <v>3642.1668099742046</v>
      </c>
      <c r="AU76" s="21">
        <f t="shared" si="40"/>
        <v>978.0638503279071</v>
      </c>
      <c r="AV76" s="21">
        <f t="shared" si="40"/>
        <v>1077.6343415323054</v>
      </c>
      <c r="AW76" s="21">
        <f t="shared" si="40"/>
        <v>416.1933236104359</v>
      </c>
      <c r="AX76" s="21">
        <f>AX15-AX33-AX50-AX66</f>
        <v>3202.552349372766</v>
      </c>
      <c r="AY76" s="21">
        <f>AY15-AY33-AY50-AY66</f>
        <v>722.4735354154886</v>
      </c>
      <c r="AZ76" s="21">
        <f>AZ15-AZ33-AZ50-AZ66</f>
        <v>3366</v>
      </c>
      <c r="BA76" s="21">
        <f aca="true" t="shared" si="41" ref="BA76:BO76">BA15-BA33-BA50-BA66</f>
        <v>1538.289211438475</v>
      </c>
      <c r="BB76" s="21">
        <f t="shared" si="41"/>
        <v>382.7502324583363</v>
      </c>
      <c r="BC76" s="21">
        <f t="shared" si="41"/>
        <v>10.932098765432098</v>
      </c>
      <c r="BD76" s="21">
        <f t="shared" si="41"/>
        <v>9634.885999999999</v>
      </c>
      <c r="BE76" s="21">
        <f t="shared" si="41"/>
        <v>2818.5697650870798</v>
      </c>
      <c r="BF76" s="21">
        <f t="shared" si="41"/>
        <v>1582.7117957032833</v>
      </c>
      <c r="BG76" s="21">
        <f t="shared" si="41"/>
        <v>139.84806147397833</v>
      </c>
      <c r="BH76" s="21">
        <f t="shared" si="41"/>
        <v>1017</v>
      </c>
      <c r="BI76" s="21">
        <f t="shared" si="41"/>
        <v>79462.56500012816</v>
      </c>
      <c r="BJ76" s="21">
        <f t="shared" si="41"/>
        <v>0</v>
      </c>
      <c r="BK76" s="21">
        <f t="shared" si="41"/>
        <v>188300.99531422337</v>
      </c>
      <c r="BL76" s="21">
        <f t="shared" si="41"/>
        <v>114702.95563670073</v>
      </c>
      <c r="BM76" s="21">
        <f t="shared" si="41"/>
        <v>1170.4802581041636</v>
      </c>
      <c r="BN76" s="21">
        <f t="shared" si="41"/>
        <v>489.69887847595635</v>
      </c>
      <c r="BO76" s="21">
        <f t="shared" si="41"/>
        <v>647.713</v>
      </c>
      <c r="BP76" s="21" t="s">
        <v>126</v>
      </c>
      <c r="BQ76" s="21" t="s">
        <v>126</v>
      </c>
      <c r="BR76" s="21">
        <f aca="true" t="shared" si="42" ref="BR76:CT76">BR15-BR33-BR50-BR66</f>
        <v>82313</v>
      </c>
      <c r="BS76" s="21">
        <f t="shared" si="42"/>
        <v>6203</v>
      </c>
      <c r="BT76" s="21">
        <f t="shared" si="42"/>
        <v>876</v>
      </c>
      <c r="BU76" s="21">
        <f t="shared" si="42"/>
        <v>260.653</v>
      </c>
      <c r="BV76" s="21">
        <f t="shared" si="42"/>
        <v>4369.069132377231</v>
      </c>
      <c r="BW76" s="21">
        <f t="shared" si="42"/>
        <v>2772.82594673141</v>
      </c>
      <c r="BX76" s="21">
        <f t="shared" si="42"/>
        <v>104.03112209716868</v>
      </c>
      <c r="BY76" s="21">
        <f t="shared" si="42"/>
        <v>193.78150198110058</v>
      </c>
      <c r="BZ76" s="21">
        <f t="shared" si="42"/>
        <v>1293.980641894636</v>
      </c>
      <c r="CA76" s="21">
        <f t="shared" si="42"/>
        <v>4.449919672915332</v>
      </c>
      <c r="CB76" s="21">
        <f t="shared" si="42"/>
        <v>15472.440098433477</v>
      </c>
      <c r="CC76" s="21">
        <f t="shared" si="42"/>
        <v>1100</v>
      </c>
      <c r="CD76" s="21">
        <f t="shared" si="42"/>
        <v>101.63995764207554</v>
      </c>
      <c r="CE76" s="21">
        <f t="shared" si="42"/>
        <v>2946.356928614277</v>
      </c>
      <c r="CF76" s="21">
        <f t="shared" si="42"/>
        <v>340</v>
      </c>
      <c r="CG76" s="21">
        <f t="shared" si="42"/>
        <v>4249.569347551057</v>
      </c>
      <c r="CH76" s="21">
        <f t="shared" si="42"/>
        <v>148</v>
      </c>
      <c r="CI76" s="21">
        <f t="shared" si="42"/>
        <v>151</v>
      </c>
      <c r="CJ76" s="21">
        <f t="shared" si="42"/>
        <v>2010.8378225806453</v>
      </c>
      <c r="CK76" s="21">
        <f t="shared" si="42"/>
        <v>758.2639222124005</v>
      </c>
      <c r="CL76" s="21">
        <f t="shared" si="42"/>
        <v>305</v>
      </c>
      <c r="CM76" s="21">
        <f t="shared" si="42"/>
        <v>106</v>
      </c>
      <c r="CN76" s="21">
        <f t="shared" si="42"/>
        <v>42</v>
      </c>
      <c r="CO76" s="21">
        <f t="shared" si="42"/>
        <v>4</v>
      </c>
      <c r="CP76" s="21">
        <f t="shared" si="42"/>
        <v>817</v>
      </c>
      <c r="CQ76" s="21">
        <f t="shared" si="42"/>
        <v>114</v>
      </c>
      <c r="CR76" s="21">
        <f t="shared" si="42"/>
        <v>1</v>
      </c>
      <c r="CS76" s="21">
        <f t="shared" si="42"/>
        <v>650</v>
      </c>
      <c r="CT76" s="21">
        <f t="shared" si="42"/>
        <v>166</v>
      </c>
    </row>
    <row r="77" spans="1:98" ht="12.75">
      <c r="A77" s="20" t="s">
        <v>27</v>
      </c>
      <c r="B77" s="7">
        <f aca="true" t="shared" si="43" ref="B77:AW80">IF(B$76=0,0,B$76*B70/SUM(B$70:B$73))</f>
        <v>6.430151905076348</v>
      </c>
      <c r="C77" s="7">
        <f t="shared" si="43"/>
        <v>317.97749667662475</v>
      </c>
      <c r="D77" s="7">
        <f t="shared" si="43"/>
        <v>658.9089819183674</v>
      </c>
      <c r="E77" s="7">
        <f t="shared" si="43"/>
        <v>222.36385465700533</v>
      </c>
      <c r="F77" s="7">
        <f t="shared" si="43"/>
        <v>63.12178387650086</v>
      </c>
      <c r="G77" s="7">
        <f t="shared" si="43"/>
        <v>149.69490314443357</v>
      </c>
      <c r="H77" s="7">
        <f t="shared" si="43"/>
        <v>2254.8127284714496</v>
      </c>
      <c r="I77" s="7">
        <f t="shared" si="43"/>
        <v>55.77603149098993</v>
      </c>
      <c r="J77" s="7">
        <f t="shared" si="43"/>
        <v>14.55421686746988</v>
      </c>
      <c r="K77" s="7">
        <f t="shared" si="43"/>
        <v>41.02774379089756</v>
      </c>
      <c r="L77" s="7">
        <f t="shared" si="43"/>
        <v>133.31652719535316</v>
      </c>
      <c r="M77" s="7">
        <f t="shared" si="43"/>
        <v>99.67590818344159</v>
      </c>
      <c r="N77" s="7">
        <f t="shared" si="43"/>
        <v>4.678445698491238</v>
      </c>
      <c r="O77" s="7">
        <f t="shared" si="43"/>
        <v>1269.2268713943786</v>
      </c>
      <c r="P77" s="7">
        <f t="shared" si="43"/>
        <v>154.55860949728975</v>
      </c>
      <c r="Q77" s="7">
        <f t="shared" si="43"/>
        <v>3971.1664737901597</v>
      </c>
      <c r="R77" s="7">
        <f t="shared" si="43"/>
        <v>400.98078165545735</v>
      </c>
      <c r="S77" s="7">
        <f t="shared" si="43"/>
        <v>1425.0607747372123</v>
      </c>
      <c r="T77" s="7">
        <f t="shared" si="43"/>
        <v>227.96857435002602</v>
      </c>
      <c r="U77" s="7">
        <f t="shared" si="43"/>
        <v>284.8993019521187</v>
      </c>
      <c r="V77" s="7">
        <f t="shared" si="43"/>
        <v>3799.273812156977</v>
      </c>
      <c r="W77" s="7">
        <f t="shared" si="43"/>
        <v>611.2725474031328</v>
      </c>
      <c r="X77" s="7">
        <f t="shared" si="43"/>
        <v>1220.119955457668</v>
      </c>
      <c r="Y77" s="7">
        <f t="shared" si="43"/>
        <v>416.950781448002</v>
      </c>
      <c r="Z77" s="7">
        <f t="shared" si="43"/>
        <v>19.98055250485765</v>
      </c>
      <c r="AA77" s="7">
        <f t="shared" si="43"/>
        <v>1353.3499731339284</v>
      </c>
      <c r="AB77" s="7">
        <f t="shared" si="43"/>
        <v>49.21673343513811</v>
      </c>
      <c r="AC77" s="7">
        <f t="shared" si="43"/>
        <v>1048.8652290345312</v>
      </c>
      <c r="AD77" s="7">
        <f t="shared" si="43"/>
        <v>6318.53746474851</v>
      </c>
      <c r="AE77" s="7">
        <f t="shared" si="43"/>
        <v>376.18882633174536</v>
      </c>
      <c r="AF77" s="7">
        <f t="shared" si="43"/>
        <v>0</v>
      </c>
      <c r="AG77" s="7">
        <f t="shared" si="43"/>
        <v>1723.5912326545324</v>
      </c>
      <c r="AH77" s="7">
        <f t="shared" si="43"/>
        <v>691.968821206137</v>
      </c>
      <c r="AI77" s="7">
        <f t="shared" si="43"/>
        <v>3820.1727282016823</v>
      </c>
      <c r="AJ77" s="7">
        <f t="shared" si="43"/>
        <v>4413.358819476709</v>
      </c>
      <c r="AK77" s="7">
        <f t="shared" si="43"/>
        <v>1284.3652952393566</v>
      </c>
      <c r="AL77" s="7">
        <f t="shared" si="43"/>
        <v>3293.0758265461454</v>
      </c>
      <c r="AM77" s="7">
        <f t="shared" si="43"/>
        <v>22858.01526223019</v>
      </c>
      <c r="AN77" s="7">
        <f t="shared" si="43"/>
        <v>476.9558101472995</v>
      </c>
      <c r="AO77" s="7">
        <f t="shared" si="43"/>
        <v>174.29688888888887</v>
      </c>
      <c r="AP77" s="7">
        <f t="shared" si="43"/>
        <v>4912.014645557175</v>
      </c>
      <c r="AQ77" s="7">
        <f t="shared" si="43"/>
        <v>1687.072622514879</v>
      </c>
      <c r="AR77" s="7">
        <f t="shared" si="43"/>
        <v>2290.583550107303</v>
      </c>
      <c r="AS77" s="7">
        <f t="shared" si="43"/>
        <v>376.01052631578943</v>
      </c>
      <c r="AT77" s="7">
        <f t="shared" si="43"/>
        <v>1296.6017933914752</v>
      </c>
      <c r="AU77" s="7">
        <f t="shared" si="43"/>
        <v>387.976963281068</v>
      </c>
      <c r="AV77" s="7">
        <f t="shared" si="43"/>
        <v>844.08450041191</v>
      </c>
      <c r="AW77" s="7">
        <f t="shared" si="43"/>
        <v>114.68189920596338</v>
      </c>
      <c r="AX77" s="7">
        <f aca="true" t="shared" si="44" ref="AX77:AZ80">IF(AX$76=0,0,AX$76*AX70/SUM(AX$70:AX$73))</f>
        <v>522.9728764327853</v>
      </c>
      <c r="AY77" s="7">
        <f t="shared" si="44"/>
        <v>117.97904350784533</v>
      </c>
      <c r="AZ77" s="7">
        <f t="shared" si="44"/>
        <v>762.2381726409445</v>
      </c>
      <c r="BA77" s="7">
        <f aca="true" t="shared" si="45" ref="BA77:BO80">IF(BA$76=0,0,BA$76*BA70/SUM(BA$70:BA$73))</f>
        <v>493.22791597213046</v>
      </c>
      <c r="BB77" s="7">
        <f t="shared" si="45"/>
        <v>54.21173558676587</v>
      </c>
      <c r="BC77" s="7">
        <f t="shared" si="45"/>
        <v>6.382716049382716</v>
      </c>
      <c r="BD77" s="7">
        <f t="shared" si="45"/>
        <v>769.3294365660336</v>
      </c>
      <c r="BE77" s="7">
        <f t="shared" si="45"/>
        <v>619.1287382034968</v>
      </c>
      <c r="BF77" s="7">
        <f t="shared" si="45"/>
        <v>418.3393339241419</v>
      </c>
      <c r="BG77" s="7">
        <f t="shared" si="45"/>
        <v>51.87911957905648</v>
      </c>
      <c r="BH77" s="7">
        <f t="shared" si="45"/>
        <v>324.02547255635295</v>
      </c>
      <c r="BI77" s="7">
        <f t="shared" si="45"/>
        <v>14736.219315304677</v>
      </c>
      <c r="BJ77" s="7">
        <f t="shared" si="45"/>
        <v>0</v>
      </c>
      <c r="BK77" s="7">
        <f t="shared" si="45"/>
        <v>29741.295156162498</v>
      </c>
      <c r="BL77" s="7">
        <f t="shared" si="45"/>
        <v>18116.815862723415</v>
      </c>
      <c r="BM77" s="7">
        <f t="shared" si="45"/>
        <v>251.90966354278692</v>
      </c>
      <c r="BN77" s="7">
        <f t="shared" si="45"/>
        <v>105.39253341527115</v>
      </c>
      <c r="BO77" s="7">
        <f t="shared" si="45"/>
        <v>85.74335557107928</v>
      </c>
      <c r="BP77" s="7" t="s">
        <v>126</v>
      </c>
      <c r="BQ77" s="7" t="s">
        <v>126</v>
      </c>
      <c r="BR77" s="7">
        <f aca="true" t="shared" si="46" ref="BR77:CT80">IF(BR$76=0,0,BR$76*BR70/SUM(BR$70:BR$73))</f>
        <v>2096.5329536542404</v>
      </c>
      <c r="BS77" s="7">
        <f t="shared" si="46"/>
        <v>0</v>
      </c>
      <c r="BT77" s="7">
        <f t="shared" si="46"/>
        <v>0</v>
      </c>
      <c r="BU77" s="7">
        <f t="shared" si="46"/>
        <v>4.077364746280046</v>
      </c>
      <c r="BV77" s="7">
        <f t="shared" si="46"/>
        <v>709.2565315667392</v>
      </c>
      <c r="BW77" s="7">
        <f t="shared" si="46"/>
        <v>450.12904443261107</v>
      </c>
      <c r="BX77" s="7">
        <f t="shared" si="46"/>
        <v>16.88798016191774</v>
      </c>
      <c r="BY77" s="7">
        <f t="shared" si="46"/>
        <v>31.457683962562164</v>
      </c>
      <c r="BZ77" s="7">
        <f t="shared" si="46"/>
        <v>210.0594415372257</v>
      </c>
      <c r="CA77" s="7">
        <f t="shared" si="46"/>
        <v>0.7223814724225386</v>
      </c>
      <c r="CB77" s="7">
        <f t="shared" si="46"/>
        <v>2443.8023122801565</v>
      </c>
      <c r="CC77" s="7">
        <f t="shared" si="46"/>
        <v>28.01727854676253</v>
      </c>
      <c r="CD77" s="7">
        <f t="shared" si="46"/>
        <v>25.346981997882107</v>
      </c>
      <c r="CE77" s="7">
        <f t="shared" si="46"/>
        <v>340.41702568577193</v>
      </c>
      <c r="CF77" s="7">
        <f t="shared" si="46"/>
        <v>74.21652921565187</v>
      </c>
      <c r="CG77" s="7">
        <f t="shared" si="46"/>
        <v>1297.030182541117</v>
      </c>
      <c r="CH77" s="7">
        <f t="shared" si="46"/>
        <v>30.34710743801653</v>
      </c>
      <c r="CI77" s="7">
        <f t="shared" si="46"/>
        <v>37.05986378300872</v>
      </c>
      <c r="CJ77" s="7">
        <f t="shared" si="46"/>
        <v>635.0867741935484</v>
      </c>
      <c r="CK77" s="7">
        <f t="shared" si="46"/>
        <v>163.71385275918675</v>
      </c>
      <c r="CL77" s="7">
        <f t="shared" si="46"/>
        <v>82.591665176176</v>
      </c>
      <c r="CM77" s="7">
        <f t="shared" si="46"/>
        <v>28.85700245700246</v>
      </c>
      <c r="CN77" s="7">
        <f t="shared" si="46"/>
        <v>6.306709265175719</v>
      </c>
      <c r="CO77" s="7">
        <f t="shared" si="46"/>
        <v>0.5919282511210763</v>
      </c>
      <c r="CP77" s="7">
        <f t="shared" si="46"/>
        <v>277.6233602421796</v>
      </c>
      <c r="CQ77" s="7">
        <f t="shared" si="46"/>
        <v>24.465753424657535</v>
      </c>
      <c r="CR77" s="7">
        <f t="shared" si="46"/>
        <v>0.5947955390334573</v>
      </c>
      <c r="CS77" s="7">
        <f t="shared" si="46"/>
        <v>250.86187597940452</v>
      </c>
      <c r="CT77" s="7">
        <f t="shared" si="46"/>
        <v>38.61255115961801</v>
      </c>
    </row>
    <row r="78" spans="1:98" ht="12.75">
      <c r="A78" s="20" t="s">
        <v>28</v>
      </c>
      <c r="B78" s="7">
        <f t="shared" si="43"/>
        <v>0.11731177934004738</v>
      </c>
      <c r="C78" s="7">
        <f t="shared" si="43"/>
        <v>0</v>
      </c>
      <c r="D78" s="7">
        <f t="shared" si="43"/>
        <v>1.3744451020408166</v>
      </c>
      <c r="E78" s="7">
        <f t="shared" si="43"/>
        <v>5.958487755857618</v>
      </c>
      <c r="F78" s="7">
        <f t="shared" si="43"/>
        <v>0.07318467695826186</v>
      </c>
      <c r="G78" s="7">
        <f t="shared" si="43"/>
        <v>2.7675518574078177</v>
      </c>
      <c r="H78" s="7">
        <f t="shared" si="43"/>
        <v>13.347472091045848</v>
      </c>
      <c r="I78" s="7">
        <f t="shared" si="43"/>
        <v>3.970311519977192</v>
      </c>
      <c r="J78" s="7">
        <f t="shared" si="43"/>
        <v>0.612736660929432</v>
      </c>
      <c r="K78" s="7">
        <f t="shared" si="43"/>
        <v>0.08065214033988119</v>
      </c>
      <c r="L78" s="7">
        <f t="shared" si="43"/>
        <v>0.549729811864958</v>
      </c>
      <c r="M78" s="7">
        <f t="shared" si="43"/>
        <v>0.4110129434504358</v>
      </c>
      <c r="N78" s="7">
        <f t="shared" si="43"/>
        <v>0.011564897144017131</v>
      </c>
      <c r="O78" s="7">
        <f t="shared" si="43"/>
        <v>20.440196815483727</v>
      </c>
      <c r="P78" s="7">
        <f t="shared" si="43"/>
        <v>2.524172189117568</v>
      </c>
      <c r="Q78" s="7">
        <f t="shared" si="43"/>
        <v>202.93631108598922</v>
      </c>
      <c r="R78" s="7">
        <f t="shared" si="43"/>
        <v>20.49109781284754</v>
      </c>
      <c r="S78" s="7">
        <f t="shared" si="43"/>
        <v>106.36887707779805</v>
      </c>
      <c r="T78" s="7">
        <f t="shared" si="43"/>
        <v>0.5067926937995939</v>
      </c>
      <c r="U78" s="7">
        <f t="shared" si="43"/>
        <v>12.64462921285409</v>
      </c>
      <c r="V78" s="7">
        <f t="shared" si="43"/>
        <v>89.15263458130089</v>
      </c>
      <c r="W78" s="7">
        <f t="shared" si="43"/>
        <v>14.343940643033802</v>
      </c>
      <c r="X78" s="7">
        <f t="shared" si="43"/>
        <v>21.435138237441425</v>
      </c>
      <c r="Y78" s="7">
        <f t="shared" si="43"/>
        <v>0.14138717580468022</v>
      </c>
      <c r="Z78" s="7">
        <f t="shared" si="43"/>
        <v>0.0067753653797414885</v>
      </c>
      <c r="AA78" s="7">
        <f t="shared" si="43"/>
        <v>49.17242689605598</v>
      </c>
      <c r="AB78" s="7">
        <f t="shared" si="43"/>
        <v>0.04894671239986238</v>
      </c>
      <c r="AC78" s="7">
        <f t="shared" si="43"/>
        <v>0</v>
      </c>
      <c r="AD78" s="7">
        <f t="shared" si="43"/>
        <v>0</v>
      </c>
      <c r="AE78" s="7">
        <f t="shared" si="43"/>
        <v>0</v>
      </c>
      <c r="AF78" s="7">
        <f t="shared" si="43"/>
        <v>0</v>
      </c>
      <c r="AG78" s="7">
        <f t="shared" si="43"/>
        <v>0</v>
      </c>
      <c r="AH78" s="7">
        <f t="shared" si="43"/>
        <v>0</v>
      </c>
      <c r="AI78" s="7">
        <f t="shared" si="43"/>
        <v>0</v>
      </c>
      <c r="AJ78" s="7">
        <f t="shared" si="43"/>
        <v>0</v>
      </c>
      <c r="AK78" s="7">
        <f t="shared" si="43"/>
        <v>0</v>
      </c>
      <c r="AL78" s="7">
        <f t="shared" si="43"/>
        <v>0</v>
      </c>
      <c r="AM78" s="7">
        <f t="shared" si="43"/>
        <v>0</v>
      </c>
      <c r="AN78" s="7">
        <f t="shared" si="43"/>
        <v>0</v>
      </c>
      <c r="AO78" s="7">
        <f t="shared" si="43"/>
        <v>0</v>
      </c>
      <c r="AP78" s="7">
        <f t="shared" si="43"/>
        <v>0</v>
      </c>
      <c r="AQ78" s="7">
        <f t="shared" si="43"/>
        <v>0</v>
      </c>
      <c r="AR78" s="7">
        <f t="shared" si="43"/>
        <v>0</v>
      </c>
      <c r="AS78" s="7">
        <f t="shared" si="43"/>
        <v>0</v>
      </c>
      <c r="AT78" s="7">
        <f t="shared" si="43"/>
        <v>0</v>
      </c>
      <c r="AU78" s="7">
        <f t="shared" si="43"/>
        <v>0</v>
      </c>
      <c r="AV78" s="7">
        <f t="shared" si="43"/>
        <v>0</v>
      </c>
      <c r="AW78" s="7">
        <f t="shared" si="43"/>
        <v>0</v>
      </c>
      <c r="AX78" s="7">
        <f t="shared" si="44"/>
        <v>0</v>
      </c>
      <c r="AY78" s="7">
        <f t="shared" si="44"/>
        <v>0</v>
      </c>
      <c r="AZ78" s="7">
        <f t="shared" si="44"/>
        <v>0</v>
      </c>
      <c r="BA78" s="7">
        <f t="shared" si="45"/>
        <v>0</v>
      </c>
      <c r="BB78" s="7">
        <f t="shared" si="45"/>
        <v>0</v>
      </c>
      <c r="BC78" s="7">
        <f t="shared" si="45"/>
        <v>0</v>
      </c>
      <c r="BD78" s="7">
        <f t="shared" si="45"/>
        <v>0</v>
      </c>
      <c r="BE78" s="7">
        <f t="shared" si="45"/>
        <v>0</v>
      </c>
      <c r="BF78" s="7">
        <f t="shared" si="45"/>
        <v>0</v>
      </c>
      <c r="BG78" s="7">
        <f t="shared" si="45"/>
        <v>0</v>
      </c>
      <c r="BH78" s="7">
        <f t="shared" si="45"/>
        <v>0</v>
      </c>
      <c r="BI78" s="7">
        <f t="shared" si="45"/>
        <v>0</v>
      </c>
      <c r="BJ78" s="7">
        <f t="shared" si="45"/>
        <v>0</v>
      </c>
      <c r="BK78" s="7">
        <f t="shared" si="45"/>
        <v>0.09182104368923757</v>
      </c>
      <c r="BL78" s="7">
        <f t="shared" si="45"/>
        <v>0.055932498302661005</v>
      </c>
      <c r="BM78" s="7">
        <f t="shared" si="45"/>
        <v>0</v>
      </c>
      <c r="BN78" s="7">
        <f t="shared" si="45"/>
        <v>0</v>
      </c>
      <c r="BO78" s="7">
        <f t="shared" si="45"/>
        <v>0</v>
      </c>
      <c r="BP78" s="7" t="s">
        <v>126</v>
      </c>
      <c r="BQ78" s="7" t="s">
        <v>126</v>
      </c>
      <c r="BR78" s="7">
        <f t="shared" si="46"/>
        <v>0</v>
      </c>
      <c r="BS78" s="7">
        <f t="shared" si="46"/>
        <v>0</v>
      </c>
      <c r="BT78" s="7">
        <f t="shared" si="46"/>
        <v>0</v>
      </c>
      <c r="BU78" s="7">
        <f t="shared" si="46"/>
        <v>0</v>
      </c>
      <c r="BV78" s="7">
        <f t="shared" si="46"/>
        <v>0</v>
      </c>
      <c r="BW78" s="7">
        <f t="shared" si="46"/>
        <v>0</v>
      </c>
      <c r="BX78" s="7">
        <f t="shared" si="46"/>
        <v>0</v>
      </c>
      <c r="BY78" s="7">
        <f t="shared" si="46"/>
        <v>0</v>
      </c>
      <c r="BZ78" s="7">
        <f t="shared" si="46"/>
        <v>0</v>
      </c>
      <c r="CA78" s="7">
        <f t="shared" si="46"/>
        <v>0</v>
      </c>
      <c r="CB78" s="7">
        <f t="shared" si="46"/>
        <v>0.007544811942637984</v>
      </c>
      <c r="CC78" s="7">
        <f t="shared" si="46"/>
        <v>0</v>
      </c>
      <c r="CD78" s="7">
        <f t="shared" si="46"/>
        <v>0</v>
      </c>
      <c r="CE78" s="7">
        <f t="shared" si="46"/>
        <v>0</v>
      </c>
      <c r="CF78" s="7">
        <f t="shared" si="46"/>
        <v>0</v>
      </c>
      <c r="CG78" s="7">
        <f t="shared" si="46"/>
        <v>11.335911801915778</v>
      </c>
      <c r="CH78" s="7">
        <f t="shared" si="46"/>
        <v>0</v>
      </c>
      <c r="CI78" s="7">
        <f t="shared" si="46"/>
        <v>0</v>
      </c>
      <c r="CJ78" s="7">
        <f t="shared" si="46"/>
        <v>0</v>
      </c>
      <c r="CK78" s="7">
        <f t="shared" si="46"/>
        <v>0.29321884076272253</v>
      </c>
      <c r="CL78" s="7">
        <f t="shared" si="46"/>
        <v>0</v>
      </c>
      <c r="CM78" s="7">
        <f t="shared" si="46"/>
        <v>0</v>
      </c>
      <c r="CN78" s="7">
        <f t="shared" si="46"/>
        <v>0</v>
      </c>
      <c r="CO78" s="7">
        <f t="shared" si="46"/>
        <v>0</v>
      </c>
      <c r="CP78" s="7">
        <f t="shared" si="46"/>
        <v>0</v>
      </c>
      <c r="CQ78" s="7">
        <f t="shared" si="46"/>
        <v>0</v>
      </c>
      <c r="CR78" s="7">
        <f t="shared" si="46"/>
        <v>0</v>
      </c>
      <c r="CS78" s="7">
        <f t="shared" si="46"/>
        <v>0</v>
      </c>
      <c r="CT78" s="7">
        <f t="shared" si="46"/>
        <v>0</v>
      </c>
    </row>
    <row r="79" spans="1:98" ht="12.75">
      <c r="A79" s="20" t="s">
        <v>29</v>
      </c>
      <c r="B79" s="7">
        <f t="shared" si="43"/>
        <v>0.3006114345588714</v>
      </c>
      <c r="C79" s="7">
        <f t="shared" si="43"/>
        <v>10.398575622815612</v>
      </c>
      <c r="D79" s="7">
        <f t="shared" si="43"/>
        <v>12.370005918367347</v>
      </c>
      <c r="E79" s="7">
        <f t="shared" si="43"/>
        <v>3.7132604855344575</v>
      </c>
      <c r="F79" s="7">
        <f t="shared" si="43"/>
        <v>0.7684391080617495</v>
      </c>
      <c r="G79" s="7">
        <f t="shared" si="43"/>
        <v>38.94340827923857</v>
      </c>
      <c r="H79" s="7">
        <f t="shared" si="43"/>
        <v>46.8678281378769</v>
      </c>
      <c r="I79" s="7">
        <f t="shared" si="43"/>
        <v>0.6845364689615848</v>
      </c>
      <c r="J79" s="7">
        <f t="shared" si="43"/>
        <v>0.23407917383820998</v>
      </c>
      <c r="K79" s="7">
        <f t="shared" si="43"/>
        <v>15.743297794344809</v>
      </c>
      <c r="L79" s="7">
        <f t="shared" si="43"/>
        <v>11.459752231954123</v>
      </c>
      <c r="M79" s="7">
        <f t="shared" si="43"/>
        <v>8.568039051928315</v>
      </c>
      <c r="N79" s="7">
        <f t="shared" si="43"/>
        <v>1.8334810010630238</v>
      </c>
      <c r="O79" s="7">
        <f t="shared" si="43"/>
        <v>132.1462929922837</v>
      </c>
      <c r="P79" s="7">
        <f t="shared" si="43"/>
        <v>153.244371084774</v>
      </c>
      <c r="Q79" s="7">
        <f t="shared" si="43"/>
        <v>723.3952459817544</v>
      </c>
      <c r="R79" s="7">
        <f t="shared" si="43"/>
        <v>73.04342265529843</v>
      </c>
      <c r="S79" s="7">
        <f t="shared" si="43"/>
        <v>107.53439533874277</v>
      </c>
      <c r="T79" s="7">
        <f t="shared" si="43"/>
        <v>88.42430783555524</v>
      </c>
      <c r="U79" s="7">
        <f t="shared" si="43"/>
        <v>87.82090132990068</v>
      </c>
      <c r="V79" s="7">
        <f t="shared" si="43"/>
        <v>4482.967841029389</v>
      </c>
      <c r="W79" s="7">
        <f t="shared" si="43"/>
        <v>721.2734084455436</v>
      </c>
      <c r="X79" s="7">
        <f t="shared" si="43"/>
        <v>162.00358610033211</v>
      </c>
      <c r="Y79" s="7">
        <f t="shared" si="43"/>
        <v>531.898555377207</v>
      </c>
      <c r="Z79" s="7">
        <f t="shared" si="43"/>
        <v>25.488924558587478</v>
      </c>
      <c r="AA79" s="7">
        <f t="shared" si="43"/>
        <v>395.131268045234</v>
      </c>
      <c r="AB79" s="7">
        <f t="shared" si="43"/>
        <v>1.8897484957095527</v>
      </c>
      <c r="AC79" s="7">
        <f t="shared" si="43"/>
        <v>1.6125534413906506</v>
      </c>
      <c r="AD79" s="7">
        <f t="shared" si="43"/>
        <v>19.57791025595259</v>
      </c>
      <c r="AE79" s="7">
        <f t="shared" si="43"/>
        <v>0</v>
      </c>
      <c r="AF79" s="7">
        <f t="shared" si="43"/>
        <v>1295</v>
      </c>
      <c r="AG79" s="7">
        <f t="shared" si="43"/>
        <v>3.1974680122544603</v>
      </c>
      <c r="AH79" s="7">
        <f t="shared" si="43"/>
        <v>2672.307420628893</v>
      </c>
      <c r="AI79" s="7">
        <f t="shared" si="43"/>
        <v>7542.510028054861</v>
      </c>
      <c r="AJ79" s="7">
        <f t="shared" si="43"/>
        <v>17180.094925495465</v>
      </c>
      <c r="AK79" s="7">
        <f t="shared" si="43"/>
        <v>4171.708492569016</v>
      </c>
      <c r="AL79" s="7">
        <f t="shared" si="43"/>
        <v>4072.678955786748</v>
      </c>
      <c r="AM79" s="7">
        <f t="shared" si="43"/>
        <v>5603.539962273655</v>
      </c>
      <c r="AN79" s="7">
        <f t="shared" si="43"/>
        <v>61.71849427168575</v>
      </c>
      <c r="AO79" s="7">
        <f t="shared" si="43"/>
        <v>470.0557037037036</v>
      </c>
      <c r="AP79" s="7">
        <f t="shared" si="43"/>
        <v>13588.690375292404</v>
      </c>
      <c r="AQ79" s="7">
        <f t="shared" si="43"/>
        <v>1988.255033557047</v>
      </c>
      <c r="AR79" s="7">
        <f t="shared" si="43"/>
        <v>10433.306480457826</v>
      </c>
      <c r="AS79" s="7">
        <f t="shared" si="43"/>
        <v>2026.6105263157895</v>
      </c>
      <c r="AT79" s="7">
        <f t="shared" si="43"/>
        <v>2199.398796216681</v>
      </c>
      <c r="AU79" s="7">
        <f t="shared" si="43"/>
        <v>562.1961450114851</v>
      </c>
      <c r="AV79" s="7">
        <f t="shared" si="43"/>
        <v>217.28268800753204</v>
      </c>
      <c r="AW79" s="7">
        <f t="shared" si="43"/>
        <v>282.1300437530384</v>
      </c>
      <c r="AX79" s="7">
        <f t="shared" si="44"/>
        <v>2548.8285752495854</v>
      </c>
      <c r="AY79" s="7">
        <f t="shared" si="44"/>
        <v>574.9979987959443</v>
      </c>
      <c r="AZ79" s="7">
        <f t="shared" si="44"/>
        <v>2554.0162118230814</v>
      </c>
      <c r="BA79" s="7">
        <f t="shared" si="45"/>
        <v>999.6274723944589</v>
      </c>
      <c r="BB79" s="7">
        <f t="shared" si="45"/>
        <v>315.5210892382741</v>
      </c>
      <c r="BC79" s="7">
        <f t="shared" si="45"/>
        <v>3.666666666666666</v>
      </c>
      <c r="BD79" s="7">
        <f t="shared" si="45"/>
        <v>7100.242126799519</v>
      </c>
      <c r="BE79" s="7">
        <f t="shared" si="45"/>
        <v>1941.8994788127839</v>
      </c>
      <c r="BF79" s="7">
        <f t="shared" si="45"/>
        <v>1023.5347632771792</v>
      </c>
      <c r="BG79" s="7">
        <f t="shared" si="45"/>
        <v>75.46499530450654</v>
      </c>
      <c r="BH79" s="7">
        <f t="shared" si="45"/>
        <v>690.0961285757606</v>
      </c>
      <c r="BI79" s="7">
        <f t="shared" si="45"/>
        <v>56769.71785430522</v>
      </c>
      <c r="BJ79" s="7">
        <f t="shared" si="45"/>
        <v>0</v>
      </c>
      <c r="BK79" s="7">
        <f t="shared" si="45"/>
        <v>143185.09278169123</v>
      </c>
      <c r="BL79" s="7">
        <f t="shared" si="45"/>
        <v>87220.74632568147</v>
      </c>
      <c r="BM79" s="7">
        <f t="shared" si="45"/>
        <v>858.8320172069442</v>
      </c>
      <c r="BN79" s="7">
        <f t="shared" si="45"/>
        <v>359.3132585650638</v>
      </c>
      <c r="BO79" s="7">
        <f t="shared" si="45"/>
        <v>192.97910897659798</v>
      </c>
      <c r="BP79" s="7" t="s">
        <v>126</v>
      </c>
      <c r="BQ79" s="7" t="s">
        <v>126</v>
      </c>
      <c r="BR79" s="7">
        <f t="shared" si="46"/>
        <v>76182.93097204145</v>
      </c>
      <c r="BS79" s="7">
        <f t="shared" si="46"/>
        <v>6049.373092682584</v>
      </c>
      <c r="BT79" s="7">
        <f t="shared" si="46"/>
        <v>854.3045025294122</v>
      </c>
      <c r="BU79" s="7">
        <f t="shared" si="46"/>
        <v>254.0016890724241</v>
      </c>
      <c r="BV79" s="7">
        <f t="shared" si="46"/>
        <v>2012.9383359477242</v>
      </c>
      <c r="BW79" s="7">
        <f t="shared" si="46"/>
        <v>1277.5095742303495</v>
      </c>
      <c r="BX79" s="7">
        <f t="shared" si="46"/>
        <v>47.92971396337445</v>
      </c>
      <c r="BY79" s="7">
        <f t="shared" si="46"/>
        <v>89.27993637011834</v>
      </c>
      <c r="BZ79" s="7">
        <f t="shared" si="46"/>
        <v>596.1689232018916</v>
      </c>
      <c r="CA79" s="7">
        <f t="shared" si="46"/>
        <v>2.050188181990487</v>
      </c>
      <c r="CB79" s="7">
        <f t="shared" si="46"/>
        <v>11765.326929666073</v>
      </c>
      <c r="CC79" s="7">
        <f t="shared" si="46"/>
        <v>1018.0800610990436</v>
      </c>
      <c r="CD79" s="7">
        <f t="shared" si="46"/>
        <v>75.5728909283445</v>
      </c>
      <c r="CE79" s="7">
        <f t="shared" si="46"/>
        <v>2477.0942356983146</v>
      </c>
      <c r="CF79" s="7">
        <f t="shared" si="46"/>
        <v>255.2237234602562</v>
      </c>
      <c r="CG79" s="7">
        <f t="shared" si="46"/>
        <v>2583.656172058558</v>
      </c>
      <c r="CH79" s="7">
        <f t="shared" si="46"/>
        <v>103.63636363636364</v>
      </c>
      <c r="CI79" s="7">
        <f t="shared" si="46"/>
        <v>108.27470426574263</v>
      </c>
      <c r="CJ79" s="7">
        <f t="shared" si="46"/>
        <v>1315.6372849462366</v>
      </c>
      <c r="CK79" s="7">
        <f t="shared" si="46"/>
        <v>465.5337795176158</v>
      </c>
      <c r="CL79" s="7">
        <f t="shared" si="46"/>
        <v>219.1352173135396</v>
      </c>
      <c r="CM79" s="7">
        <f t="shared" si="46"/>
        <v>75.8928746928747</v>
      </c>
      <c r="CN79" s="7">
        <f t="shared" si="46"/>
        <v>35.69329073482428</v>
      </c>
      <c r="CO79" s="7">
        <f t="shared" si="46"/>
        <v>3.3542600896860986</v>
      </c>
      <c r="CP79" s="7">
        <f t="shared" si="46"/>
        <v>527.4225529767912</v>
      </c>
      <c r="CQ79" s="7">
        <f t="shared" si="46"/>
        <v>89.18721461187215</v>
      </c>
      <c r="CR79" s="7">
        <f t="shared" si="46"/>
        <v>0.4033457249070632</v>
      </c>
      <c r="CS79" s="7">
        <f t="shared" si="46"/>
        <v>396.66442802775913</v>
      </c>
      <c r="CT79" s="7">
        <f t="shared" si="46"/>
        <v>122.63165075034107</v>
      </c>
    </row>
    <row r="80" spans="1:98" ht="12.75">
      <c r="A80" s="20" t="s">
        <v>30</v>
      </c>
      <c r="B80" s="7">
        <f t="shared" si="43"/>
        <v>1.305093545158027</v>
      </c>
      <c r="C80" s="7">
        <f t="shared" si="43"/>
        <v>0.5472934538324007</v>
      </c>
      <c r="D80" s="7">
        <f t="shared" si="43"/>
        <v>0.8246670612244899</v>
      </c>
      <c r="E80" s="7">
        <f t="shared" si="43"/>
        <v>1.2089685301740096</v>
      </c>
      <c r="F80" s="7">
        <f t="shared" si="43"/>
        <v>0.03659233847913093</v>
      </c>
      <c r="G80" s="7">
        <f t="shared" si="43"/>
        <v>200.15330397324396</v>
      </c>
      <c r="H80" s="7">
        <f t="shared" si="43"/>
        <v>3.943571299627183</v>
      </c>
      <c r="I80" s="7">
        <f t="shared" si="43"/>
        <v>2.108372324401681</v>
      </c>
      <c r="J80" s="7">
        <f t="shared" si="43"/>
        <v>0.5989672977624785</v>
      </c>
      <c r="K80" s="7">
        <f t="shared" si="43"/>
        <v>133.6809226133531</v>
      </c>
      <c r="L80" s="7">
        <f t="shared" si="43"/>
        <v>12.474638038474046</v>
      </c>
      <c r="M80" s="7">
        <f t="shared" si="43"/>
        <v>9.326832178298352</v>
      </c>
      <c r="N80" s="7">
        <f t="shared" si="43"/>
        <v>23.951791592732096</v>
      </c>
      <c r="O80" s="7">
        <f t="shared" si="43"/>
        <v>100.85512749697526</v>
      </c>
      <c r="P80" s="7">
        <f t="shared" si="43"/>
        <v>111.2513246658181</v>
      </c>
      <c r="Q80" s="7">
        <f t="shared" si="43"/>
        <v>794.6758350002755</v>
      </c>
      <c r="R80" s="7">
        <f t="shared" si="43"/>
        <v>80.24084096806652</v>
      </c>
      <c r="S80" s="7">
        <f t="shared" si="43"/>
        <v>99.43711057849517</v>
      </c>
      <c r="T80" s="7">
        <f t="shared" si="43"/>
        <v>958.4771907647189</v>
      </c>
      <c r="U80" s="7">
        <f t="shared" si="43"/>
        <v>282.3308616432577</v>
      </c>
      <c r="V80" s="7">
        <f t="shared" si="43"/>
        <v>2006.1247751617088</v>
      </c>
      <c r="W80" s="7">
        <f t="shared" si="43"/>
        <v>322.76931391407896</v>
      </c>
      <c r="X80" s="7">
        <f t="shared" si="43"/>
        <v>332.5989424859197</v>
      </c>
      <c r="Y80" s="7">
        <f t="shared" si="43"/>
        <v>7240.5786601334785</v>
      </c>
      <c r="Z80" s="7">
        <f t="shared" si="43"/>
        <v>346.9732364619414</v>
      </c>
      <c r="AA80" s="7">
        <f t="shared" si="43"/>
        <v>105.44747944214818</v>
      </c>
      <c r="AB80" s="7">
        <f t="shared" si="43"/>
        <v>0</v>
      </c>
      <c r="AC80" s="7">
        <f t="shared" si="43"/>
        <v>4098.002217524077</v>
      </c>
      <c r="AD80" s="7">
        <f t="shared" si="43"/>
        <v>5.593688644557884</v>
      </c>
      <c r="AE80" s="7">
        <f t="shared" si="43"/>
        <v>0</v>
      </c>
      <c r="AF80" s="7">
        <f t="shared" si="43"/>
        <v>0</v>
      </c>
      <c r="AG80" s="7">
        <f t="shared" si="43"/>
        <v>0</v>
      </c>
      <c r="AH80" s="7">
        <f t="shared" si="43"/>
        <v>2681.169603524229</v>
      </c>
      <c r="AI80" s="7">
        <f t="shared" si="43"/>
        <v>277.5236341408968</v>
      </c>
      <c r="AJ80" s="7">
        <f t="shared" si="43"/>
        <v>400.55161299054527</v>
      </c>
      <c r="AK80" s="7">
        <f t="shared" si="43"/>
        <v>114.96790568887293</v>
      </c>
      <c r="AL80" s="7">
        <f t="shared" si="43"/>
        <v>117.01328145727531</v>
      </c>
      <c r="AM80" s="7">
        <f t="shared" si="43"/>
        <v>735.1317883234824</v>
      </c>
      <c r="AN80" s="7">
        <f t="shared" si="43"/>
        <v>7.0212765957446805</v>
      </c>
      <c r="AO80" s="7">
        <f t="shared" si="43"/>
        <v>13.062518518518518</v>
      </c>
      <c r="AP80" s="7">
        <f t="shared" si="43"/>
        <v>1119.0583449164321</v>
      </c>
      <c r="AQ80" s="7">
        <f t="shared" si="43"/>
        <v>74.67234392807396</v>
      </c>
      <c r="AR80" s="7">
        <f t="shared" si="43"/>
        <v>444.3358587500813</v>
      </c>
      <c r="AS80" s="7">
        <f t="shared" si="43"/>
        <v>25.484210526315785</v>
      </c>
      <c r="AT80" s="7">
        <f t="shared" si="43"/>
        <v>146.1662203660484</v>
      </c>
      <c r="AU80" s="7">
        <f t="shared" si="43"/>
        <v>27.89074203535404</v>
      </c>
      <c r="AV80" s="7">
        <f t="shared" si="43"/>
        <v>16.26715311286336</v>
      </c>
      <c r="AW80" s="7">
        <f t="shared" si="43"/>
        <v>19.381380651434128</v>
      </c>
      <c r="AX80" s="7">
        <f t="shared" si="44"/>
        <v>130.75089769039565</v>
      </c>
      <c r="AY80" s="7">
        <f t="shared" si="44"/>
        <v>29.496493111698925</v>
      </c>
      <c r="AZ80" s="7">
        <f t="shared" si="44"/>
        <v>49.74561553597399</v>
      </c>
      <c r="BA80" s="7">
        <f t="shared" si="45"/>
        <v>45.43382307188559</v>
      </c>
      <c r="BB80" s="7">
        <f t="shared" si="45"/>
        <v>13.017407633296363</v>
      </c>
      <c r="BC80" s="7">
        <f t="shared" si="45"/>
        <v>0.882716049382716</v>
      </c>
      <c r="BD80" s="7">
        <f t="shared" si="45"/>
        <v>1765.314436634447</v>
      </c>
      <c r="BE80" s="7">
        <f t="shared" si="45"/>
        <v>257.541548070799</v>
      </c>
      <c r="BF80" s="7">
        <f t="shared" si="45"/>
        <v>140.83769850196234</v>
      </c>
      <c r="BG80" s="7">
        <f t="shared" si="45"/>
        <v>12.503946590415312</v>
      </c>
      <c r="BH80" s="7">
        <f t="shared" si="45"/>
        <v>2.8783988678863843</v>
      </c>
      <c r="BI80" s="7">
        <f t="shared" si="45"/>
        <v>7956.627830518267</v>
      </c>
      <c r="BJ80" s="7">
        <f t="shared" si="45"/>
        <v>0</v>
      </c>
      <c r="BK80" s="7">
        <f t="shared" si="45"/>
        <v>15374.51555532594</v>
      </c>
      <c r="BL80" s="7">
        <f t="shared" si="45"/>
        <v>9365.337515797559</v>
      </c>
      <c r="BM80" s="7">
        <f t="shared" si="45"/>
        <v>59.73857735443234</v>
      </c>
      <c r="BN80" s="7">
        <f t="shared" si="45"/>
        <v>24.993086495621444</v>
      </c>
      <c r="BO80" s="7">
        <f t="shared" si="45"/>
        <v>368.9905354523227</v>
      </c>
      <c r="BP80" s="7" t="s">
        <v>126</v>
      </c>
      <c r="BQ80" s="7" t="s">
        <v>126</v>
      </c>
      <c r="BR80" s="7">
        <f t="shared" si="46"/>
        <v>4033.5360743043207</v>
      </c>
      <c r="BS80" s="7">
        <f t="shared" si="46"/>
        <v>153.6269073174163</v>
      </c>
      <c r="BT80" s="7">
        <f t="shared" si="46"/>
        <v>21.695497470587892</v>
      </c>
      <c r="BU80" s="7">
        <f t="shared" si="46"/>
        <v>2.5739461812958684</v>
      </c>
      <c r="BV80" s="7">
        <f t="shared" si="46"/>
        <v>1646.8742648627672</v>
      </c>
      <c r="BW80" s="7">
        <f t="shared" si="46"/>
        <v>1045.1873280684497</v>
      </c>
      <c r="BX80" s="7">
        <f t="shared" si="46"/>
        <v>39.213427971876484</v>
      </c>
      <c r="BY80" s="7">
        <f t="shared" si="46"/>
        <v>73.04388164842008</v>
      </c>
      <c r="BZ80" s="7">
        <f t="shared" si="46"/>
        <v>487.7522771555185</v>
      </c>
      <c r="CA80" s="7">
        <f t="shared" si="46"/>
        <v>1.6773500185023063</v>
      </c>
      <c r="CB80" s="7">
        <f t="shared" si="46"/>
        <v>1263.303311675304</v>
      </c>
      <c r="CC80" s="7">
        <f t="shared" si="46"/>
        <v>53.902660354193785</v>
      </c>
      <c r="CD80" s="7">
        <f t="shared" si="46"/>
        <v>0.7200847158489234</v>
      </c>
      <c r="CE80" s="7">
        <f t="shared" si="46"/>
        <v>128.84566723019032</v>
      </c>
      <c r="CF80" s="7">
        <f t="shared" si="46"/>
        <v>10.559747324091946</v>
      </c>
      <c r="CG80" s="7">
        <f t="shared" si="46"/>
        <v>357.54708114946686</v>
      </c>
      <c r="CH80" s="7">
        <f t="shared" si="46"/>
        <v>14.016528925619834</v>
      </c>
      <c r="CI80" s="7">
        <f t="shared" si="46"/>
        <v>5.665431951248656</v>
      </c>
      <c r="CJ80" s="7">
        <f t="shared" si="46"/>
        <v>60.11376344086021</v>
      </c>
      <c r="CK80" s="7">
        <f t="shared" si="46"/>
        <v>128.7230710948352</v>
      </c>
      <c r="CL80" s="7">
        <f t="shared" si="46"/>
        <v>3.2731175102843855</v>
      </c>
      <c r="CM80" s="7">
        <f t="shared" si="46"/>
        <v>1.25012285012285</v>
      </c>
      <c r="CN80" s="7">
        <f t="shared" si="46"/>
        <v>0</v>
      </c>
      <c r="CO80" s="7">
        <f t="shared" si="46"/>
        <v>0.053811659192825115</v>
      </c>
      <c r="CP80" s="7">
        <f t="shared" si="46"/>
        <v>11.954086781029263</v>
      </c>
      <c r="CQ80" s="7">
        <f t="shared" si="46"/>
        <v>0.3470319634703196</v>
      </c>
      <c r="CR80" s="7">
        <f t="shared" si="46"/>
        <v>0.0018587360594795538</v>
      </c>
      <c r="CS80" s="7">
        <f t="shared" si="46"/>
        <v>2.4736959928363556</v>
      </c>
      <c r="CT80" s="7">
        <f t="shared" si="46"/>
        <v>4.755798090040928</v>
      </c>
    </row>
    <row r="81" spans="1:98" ht="12.75">
      <c r="A81" s="2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</row>
    <row r="82" spans="1:251" ht="12.75">
      <c r="A82" s="82" t="s">
        <v>180</v>
      </c>
      <c r="B82" s="83">
        <f aca="true" t="shared" si="47" ref="B82:Z82">100*B76/B69</f>
        <v>0.2443995402917654</v>
      </c>
      <c r="C82" s="83">
        <f t="shared" si="47"/>
        <v>7.8184779118914385</v>
      </c>
      <c r="D82" s="83">
        <f t="shared" si="47"/>
        <v>13.744451020408162</v>
      </c>
      <c r="E82" s="83">
        <f t="shared" si="47"/>
        <v>8.635489501242926</v>
      </c>
      <c r="F82" s="83">
        <f t="shared" si="47"/>
        <v>3.659233847913093</v>
      </c>
      <c r="G82" s="83">
        <f t="shared" si="47"/>
        <v>4.942056888228246</v>
      </c>
      <c r="H82" s="83">
        <f t="shared" si="47"/>
        <v>15.16758192164301</v>
      </c>
      <c r="I82" s="83">
        <f t="shared" si="47"/>
        <v>2.7381458758463393</v>
      </c>
      <c r="J82" s="83">
        <f t="shared" si="47"/>
        <v>0.6884681583476764</v>
      </c>
      <c r="K82" s="83">
        <f t="shared" si="47"/>
        <v>0.806521403398812</v>
      </c>
      <c r="L82" s="83">
        <f t="shared" si="47"/>
        <v>1.409563620166559</v>
      </c>
      <c r="M82" s="83">
        <f t="shared" si="47"/>
        <v>1.0538793421806045</v>
      </c>
      <c r="N82" s="83">
        <f t="shared" si="47"/>
        <v>0.08896074726167025</v>
      </c>
      <c r="O82" s="83">
        <f t="shared" si="47"/>
        <v>8.411603627771083</v>
      </c>
      <c r="P82" s="83">
        <f t="shared" si="47"/>
        <v>2.086092718278982</v>
      </c>
      <c r="Q82" s="83">
        <f t="shared" si="47"/>
        <v>15.805008651556793</v>
      </c>
      <c r="R82" s="83">
        <f t="shared" si="47"/>
        <v>1.5958798919663193</v>
      </c>
      <c r="S82" s="83">
        <f t="shared" si="47"/>
        <v>6.134306636551213</v>
      </c>
      <c r="T82" s="83">
        <f t="shared" si="47"/>
        <v>2.203446494780843</v>
      </c>
      <c r="U82" s="83">
        <f t="shared" si="47"/>
        <v>9.878616572542258</v>
      </c>
      <c r="V82" s="83">
        <f t="shared" si="47"/>
        <v>19.049708243867713</v>
      </c>
      <c r="W82" s="83">
        <f t="shared" si="47"/>
        <v>3.0649445818448293</v>
      </c>
      <c r="X82" s="83">
        <f t="shared" si="47"/>
        <v>8.857495139438607</v>
      </c>
      <c r="Y82" s="83">
        <f t="shared" si="47"/>
        <v>14.138717580468024</v>
      </c>
      <c r="Z82" s="83">
        <f t="shared" si="47"/>
        <v>0.6775365379741488</v>
      </c>
      <c r="AA82" s="83" t="s">
        <v>126</v>
      </c>
      <c r="AB82" s="83" t="s">
        <v>126</v>
      </c>
      <c r="AC82" s="83">
        <f aca="true" t="shared" si="48" ref="AC82:AW82">100*AC76/AC69</f>
        <v>10.078459008691565</v>
      </c>
      <c r="AD82" s="83">
        <f t="shared" si="48"/>
        <v>23.307036018991184</v>
      </c>
      <c r="AE82" s="83">
        <f t="shared" si="48"/>
        <v>10.069294066695539</v>
      </c>
      <c r="AF82" s="83">
        <f t="shared" si="48"/>
        <v>1.3756254049862437</v>
      </c>
      <c r="AG82" s="83">
        <f t="shared" si="48"/>
        <v>7.7987024689133175</v>
      </c>
      <c r="AH82" s="83">
        <f t="shared" si="48"/>
        <v>23.95184566307155</v>
      </c>
      <c r="AI82" s="83">
        <f t="shared" si="48"/>
        <v>2.4550923048557745</v>
      </c>
      <c r="AJ82" s="83">
        <f t="shared" si="48"/>
        <v>3.050659657201411</v>
      </c>
      <c r="AK82" s="83">
        <f t="shared" si="48"/>
        <v>1.8567168231407127</v>
      </c>
      <c r="AL82" s="83">
        <f t="shared" si="48"/>
        <v>8.566126021762468</v>
      </c>
      <c r="AM82" s="83">
        <f t="shared" si="48"/>
        <v>11.96698336844347</v>
      </c>
      <c r="AN82" s="83">
        <f t="shared" si="48"/>
        <v>4.909983633387888</v>
      </c>
      <c r="AO82" s="83">
        <f t="shared" si="48"/>
        <v>19.496296296296293</v>
      </c>
      <c r="AP82" s="83">
        <f t="shared" si="48"/>
        <v>17.46618300166119</v>
      </c>
      <c r="AQ82" s="83">
        <f t="shared" si="48"/>
        <v>11.871596808914777</v>
      </c>
      <c r="AR82" s="83">
        <f t="shared" si="48"/>
        <v>7.1551668075697465</v>
      </c>
      <c r="AS82" s="83">
        <f t="shared" si="48"/>
        <v>9.473684210526315</v>
      </c>
      <c r="AT82" s="83">
        <f t="shared" si="48"/>
        <v>9.590959341604226</v>
      </c>
      <c r="AU82" s="83">
        <f t="shared" si="48"/>
        <v>3.562036019840874</v>
      </c>
      <c r="AV82" s="83">
        <f t="shared" si="48"/>
        <v>12.910438978462986</v>
      </c>
      <c r="AW82" s="83">
        <f t="shared" si="48"/>
        <v>3.492140657916059</v>
      </c>
      <c r="AX82" s="83">
        <f>100*AX76/AX69</f>
        <v>3.071432879736802</v>
      </c>
      <c r="AY82" s="83">
        <f>100*AY76/AY69</f>
        <v>0.6928938950363853</v>
      </c>
      <c r="AZ82" s="83">
        <f>100*AZ76/AZ69</f>
        <v>7.1990760544101295</v>
      </c>
      <c r="BA82" s="83">
        <f aca="true" t="shared" si="49" ref="BA82:BO82">100*BA76/BA69</f>
        <v>4.168240648796843</v>
      </c>
      <c r="BB82" s="83">
        <f t="shared" si="49"/>
        <v>2.7462885302313005</v>
      </c>
      <c r="BC82" s="83">
        <f t="shared" si="49"/>
        <v>3.3950617283950613</v>
      </c>
      <c r="BD82" s="83">
        <f t="shared" si="49"/>
        <v>9.416516971432479</v>
      </c>
      <c r="BE82" s="83">
        <f t="shared" si="49"/>
        <v>9.527989199807585</v>
      </c>
      <c r="BF82" s="83">
        <f t="shared" si="49"/>
        <v>10.701952773705344</v>
      </c>
      <c r="BG82" s="83">
        <f t="shared" si="49"/>
        <v>4.9035084668295355</v>
      </c>
      <c r="BH82" s="83">
        <f t="shared" si="49"/>
        <v>10.279995956737087</v>
      </c>
      <c r="BI82" s="83">
        <f t="shared" si="49"/>
        <v>15.666662394940174</v>
      </c>
      <c r="BJ82" s="83">
        <f t="shared" si="49"/>
        <v>0</v>
      </c>
      <c r="BK82" s="83">
        <f t="shared" si="49"/>
        <v>9.182104368923756</v>
      </c>
      <c r="BL82" s="83">
        <f t="shared" si="49"/>
        <v>5.5932498302661005</v>
      </c>
      <c r="BM82" s="83">
        <f t="shared" si="49"/>
        <v>8.996773697956677</v>
      </c>
      <c r="BN82" s="83">
        <f t="shared" si="49"/>
        <v>3.7640190505453988</v>
      </c>
      <c r="BO82" s="83">
        <f t="shared" si="49"/>
        <v>11.311788333915473</v>
      </c>
      <c r="BP82" s="84" t="s">
        <v>126</v>
      </c>
      <c r="BQ82" s="84" t="s">
        <v>126</v>
      </c>
      <c r="BR82" s="83">
        <f aca="true" t="shared" si="50" ref="BR82:CT82">100*BR76/BR69</f>
        <v>16.89934671654232</v>
      </c>
      <c r="BS82" s="83">
        <f t="shared" si="50"/>
        <v>3.6361398181636995</v>
      </c>
      <c r="BT82" s="83">
        <f t="shared" si="50"/>
        <v>0.5135028987121394</v>
      </c>
      <c r="BU82" s="83">
        <f t="shared" si="50"/>
        <v>0.5849877684763337</v>
      </c>
      <c r="BV82" s="83">
        <f t="shared" si="50"/>
        <v>3.943381138478479</v>
      </c>
      <c r="BW82" s="83">
        <f t="shared" si="50"/>
        <v>2.50266342951524</v>
      </c>
      <c r="BX82" s="83">
        <f t="shared" si="50"/>
        <v>0.09389514156520481</v>
      </c>
      <c r="BY82" s="83">
        <f t="shared" si="50"/>
        <v>0.17490094497143427</v>
      </c>
      <c r="BZ82" s="83">
        <f t="shared" si="50"/>
        <v>1.1679052681931819</v>
      </c>
      <c r="CA82" s="83">
        <f t="shared" si="50"/>
        <v>0.0040163542334178725</v>
      </c>
      <c r="CB82" s="83">
        <f t="shared" si="50"/>
        <v>0.7544811942637983</v>
      </c>
      <c r="CC82" s="83">
        <f t="shared" si="50"/>
        <v>0.22583651899695736</v>
      </c>
      <c r="CD82" s="83">
        <f t="shared" si="50"/>
        <v>3.6004235792446173</v>
      </c>
      <c r="CE82" s="83">
        <f t="shared" si="50"/>
        <v>8.06293286797186</v>
      </c>
      <c r="CF82" s="83">
        <f t="shared" si="50"/>
        <v>5.965958940164941</v>
      </c>
      <c r="CG82" s="83">
        <f t="shared" si="50"/>
        <v>7.764323151997107</v>
      </c>
      <c r="CH82" s="83">
        <f t="shared" si="50"/>
        <v>3.3057851239669422</v>
      </c>
      <c r="CI82" s="83">
        <f t="shared" si="50"/>
        <v>1.8042776914804637</v>
      </c>
      <c r="CJ82" s="83">
        <f t="shared" si="50"/>
        <v>5.405913978494624</v>
      </c>
      <c r="CK82" s="83">
        <f t="shared" si="50"/>
        <v>9.773961358757418</v>
      </c>
      <c r="CL82" s="83">
        <f t="shared" si="50"/>
        <v>5.455195850473976</v>
      </c>
      <c r="CM82" s="83">
        <f t="shared" si="50"/>
        <v>5.208845208845209</v>
      </c>
      <c r="CN82" s="83">
        <f t="shared" si="50"/>
        <v>13.418530351437699</v>
      </c>
      <c r="CO82" s="83">
        <f t="shared" si="50"/>
        <v>1.7937219730941705</v>
      </c>
      <c r="CP82" s="83">
        <f t="shared" si="50"/>
        <v>20.610494450050453</v>
      </c>
      <c r="CQ82" s="83">
        <f t="shared" si="50"/>
        <v>8.67579908675799</v>
      </c>
      <c r="CR82" s="83">
        <f t="shared" si="50"/>
        <v>0.18587360594795538</v>
      </c>
      <c r="CS82" s="83">
        <f t="shared" si="50"/>
        <v>14.551152899037385</v>
      </c>
      <c r="CT82" s="83">
        <f t="shared" si="50"/>
        <v>11.323328785811732</v>
      </c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pans="2:98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</row>
    <row r="84" spans="1:98" ht="12.75">
      <c r="A84" s="33" t="s">
        <v>153</v>
      </c>
      <c r="B84" s="71" t="s">
        <v>319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71"/>
      <c r="V84" s="4"/>
      <c r="W84" s="4"/>
      <c r="X84" s="4"/>
      <c r="Y84" s="4"/>
      <c r="Z84" s="4"/>
      <c r="AA84" s="4"/>
      <c r="AB84" s="4"/>
      <c r="AC84" s="71" t="s">
        <v>142</v>
      </c>
      <c r="AD84" s="4"/>
      <c r="AE84" s="4"/>
      <c r="AF84" s="4"/>
      <c r="AG84" s="4"/>
      <c r="AH84" s="71"/>
      <c r="AI84" s="4"/>
      <c r="AJ84" s="71" t="s">
        <v>319</v>
      </c>
      <c r="AK84" s="71" t="s">
        <v>319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71" t="s">
        <v>319</v>
      </c>
      <c r="BB84" s="4"/>
      <c r="BC84" s="71"/>
      <c r="BD84" s="4"/>
      <c r="BE84" s="4"/>
      <c r="BF84" s="4"/>
      <c r="BG84" s="4"/>
      <c r="BH84" s="4"/>
      <c r="BI84" s="4"/>
      <c r="BJ84" s="71"/>
      <c r="BK84" s="71" t="s">
        <v>190</v>
      </c>
      <c r="BL84" s="4"/>
      <c r="BM84" s="71" t="s">
        <v>181</v>
      </c>
      <c r="BN84" s="4"/>
      <c r="BO84" s="4"/>
      <c r="BP84" s="4"/>
      <c r="BQ84" s="71"/>
      <c r="BR84" s="71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71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</row>
    <row r="85" spans="1:98" ht="12.75">
      <c r="A85" s="33" t="s">
        <v>0</v>
      </c>
      <c r="B85" s="21">
        <f aca="true" t="shared" si="51" ref="B85:BI85">SUM(B86:B89)</f>
        <v>0.9999999999999999</v>
      </c>
      <c r="C85" s="21">
        <f t="shared" si="51"/>
        <v>0</v>
      </c>
      <c r="D85" s="21">
        <f t="shared" si="51"/>
        <v>0</v>
      </c>
      <c r="E85" s="21">
        <f t="shared" si="51"/>
        <v>0</v>
      </c>
      <c r="F85" s="21">
        <f t="shared" si="51"/>
        <v>0</v>
      </c>
      <c r="G85" s="21">
        <f t="shared" si="51"/>
        <v>0</v>
      </c>
      <c r="H85" s="21">
        <f t="shared" si="51"/>
        <v>0</v>
      </c>
      <c r="I85" s="21">
        <f t="shared" si="51"/>
        <v>0</v>
      </c>
      <c r="J85" s="21">
        <f t="shared" si="51"/>
        <v>0</v>
      </c>
      <c r="K85" s="21">
        <f t="shared" si="51"/>
        <v>0</v>
      </c>
      <c r="L85" s="21">
        <f t="shared" si="51"/>
        <v>0</v>
      </c>
      <c r="M85" s="21">
        <f t="shared" si="51"/>
        <v>0</v>
      </c>
      <c r="N85" s="21">
        <f t="shared" si="51"/>
        <v>0</v>
      </c>
      <c r="O85" s="21">
        <f t="shared" si="51"/>
        <v>0</v>
      </c>
      <c r="P85" s="21">
        <f t="shared" si="51"/>
        <v>0</v>
      </c>
      <c r="Q85" s="21">
        <f t="shared" si="51"/>
        <v>0</v>
      </c>
      <c r="R85" s="21">
        <f t="shared" si="51"/>
        <v>0</v>
      </c>
      <c r="S85" s="21">
        <f t="shared" si="51"/>
        <v>0</v>
      </c>
      <c r="T85" s="21">
        <f t="shared" si="51"/>
        <v>0</v>
      </c>
      <c r="U85" s="21">
        <f t="shared" si="51"/>
        <v>0</v>
      </c>
      <c r="V85" s="21">
        <f t="shared" si="51"/>
        <v>0</v>
      </c>
      <c r="W85" s="21">
        <f t="shared" si="51"/>
        <v>0</v>
      </c>
      <c r="X85" s="21">
        <f t="shared" si="51"/>
        <v>0</v>
      </c>
      <c r="Y85" s="21">
        <f t="shared" si="51"/>
        <v>0</v>
      </c>
      <c r="Z85" s="21">
        <f t="shared" si="51"/>
        <v>0</v>
      </c>
      <c r="AA85" s="21">
        <f t="shared" si="51"/>
        <v>0</v>
      </c>
      <c r="AB85" s="21">
        <f t="shared" si="51"/>
        <v>0</v>
      </c>
      <c r="AC85" s="21">
        <f t="shared" si="51"/>
        <v>41.52</v>
      </c>
      <c r="AD85" s="21">
        <f t="shared" si="51"/>
        <v>0</v>
      </c>
      <c r="AE85" s="21">
        <f t="shared" si="51"/>
        <v>0</v>
      </c>
      <c r="AF85" s="21">
        <f t="shared" si="51"/>
        <v>0</v>
      </c>
      <c r="AG85" s="21">
        <f t="shared" si="51"/>
        <v>0</v>
      </c>
      <c r="AH85" s="21">
        <f t="shared" si="51"/>
        <v>0</v>
      </c>
      <c r="AI85" s="21">
        <f t="shared" si="51"/>
        <v>0</v>
      </c>
      <c r="AJ85" s="21">
        <f t="shared" si="51"/>
        <v>2130</v>
      </c>
      <c r="AK85" s="21">
        <f>SUM(AK86:AK89)</f>
        <v>2927.0000000000005</v>
      </c>
      <c r="AL85" s="21">
        <f t="shared" si="51"/>
        <v>0</v>
      </c>
      <c r="AM85" s="21">
        <f t="shared" si="51"/>
        <v>0</v>
      </c>
      <c r="AN85" s="21">
        <f t="shared" si="51"/>
        <v>0</v>
      </c>
      <c r="AO85" s="21">
        <f t="shared" si="51"/>
        <v>0</v>
      </c>
      <c r="AP85" s="21">
        <f t="shared" si="51"/>
        <v>0</v>
      </c>
      <c r="AQ85" s="21">
        <f t="shared" si="51"/>
        <v>0</v>
      </c>
      <c r="AR85" s="21">
        <f t="shared" si="51"/>
        <v>0</v>
      </c>
      <c r="AS85" s="21">
        <f t="shared" si="51"/>
        <v>0</v>
      </c>
      <c r="AT85" s="21">
        <f t="shared" si="51"/>
        <v>0</v>
      </c>
      <c r="AU85" s="21">
        <f t="shared" si="51"/>
        <v>0</v>
      </c>
      <c r="AV85" s="21">
        <f t="shared" si="51"/>
        <v>0</v>
      </c>
      <c r="AW85" s="21">
        <f t="shared" si="51"/>
        <v>0</v>
      </c>
      <c r="AX85" s="21">
        <f t="shared" si="51"/>
        <v>0</v>
      </c>
      <c r="AY85" s="21">
        <f>SUM(AY86:AY89)</f>
        <v>0</v>
      </c>
      <c r="AZ85" s="21">
        <f t="shared" si="51"/>
        <v>0</v>
      </c>
      <c r="BA85" s="21">
        <f t="shared" si="51"/>
        <v>1614</v>
      </c>
      <c r="BB85" s="21">
        <f t="shared" si="51"/>
        <v>0</v>
      </c>
      <c r="BC85" s="21">
        <f t="shared" si="51"/>
        <v>0</v>
      </c>
      <c r="BD85" s="21">
        <f t="shared" si="51"/>
        <v>0</v>
      </c>
      <c r="BE85" s="21">
        <f t="shared" si="51"/>
        <v>0</v>
      </c>
      <c r="BF85" s="21">
        <f t="shared" si="51"/>
        <v>0</v>
      </c>
      <c r="BG85" s="21">
        <f t="shared" si="51"/>
        <v>0</v>
      </c>
      <c r="BH85" s="21">
        <f t="shared" si="51"/>
        <v>0</v>
      </c>
      <c r="BI85" s="21">
        <f t="shared" si="51"/>
        <v>0</v>
      </c>
      <c r="BJ85" s="21">
        <f aca="true" t="shared" si="52" ref="BJ85:BQ85">SUM(BJ86:BJ89)</f>
        <v>0</v>
      </c>
      <c r="BK85" s="21">
        <f t="shared" si="52"/>
        <v>1750</v>
      </c>
      <c r="BL85" s="21">
        <f t="shared" si="52"/>
        <v>0</v>
      </c>
      <c r="BM85" s="21">
        <f t="shared" si="52"/>
        <v>353.8</v>
      </c>
      <c r="BN85" s="21">
        <f t="shared" si="52"/>
        <v>0</v>
      </c>
      <c r="BO85" s="21">
        <f t="shared" si="52"/>
        <v>0</v>
      </c>
      <c r="BP85" s="21">
        <f t="shared" si="52"/>
        <v>0</v>
      </c>
      <c r="BQ85" s="21">
        <f t="shared" si="52"/>
        <v>0</v>
      </c>
      <c r="BR85" s="21">
        <f aca="true" t="shared" si="53" ref="BR85:CO85">SUM(BR86:BR89)</f>
        <v>0</v>
      </c>
      <c r="BS85" s="21">
        <f t="shared" si="53"/>
        <v>0</v>
      </c>
      <c r="BT85" s="21">
        <f>SUM(BT86:BT89)</f>
        <v>0</v>
      </c>
      <c r="BU85" s="21">
        <f t="shared" si="53"/>
        <v>0</v>
      </c>
      <c r="BV85" s="21">
        <f t="shared" si="53"/>
        <v>0</v>
      </c>
      <c r="BW85" s="21">
        <f t="shared" si="53"/>
        <v>0</v>
      </c>
      <c r="BX85" s="21">
        <f t="shared" si="53"/>
        <v>0</v>
      </c>
      <c r="BY85" s="21">
        <f t="shared" si="53"/>
        <v>0</v>
      </c>
      <c r="BZ85" s="21">
        <f t="shared" si="53"/>
        <v>0</v>
      </c>
      <c r="CA85" s="21">
        <f t="shared" si="53"/>
        <v>0</v>
      </c>
      <c r="CB85" s="21">
        <f t="shared" si="53"/>
        <v>0</v>
      </c>
      <c r="CC85" s="21">
        <f>SUM(CC86:CC89)</f>
        <v>0</v>
      </c>
      <c r="CD85" s="21">
        <f t="shared" si="53"/>
        <v>0</v>
      </c>
      <c r="CE85" s="21">
        <f t="shared" si="53"/>
        <v>0</v>
      </c>
      <c r="CF85" s="21">
        <f t="shared" si="53"/>
        <v>0</v>
      </c>
      <c r="CG85" s="21">
        <f t="shared" si="53"/>
        <v>0</v>
      </c>
      <c r="CH85" s="21">
        <f t="shared" si="53"/>
        <v>0</v>
      </c>
      <c r="CI85" s="21">
        <f t="shared" si="53"/>
        <v>0</v>
      </c>
      <c r="CJ85" s="21">
        <f t="shared" si="53"/>
        <v>0</v>
      </c>
      <c r="CK85" s="21">
        <f t="shared" si="53"/>
        <v>0</v>
      </c>
      <c r="CL85" s="21">
        <f t="shared" si="53"/>
        <v>0</v>
      </c>
      <c r="CM85" s="21">
        <f t="shared" si="53"/>
        <v>0</v>
      </c>
      <c r="CN85" s="21">
        <f t="shared" si="53"/>
        <v>0</v>
      </c>
      <c r="CO85" s="21">
        <f t="shared" si="53"/>
        <v>0</v>
      </c>
      <c r="CP85" s="21">
        <f>SUM(CP86:CP89)</f>
        <v>0</v>
      </c>
      <c r="CQ85" s="21">
        <f>SUM(CQ86:CQ89)</f>
        <v>0</v>
      </c>
      <c r="CR85" s="21">
        <f>SUM(CR86:CR89)</f>
        <v>0</v>
      </c>
      <c r="CS85" s="21">
        <f>SUM(CS86:CS89)</f>
        <v>0</v>
      </c>
      <c r="CT85" s="21">
        <f>SUM(CT86:CT89)</f>
        <v>0</v>
      </c>
    </row>
    <row r="86" spans="1:98" ht="12.75">
      <c r="A86" s="32" t="s">
        <v>27</v>
      </c>
      <c r="B86" s="7">
        <v>0.7834410301734339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428.54445044316276</v>
      </c>
      <c r="AK86" s="7">
        <v>732.6483830488651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517.9022151213171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f>BK7</f>
        <v>1750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</row>
    <row r="87" spans="1:98" ht="12.75">
      <c r="A87" s="32" t="s">
        <v>28</v>
      </c>
      <c r="B87" s="7">
        <v>0.020302727486150203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0.02422251002676478</v>
      </c>
      <c r="AK87" s="7">
        <v>0.14659408528621998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0.06556000866551126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</row>
    <row r="88" spans="1:98" ht="12.75">
      <c r="A88" s="32" t="s">
        <v>29</v>
      </c>
      <c r="B88" s="7">
        <v>0.038620785199391675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1662.6703467856403</v>
      </c>
      <c r="AK88" s="7">
        <v>2135.365495285149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1048.326391897747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f>BM8</f>
        <v>353.8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</row>
    <row r="89" spans="1:98" ht="12.75">
      <c r="A89" s="32" t="s">
        <v>30</v>
      </c>
      <c r="B89" s="7">
        <v>0.15763545714102403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f>AC9</f>
        <v>41.52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38.76098026117014</v>
      </c>
      <c r="AK89" s="7">
        <v>58.839527580700015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47.705832972270365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</row>
    <row r="90" spans="2:98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</row>
    <row r="91" spans="1:98" ht="12.75">
      <c r="A91" s="25" t="s">
        <v>129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</row>
    <row r="92" spans="1:98" ht="12.75">
      <c r="A92" s="25" t="s">
        <v>0</v>
      </c>
      <c r="B92" s="30">
        <f>SUM(B93:B96)</f>
        <v>10</v>
      </c>
      <c r="C92" s="30">
        <f>SUM(C93:C96)</f>
        <v>594.0000000000001</v>
      </c>
      <c r="D92" s="30">
        <f aca="true" t="shared" si="54" ref="D92:BK92">SUM(D93:D96)</f>
        <v>717.0000000000001</v>
      </c>
      <c r="E92" s="30">
        <f t="shared" si="54"/>
        <v>254</v>
      </c>
      <c r="F92" s="30">
        <f t="shared" si="54"/>
        <v>64</v>
      </c>
      <c r="G92" s="30">
        <f t="shared" si="54"/>
        <v>458.00000000000006</v>
      </c>
      <c r="H92" s="30">
        <f t="shared" si="54"/>
        <v>3014</v>
      </c>
      <c r="I92" s="30">
        <f t="shared" si="54"/>
        <v>76.99999999999999</v>
      </c>
      <c r="J92" s="30">
        <f t="shared" si="54"/>
        <v>16</v>
      </c>
      <c r="K92" s="30">
        <f t="shared" si="54"/>
        <v>200</v>
      </c>
      <c r="L92" s="30">
        <f t="shared" si="54"/>
        <v>214.00000000000003</v>
      </c>
      <c r="M92" s="30">
        <f t="shared" si="54"/>
        <v>160</v>
      </c>
      <c r="N92" s="30">
        <f t="shared" si="54"/>
        <v>31</v>
      </c>
      <c r="O92" s="30">
        <f t="shared" si="54"/>
        <v>1842.0000000000002</v>
      </c>
      <c r="P92" s="30">
        <f t="shared" si="54"/>
        <v>434.00000000000006</v>
      </c>
      <c r="Q92" s="30">
        <f t="shared" si="54"/>
        <v>6026.999999999999</v>
      </c>
      <c r="R92" s="75">
        <f t="shared" si="54"/>
        <v>602.7</v>
      </c>
      <c r="S92" s="30">
        <f t="shared" si="54"/>
        <v>1765.0000000000002</v>
      </c>
      <c r="T92" s="30">
        <f t="shared" si="54"/>
        <v>1339</v>
      </c>
      <c r="U92" s="30">
        <f t="shared" si="54"/>
        <v>691</v>
      </c>
      <c r="V92" s="30">
        <f t="shared" si="54"/>
        <v>10486.999999999998</v>
      </c>
      <c r="W92" s="30">
        <f t="shared" si="54"/>
        <v>1673</v>
      </c>
      <c r="X92" s="30">
        <f t="shared" si="54"/>
        <v>2110</v>
      </c>
      <c r="Y92" s="30">
        <f t="shared" si="54"/>
        <v>8367.999999999998</v>
      </c>
      <c r="Z92" s="30">
        <f t="shared" si="54"/>
        <v>401</v>
      </c>
      <c r="AA92" s="30">
        <f t="shared" si="54"/>
        <v>2506.999999999999</v>
      </c>
      <c r="AB92" s="30">
        <f t="shared" si="54"/>
        <v>192</v>
      </c>
      <c r="AC92" s="30">
        <f t="shared" si="54"/>
        <v>5190</v>
      </c>
      <c r="AD92" s="30">
        <f t="shared" si="54"/>
        <v>6528.999999999999</v>
      </c>
      <c r="AE92" s="30">
        <f t="shared" si="54"/>
        <v>465.00000000000006</v>
      </c>
      <c r="AF92" s="30">
        <f t="shared" si="54"/>
        <v>1295</v>
      </c>
      <c r="AG92" s="30">
        <f t="shared" si="54"/>
        <v>1731</v>
      </c>
      <c r="AH92" s="30">
        <f t="shared" si="54"/>
        <v>6307</v>
      </c>
      <c r="AI92" s="30">
        <f t="shared" si="54"/>
        <v>12208.999999999998</v>
      </c>
      <c r="AJ92" s="30">
        <f t="shared" si="54"/>
        <v>24226.999999999996</v>
      </c>
      <c r="AK92" s="30">
        <f>SUM(AK93:AK96)</f>
        <v>8521</v>
      </c>
      <c r="AL92" s="30">
        <f t="shared" si="54"/>
        <v>7508</v>
      </c>
      <c r="AM92" s="30">
        <f t="shared" si="54"/>
        <v>29281</v>
      </c>
      <c r="AN92" s="30">
        <f t="shared" si="54"/>
        <v>630</v>
      </c>
      <c r="AO92" s="30">
        <f t="shared" si="54"/>
        <v>658</v>
      </c>
      <c r="AP92" s="30">
        <f t="shared" si="54"/>
        <v>20608</v>
      </c>
      <c r="AQ92" s="30">
        <f t="shared" si="54"/>
        <v>3750</v>
      </c>
      <c r="AR92" s="30">
        <f t="shared" si="54"/>
        <v>13203</v>
      </c>
      <c r="AS92" s="30">
        <f t="shared" si="54"/>
        <v>2429.9999999999995</v>
      </c>
      <c r="AT92" s="30">
        <f t="shared" si="54"/>
        <v>3904.0000000000005</v>
      </c>
      <c r="AU92" s="30">
        <f t="shared" si="54"/>
        <v>1069.9999999999998</v>
      </c>
      <c r="AV92" s="30">
        <f t="shared" si="54"/>
        <v>1096.9999999999995</v>
      </c>
      <c r="AW92" s="30">
        <f t="shared" si="54"/>
        <v>431</v>
      </c>
      <c r="AX92" s="30">
        <f t="shared" si="54"/>
        <v>3214</v>
      </c>
      <c r="AY92" s="30">
        <f>SUM(AY93:AY96)</f>
        <v>724.7999999999997</v>
      </c>
      <c r="AZ92" s="30">
        <f t="shared" si="54"/>
        <v>3366</v>
      </c>
      <c r="BA92" s="30">
        <f t="shared" si="54"/>
        <v>3158</v>
      </c>
      <c r="BB92" s="30">
        <f t="shared" si="54"/>
        <v>387.99999999999994</v>
      </c>
      <c r="BC92" s="30">
        <f t="shared" si="54"/>
        <v>10.999999999999998</v>
      </c>
      <c r="BD92" s="30">
        <f t="shared" si="54"/>
        <v>11290</v>
      </c>
      <c r="BE92" s="30">
        <f t="shared" si="54"/>
        <v>2824.9999999999995</v>
      </c>
      <c r="BF92" s="30">
        <f t="shared" si="54"/>
        <v>1589</v>
      </c>
      <c r="BG92" s="30">
        <f t="shared" si="54"/>
        <v>145</v>
      </c>
      <c r="BH92" s="30">
        <f t="shared" si="54"/>
        <v>1017</v>
      </c>
      <c r="BI92" s="30">
        <f t="shared" si="54"/>
        <v>79463.03500000002</v>
      </c>
      <c r="BJ92" s="30">
        <f t="shared" si="54"/>
        <v>0</v>
      </c>
      <c r="BK92" s="30">
        <f t="shared" si="54"/>
        <v>190142.99999999997</v>
      </c>
      <c r="BL92" s="30">
        <f aca="true" t="shared" si="55" ref="BL92:CO92">SUM(BL93:BL96)</f>
        <v>114759.00000000001</v>
      </c>
      <c r="BM92" s="30">
        <f t="shared" si="55"/>
        <v>1525</v>
      </c>
      <c r="BN92" s="30">
        <f t="shared" si="55"/>
        <v>490.00000000000006</v>
      </c>
      <c r="BO92" s="30">
        <f>SUM(BO93:BO96)</f>
        <v>647.713</v>
      </c>
      <c r="BP92" s="30">
        <f t="shared" si="55"/>
        <v>1425</v>
      </c>
      <c r="BQ92" s="30">
        <f t="shared" si="55"/>
        <v>9279</v>
      </c>
      <c r="BR92" s="30">
        <f t="shared" si="55"/>
        <v>82313.00000000001</v>
      </c>
      <c r="BS92" s="30">
        <f t="shared" si="55"/>
        <v>6203</v>
      </c>
      <c r="BT92" s="30">
        <f>SUM(BT93:BT96)</f>
        <v>876</v>
      </c>
      <c r="BU92" s="30">
        <f t="shared" si="55"/>
        <v>260.653</v>
      </c>
      <c r="BV92" s="30">
        <f t="shared" si="55"/>
        <v>4369.148</v>
      </c>
      <c r="BW92" s="30">
        <f t="shared" si="55"/>
        <v>2772.876</v>
      </c>
      <c r="BX92" s="30">
        <f t="shared" si="55"/>
        <v>104.03299999999997</v>
      </c>
      <c r="BY92" s="30">
        <f t="shared" si="55"/>
        <v>193.78500000000003</v>
      </c>
      <c r="BZ92" s="30">
        <f t="shared" si="55"/>
        <v>1294.0039999999997</v>
      </c>
      <c r="CA92" s="30">
        <f t="shared" si="55"/>
        <v>4.45</v>
      </c>
      <c r="CB92" s="30">
        <f t="shared" si="55"/>
        <v>15480</v>
      </c>
      <c r="CC92" s="30">
        <f>SUM(CC93:CC96)</f>
        <v>1100</v>
      </c>
      <c r="CD92" s="30">
        <f t="shared" si="55"/>
        <v>102</v>
      </c>
      <c r="CE92" s="30">
        <f t="shared" si="55"/>
        <v>2956.9999999999995</v>
      </c>
      <c r="CF92" s="30">
        <f t="shared" si="55"/>
        <v>340.00000000000006</v>
      </c>
      <c r="CG92" s="30">
        <f t="shared" si="55"/>
        <v>4296</v>
      </c>
      <c r="CH92" s="30">
        <f t="shared" si="55"/>
        <v>148</v>
      </c>
      <c r="CI92" s="30">
        <f t="shared" si="55"/>
        <v>151</v>
      </c>
      <c r="CJ92" s="30">
        <f t="shared" si="55"/>
        <v>2011</v>
      </c>
      <c r="CK92" s="30">
        <f t="shared" si="55"/>
        <v>774</v>
      </c>
      <c r="CL92" s="30">
        <f t="shared" si="55"/>
        <v>305</v>
      </c>
      <c r="CM92" s="30">
        <f t="shared" si="55"/>
        <v>106.00000000000001</v>
      </c>
      <c r="CN92" s="30">
        <f t="shared" si="55"/>
        <v>42</v>
      </c>
      <c r="CO92" s="30">
        <f t="shared" si="55"/>
        <v>4</v>
      </c>
      <c r="CP92" s="30">
        <f>SUM(CP93:CP96)</f>
        <v>817</v>
      </c>
      <c r="CQ92" s="30">
        <f>SUM(CQ93:CQ96)</f>
        <v>114</v>
      </c>
      <c r="CR92" s="30">
        <f>SUM(CR93:CR96)</f>
        <v>1</v>
      </c>
      <c r="CS92" s="30">
        <f>SUM(CS93:CS96)</f>
        <v>650</v>
      </c>
      <c r="CT92" s="30">
        <f>SUM(CT93:CT96)</f>
        <v>166.00000000000003</v>
      </c>
    </row>
    <row r="93" spans="1:98" ht="12.75">
      <c r="A93" s="28" t="s">
        <v>27</v>
      </c>
      <c r="B93" s="29">
        <f aca="true" t="shared" si="56" ref="B93:Z93">B77+B59+B42+B86+B66</f>
        <v>7.721672568420448</v>
      </c>
      <c r="C93" s="29">
        <f t="shared" si="56"/>
        <v>578.8006892671958</v>
      </c>
      <c r="D93" s="29">
        <f t="shared" si="56"/>
        <v>700.423036800133</v>
      </c>
      <c r="E93" s="29">
        <f t="shared" si="56"/>
        <v>237.87960965010137</v>
      </c>
      <c r="F93" s="29">
        <f t="shared" si="56"/>
        <v>63.12178387650086</v>
      </c>
      <c r="G93" s="29">
        <f t="shared" si="56"/>
        <v>208.59533169599078</v>
      </c>
      <c r="H93" s="29">
        <f t="shared" si="56"/>
        <v>2932.7847683122855</v>
      </c>
      <c r="I93" s="29">
        <f t="shared" si="56"/>
        <v>65.33202605266484</v>
      </c>
      <c r="J93" s="29">
        <f t="shared" si="56"/>
        <v>14.55421686746988</v>
      </c>
      <c r="K93" s="29">
        <f t="shared" si="56"/>
        <v>49.283638792528414</v>
      </c>
      <c r="L93" s="29">
        <f t="shared" si="56"/>
        <v>187.74448208209026</v>
      </c>
      <c r="M93" s="29">
        <f t="shared" si="56"/>
        <v>140.99988670119845</v>
      </c>
      <c r="N93" s="29">
        <f t="shared" si="56"/>
        <v>4.8327531968976825</v>
      </c>
      <c r="O93" s="29">
        <f t="shared" si="56"/>
        <v>1575.7709093915078</v>
      </c>
      <c r="P93" s="29">
        <f t="shared" si="56"/>
        <v>166.82427854701564</v>
      </c>
      <c r="Q93" s="29">
        <f t="shared" si="56"/>
        <v>4283.288568727643</v>
      </c>
      <c r="R93" s="29">
        <f t="shared" si="56"/>
        <v>426.81891524311095</v>
      </c>
      <c r="S93" s="29">
        <f t="shared" si="56"/>
        <v>1449.854401974312</v>
      </c>
      <c r="T93" s="29">
        <f t="shared" si="56"/>
        <v>265.15235531079696</v>
      </c>
      <c r="U93" s="29">
        <f t="shared" si="56"/>
        <v>307.55591775171126</v>
      </c>
      <c r="V93" s="29">
        <f t="shared" si="56"/>
        <v>3892.348157692592</v>
      </c>
      <c r="W93" s="29">
        <f t="shared" si="56"/>
        <v>613.6105968358329</v>
      </c>
      <c r="X93" s="29">
        <f t="shared" si="56"/>
        <v>1580.5124538585467</v>
      </c>
      <c r="Y93" s="29">
        <f t="shared" si="56"/>
        <v>472.5701364304766</v>
      </c>
      <c r="Z93" s="29">
        <f t="shared" si="56"/>
        <v>22.64586815351591</v>
      </c>
      <c r="AA93" s="29">
        <f aca="true" t="shared" si="57" ref="AA93:AP96">AA77+AA59+AA42+AA86</f>
        <v>1862.2687019245852</v>
      </c>
      <c r="AB93" s="29">
        <f t="shared" si="57"/>
        <v>187.25313247959338</v>
      </c>
      <c r="AC93" s="29">
        <f aca="true" t="shared" si="58" ref="AC93:AW93">AC77+AC59+AC42+AC86+AC66</f>
        <v>1048.8652290345312</v>
      </c>
      <c r="AD93" s="29">
        <f t="shared" si="58"/>
        <v>6501.221953563881</v>
      </c>
      <c r="AE93" s="29">
        <f t="shared" si="58"/>
        <v>464.4261081744603</v>
      </c>
      <c r="AF93" s="29">
        <f t="shared" si="58"/>
        <v>0</v>
      </c>
      <c r="AG93" s="29">
        <f t="shared" si="58"/>
        <v>1727.762012111483</v>
      </c>
      <c r="AH93" s="29">
        <f t="shared" si="58"/>
        <v>953.4895625891206</v>
      </c>
      <c r="AI93" s="29">
        <f t="shared" si="58"/>
        <v>4337.632000967903</v>
      </c>
      <c r="AJ93" s="29">
        <f t="shared" si="58"/>
        <v>4936.304752603606</v>
      </c>
      <c r="AK93" s="29">
        <f t="shared" si="58"/>
        <v>2038.7496135066826</v>
      </c>
      <c r="AL93" s="29">
        <f t="shared" si="58"/>
        <v>3302.006253232191</v>
      </c>
      <c r="AM93" s="29">
        <f t="shared" si="58"/>
        <v>22932.601879438247</v>
      </c>
      <c r="AN93" s="29">
        <f t="shared" si="58"/>
        <v>560.3053611061887</v>
      </c>
      <c r="AO93" s="29">
        <f t="shared" si="58"/>
        <v>174.87952950603423</v>
      </c>
      <c r="AP93" s="29">
        <f t="shared" si="58"/>
        <v>5363.608181930772</v>
      </c>
      <c r="AQ93" s="29">
        <f t="shared" si="58"/>
        <v>1687.072622514879</v>
      </c>
      <c r="AR93" s="29">
        <f t="shared" si="58"/>
        <v>2321.44864344602</v>
      </c>
      <c r="AS93" s="29">
        <f t="shared" si="58"/>
        <v>376.0816500711237</v>
      </c>
      <c r="AT93" s="29">
        <f t="shared" si="58"/>
        <v>1556.7111600285941</v>
      </c>
      <c r="AU93" s="29">
        <f t="shared" si="58"/>
        <v>477.67841975736957</v>
      </c>
      <c r="AV93" s="29">
        <f t="shared" si="58"/>
        <v>863.049230089728</v>
      </c>
      <c r="AW93" s="29">
        <f t="shared" si="58"/>
        <v>129.48857559552746</v>
      </c>
      <c r="AX93" s="29">
        <f>AX77+AX59+AX42+AX86+AX66</f>
        <v>523.8089578092346</v>
      </c>
      <c r="AY93" s="29">
        <f>AY77+AY59+AY42+AY86+AY66</f>
        <v>118.16354825333558</v>
      </c>
      <c r="AZ93" s="29">
        <f>AZ77+AZ59+AZ42+AZ86+AZ66</f>
        <v>762.2381726409445</v>
      </c>
      <c r="BA93" s="29">
        <f aca="true" t="shared" si="59" ref="BA93:BO93">BA77+BA59+BA42+BA86+BA66</f>
        <v>1013.0072974712639</v>
      </c>
      <c r="BB93" s="29">
        <f t="shared" si="59"/>
        <v>54.66416592589959</v>
      </c>
      <c r="BC93" s="29">
        <f t="shared" si="59"/>
        <v>6.385057471264368</v>
      </c>
      <c r="BD93" s="29">
        <f t="shared" si="59"/>
        <v>885.7797281902904</v>
      </c>
      <c r="BE93" s="29">
        <f t="shared" si="59"/>
        <v>619.7614067619497</v>
      </c>
      <c r="BF93" s="29">
        <f t="shared" si="59"/>
        <v>418.3393339241419</v>
      </c>
      <c r="BG93" s="29">
        <f t="shared" si="59"/>
        <v>52.001982593634686</v>
      </c>
      <c r="BH93" s="29">
        <f t="shared" si="59"/>
        <v>324.02547255635295</v>
      </c>
      <c r="BI93" s="29">
        <f t="shared" si="59"/>
        <v>14736.219315304677</v>
      </c>
      <c r="BJ93" s="29">
        <f t="shared" si="59"/>
        <v>0</v>
      </c>
      <c r="BK93" s="29">
        <f t="shared" si="59"/>
        <v>31555.605673547856</v>
      </c>
      <c r="BL93" s="29">
        <f t="shared" si="59"/>
        <v>18155.99041095305</v>
      </c>
      <c r="BM93" s="29">
        <f t="shared" si="59"/>
        <v>251.90966354278692</v>
      </c>
      <c r="BN93" s="29">
        <f t="shared" si="59"/>
        <v>105.39253341527115</v>
      </c>
      <c r="BO93" s="29">
        <f t="shared" si="59"/>
        <v>85.74335557107928</v>
      </c>
      <c r="BP93" s="29">
        <v>262.07365960323466</v>
      </c>
      <c r="BQ93" s="29">
        <v>3546.287829302799</v>
      </c>
      <c r="BR93" s="29">
        <f aca="true" t="shared" si="60" ref="BR93:CT93">BR77+BR59+BR42+BR86+BR66</f>
        <v>2096.5329536542404</v>
      </c>
      <c r="BS93" s="29">
        <f t="shared" si="60"/>
        <v>0</v>
      </c>
      <c r="BT93" s="29">
        <f t="shared" si="60"/>
        <v>0</v>
      </c>
      <c r="BU93" s="29">
        <f t="shared" si="60"/>
        <v>4.077364746280046</v>
      </c>
      <c r="BV93" s="29">
        <f t="shared" si="60"/>
        <v>709.2565315667392</v>
      </c>
      <c r="BW93" s="29">
        <f t="shared" si="60"/>
        <v>450.12904443261107</v>
      </c>
      <c r="BX93" s="29">
        <f t="shared" si="60"/>
        <v>16.88798016191774</v>
      </c>
      <c r="BY93" s="29">
        <f t="shared" si="60"/>
        <v>31.457683962562164</v>
      </c>
      <c r="BZ93" s="29">
        <f t="shared" si="60"/>
        <v>210.0594415372257</v>
      </c>
      <c r="CA93" s="29">
        <f t="shared" si="60"/>
        <v>0.7223814724225386</v>
      </c>
      <c r="CB93" s="29">
        <f t="shared" si="60"/>
        <v>2449.086621193573</v>
      </c>
      <c r="CC93" s="29">
        <f t="shared" si="60"/>
        <v>28.01727854676253</v>
      </c>
      <c r="CD93" s="29">
        <f t="shared" si="60"/>
        <v>25.463995764207557</v>
      </c>
      <c r="CE93" s="29">
        <f t="shared" si="60"/>
        <v>348.5212292321065</v>
      </c>
      <c r="CF93" s="29">
        <f t="shared" si="60"/>
        <v>74.21652921565187</v>
      </c>
      <c r="CG93" s="29">
        <f t="shared" si="60"/>
        <v>1334.8126172919897</v>
      </c>
      <c r="CH93" s="29">
        <f t="shared" si="60"/>
        <v>30.34710743801653</v>
      </c>
      <c r="CI93" s="29">
        <f t="shared" si="60"/>
        <v>37.05986378300872</v>
      </c>
      <c r="CJ93" s="29">
        <f t="shared" si="60"/>
        <v>635.1273185483872</v>
      </c>
      <c r="CK93" s="29">
        <f t="shared" si="60"/>
        <v>167.64787220608662</v>
      </c>
      <c r="CL93" s="29">
        <f t="shared" si="60"/>
        <v>82.591665176176</v>
      </c>
      <c r="CM93" s="29">
        <f t="shared" si="60"/>
        <v>28.85700245700246</v>
      </c>
      <c r="CN93" s="29">
        <f t="shared" si="60"/>
        <v>6.306709265175719</v>
      </c>
      <c r="CO93" s="29">
        <f t="shared" si="60"/>
        <v>0.5919282511210763</v>
      </c>
      <c r="CP93" s="29">
        <f t="shared" si="60"/>
        <v>277.6233602421796</v>
      </c>
      <c r="CQ93" s="29">
        <f t="shared" si="60"/>
        <v>24.465753424657535</v>
      </c>
      <c r="CR93" s="29">
        <f t="shared" si="60"/>
        <v>0.5947955390334573</v>
      </c>
      <c r="CS93" s="29">
        <f t="shared" si="60"/>
        <v>250.86187597940452</v>
      </c>
      <c r="CT93" s="29">
        <f t="shared" si="60"/>
        <v>38.61255115961801</v>
      </c>
    </row>
    <row r="94" spans="1:98" ht="12.75">
      <c r="A94" s="28" t="s">
        <v>28</v>
      </c>
      <c r="B94" s="29">
        <f aca="true" t="shared" si="61" ref="B94:Z96">B78+B60+B43+B87</f>
        <v>0.3823900123388324</v>
      </c>
      <c r="C94" s="29">
        <f t="shared" si="61"/>
        <v>1.7525311040153309</v>
      </c>
      <c r="D94" s="29">
        <f t="shared" si="61"/>
        <v>1.8181298168546685</v>
      </c>
      <c r="E94" s="29">
        <f t="shared" si="61"/>
        <v>10.875522680087357</v>
      </c>
      <c r="F94" s="29">
        <f t="shared" si="61"/>
        <v>0.07318467695826186</v>
      </c>
      <c r="G94" s="29">
        <f t="shared" si="61"/>
        <v>6.581238074821265</v>
      </c>
      <c r="H94" s="29">
        <f t="shared" si="61"/>
        <v>22.244044313968317</v>
      </c>
      <c r="I94" s="29">
        <f t="shared" si="61"/>
        <v>8.139298469417815</v>
      </c>
      <c r="J94" s="29">
        <f t="shared" si="61"/>
        <v>0.612736660929432</v>
      </c>
      <c r="K94" s="29">
        <f t="shared" si="61"/>
        <v>0.4207315868704343</v>
      </c>
      <c r="L94" s="29">
        <f t="shared" si="61"/>
        <v>1.6549933009809015</v>
      </c>
      <c r="M94" s="29">
        <f t="shared" si="61"/>
        <v>0.6380542590157184</v>
      </c>
      <c r="N94" s="29">
        <f t="shared" si="61"/>
        <v>0.12006489714401714</v>
      </c>
      <c r="O94" s="29">
        <f t="shared" si="61"/>
        <v>25.591895826620778</v>
      </c>
      <c r="P94" s="29">
        <f t="shared" si="61"/>
        <v>2.6706531991779947</v>
      </c>
      <c r="Q94" s="29">
        <f t="shared" si="61"/>
        <v>208.00082380988468</v>
      </c>
      <c r="R94" s="29">
        <f t="shared" si="61"/>
        <v>20.909165166515038</v>
      </c>
      <c r="S94" s="29">
        <f t="shared" si="61"/>
        <v>106.41294826576964</v>
      </c>
      <c r="T94" s="29">
        <f t="shared" si="61"/>
        <v>7.200287996537039</v>
      </c>
      <c r="U94" s="29">
        <f t="shared" si="61"/>
        <v>12.756434054949478</v>
      </c>
      <c r="V94" s="29">
        <f t="shared" si="61"/>
        <v>90.6247735724297</v>
      </c>
      <c r="W94" s="29">
        <f t="shared" si="61"/>
        <v>14.380511833659295</v>
      </c>
      <c r="X94" s="29">
        <f t="shared" si="61"/>
        <v>30.550191819292348</v>
      </c>
      <c r="Y94" s="29">
        <f t="shared" si="61"/>
        <v>5.441496100419069</v>
      </c>
      <c r="Z94" s="29">
        <f t="shared" si="61"/>
        <v>0.2607600306247666</v>
      </c>
      <c r="AA94" s="29">
        <f t="shared" si="57"/>
        <v>128.15543976853496</v>
      </c>
      <c r="AB94" s="29">
        <f t="shared" si="57"/>
        <v>1.9912553116571114</v>
      </c>
      <c r="AC94" s="29">
        <f t="shared" si="57"/>
        <v>0</v>
      </c>
      <c r="AD94" s="29">
        <f t="shared" si="57"/>
        <v>0.07214203499770461</v>
      </c>
      <c r="AE94" s="29">
        <f t="shared" si="57"/>
        <v>0.5725669255184037</v>
      </c>
      <c r="AF94" s="29">
        <f t="shared" si="57"/>
        <v>0</v>
      </c>
      <c r="AG94" s="29">
        <f t="shared" si="57"/>
        <v>0.008097098735517085</v>
      </c>
      <c r="AH94" s="29">
        <f t="shared" si="57"/>
        <v>0.010487372872853548</v>
      </c>
      <c r="AI94" s="29">
        <f t="shared" si="57"/>
        <v>5.068070049165371</v>
      </c>
      <c r="AJ94" s="29">
        <f t="shared" si="57"/>
        <v>1.7887814357202754</v>
      </c>
      <c r="AK94" s="29">
        <f t="shared" si="57"/>
        <v>0.43306128673182953</v>
      </c>
      <c r="AL94" s="29">
        <f t="shared" si="57"/>
        <v>0.0018543832321369941</v>
      </c>
      <c r="AM94" s="29">
        <f t="shared" si="57"/>
        <v>0.9967069058914024</v>
      </c>
      <c r="AN94" s="29">
        <f t="shared" si="57"/>
        <v>0.7624782079550172</v>
      </c>
      <c r="AO94" s="29">
        <f t="shared" si="57"/>
        <v>0.0012534612375412486</v>
      </c>
      <c r="AP94" s="29">
        <f t="shared" si="57"/>
        <v>4.832262746433103</v>
      </c>
      <c r="AQ94" s="29">
        <f aca="true" t="shared" si="62" ref="AQ94:AW96">AQ78+AQ60+AQ43+AQ87</f>
        <v>0</v>
      </c>
      <c r="AR94" s="29">
        <f t="shared" si="62"/>
        <v>0.24169086051425293</v>
      </c>
      <c r="AS94" s="29">
        <f t="shared" si="62"/>
        <v>0</v>
      </c>
      <c r="AT94" s="29">
        <f t="shared" si="62"/>
        <v>0.3047861354672872</v>
      </c>
      <c r="AU94" s="29">
        <f t="shared" si="62"/>
        <v>0.43140636545264976</v>
      </c>
      <c r="AV94" s="29">
        <f t="shared" si="62"/>
        <v>0.2975688099386866</v>
      </c>
      <c r="AW94" s="29">
        <f t="shared" si="62"/>
        <v>0</v>
      </c>
      <c r="AX94" s="29">
        <f aca="true" t="shared" si="63" ref="AX94:AZ96">AX78+AX60+AX43+AX87</f>
        <v>0</v>
      </c>
      <c r="AY94" s="29">
        <f t="shared" si="63"/>
        <v>0</v>
      </c>
      <c r="AZ94" s="29">
        <f t="shared" si="63"/>
        <v>0</v>
      </c>
      <c r="BA94" s="29">
        <f aca="true" t="shared" si="64" ref="BA94:BO96">BA78+BA60+BA43+BA87</f>
        <v>1.3155600086655113</v>
      </c>
      <c r="BB94" s="29">
        <f t="shared" si="64"/>
        <v>0</v>
      </c>
      <c r="BC94" s="29">
        <f t="shared" si="64"/>
        <v>0</v>
      </c>
      <c r="BD94" s="29">
        <f t="shared" si="64"/>
        <v>24.02229460314565</v>
      </c>
      <c r="BE94" s="29">
        <f t="shared" si="64"/>
        <v>0.3322949117341636</v>
      </c>
      <c r="BF94" s="29">
        <f t="shared" si="64"/>
        <v>0</v>
      </c>
      <c r="BG94" s="29">
        <f t="shared" si="64"/>
        <v>0.05064617534055187</v>
      </c>
      <c r="BH94" s="29">
        <f t="shared" si="64"/>
        <v>0</v>
      </c>
      <c r="BI94" s="29">
        <f t="shared" si="64"/>
        <v>0</v>
      </c>
      <c r="BJ94" s="29">
        <f t="shared" si="64"/>
        <v>0</v>
      </c>
      <c r="BK94" s="29">
        <f t="shared" si="64"/>
        <v>1.6412465626858914</v>
      </c>
      <c r="BL94" s="29">
        <f t="shared" si="64"/>
        <v>0.9997601518489023</v>
      </c>
      <c r="BM94" s="29">
        <f t="shared" si="64"/>
        <v>0</v>
      </c>
      <c r="BN94" s="29">
        <f t="shared" si="64"/>
        <v>0</v>
      </c>
      <c r="BO94" s="29">
        <f t="shared" si="64"/>
        <v>0</v>
      </c>
      <c r="BP94" s="29">
        <v>0</v>
      </c>
      <c r="BQ94" s="29">
        <v>0</v>
      </c>
      <c r="BR94" s="29">
        <f aca="true" t="shared" si="65" ref="BR94:CT96">BR78+BR60+BR43+BR87</f>
        <v>0</v>
      </c>
      <c r="BS94" s="29">
        <f t="shared" si="65"/>
        <v>0</v>
      </c>
      <c r="BT94" s="29">
        <f t="shared" si="65"/>
        <v>0</v>
      </c>
      <c r="BU94" s="29">
        <f t="shared" si="65"/>
        <v>0</v>
      </c>
      <c r="BV94" s="29">
        <f t="shared" si="65"/>
        <v>0</v>
      </c>
      <c r="BW94" s="29">
        <f t="shared" si="65"/>
        <v>0</v>
      </c>
      <c r="BX94" s="29">
        <f t="shared" si="65"/>
        <v>0</v>
      </c>
      <c r="BY94" s="29">
        <f t="shared" si="65"/>
        <v>0</v>
      </c>
      <c r="BZ94" s="29">
        <f t="shared" si="65"/>
        <v>0</v>
      </c>
      <c r="CA94" s="29">
        <f t="shared" si="65"/>
        <v>0</v>
      </c>
      <c r="CB94" s="29">
        <f t="shared" si="65"/>
        <v>0.1348590276198033</v>
      </c>
      <c r="CC94" s="29">
        <f t="shared" si="65"/>
        <v>0</v>
      </c>
      <c r="CD94" s="29">
        <f t="shared" si="65"/>
        <v>0.08100953053300389</v>
      </c>
      <c r="CE94" s="29">
        <f t="shared" si="65"/>
        <v>0.029606153722172682</v>
      </c>
      <c r="CF94" s="29">
        <f t="shared" si="65"/>
        <v>0</v>
      </c>
      <c r="CG94" s="29">
        <f t="shared" si="65"/>
        <v>11.820216558662244</v>
      </c>
      <c r="CH94" s="29">
        <f t="shared" si="65"/>
        <v>0</v>
      </c>
      <c r="CI94" s="29">
        <f t="shared" si="65"/>
        <v>0</v>
      </c>
      <c r="CJ94" s="29">
        <f t="shared" si="65"/>
        <v>0.04054435483870968</v>
      </c>
      <c r="CK94" s="29">
        <f t="shared" si="65"/>
        <v>4.227238287662583</v>
      </c>
      <c r="CL94" s="29">
        <f t="shared" si="65"/>
        <v>0</v>
      </c>
      <c r="CM94" s="29">
        <f t="shared" si="65"/>
        <v>0</v>
      </c>
      <c r="CN94" s="29">
        <f t="shared" si="65"/>
        <v>0</v>
      </c>
      <c r="CO94" s="29">
        <f t="shared" si="65"/>
        <v>0</v>
      </c>
      <c r="CP94" s="29">
        <f t="shared" si="65"/>
        <v>0</v>
      </c>
      <c r="CQ94" s="29">
        <f t="shared" si="65"/>
        <v>0</v>
      </c>
      <c r="CR94" s="29">
        <f t="shared" si="65"/>
        <v>0</v>
      </c>
      <c r="CS94" s="29">
        <f t="shared" si="65"/>
        <v>0</v>
      </c>
      <c r="CT94" s="29">
        <f t="shared" si="65"/>
        <v>0</v>
      </c>
    </row>
    <row r="95" spans="1:98" ht="12.75">
      <c r="A95" s="28" t="s">
        <v>29</v>
      </c>
      <c r="B95" s="29">
        <f t="shared" si="61"/>
        <v>0.3730756269085823</v>
      </c>
      <c r="C95" s="29">
        <f t="shared" si="61"/>
        <v>12.842790178738438</v>
      </c>
      <c r="D95" s="29">
        <f t="shared" si="61"/>
        <v>13.889886036752316</v>
      </c>
      <c r="E95" s="29">
        <f t="shared" si="61"/>
        <v>3.8072237125448396</v>
      </c>
      <c r="F95" s="29">
        <f t="shared" si="61"/>
        <v>0.7684391080617495</v>
      </c>
      <c r="G95" s="29">
        <f t="shared" si="61"/>
        <v>41.40467714594388</v>
      </c>
      <c r="H95" s="29">
        <f t="shared" si="61"/>
        <v>54.50523132032905</v>
      </c>
      <c r="I95" s="29">
        <f t="shared" si="61"/>
        <v>0.6906485655939792</v>
      </c>
      <c r="J95" s="29">
        <f t="shared" si="61"/>
        <v>0.23407917383820998</v>
      </c>
      <c r="K95" s="29">
        <f t="shared" si="61"/>
        <v>16.183599706136068</v>
      </c>
      <c r="L95" s="29">
        <f t="shared" si="61"/>
        <v>11.979067231330344</v>
      </c>
      <c r="M95" s="29">
        <f t="shared" si="61"/>
        <v>8.891855003354173</v>
      </c>
      <c r="N95" s="29">
        <f t="shared" si="61"/>
        <v>1.986890313226204</v>
      </c>
      <c r="O95" s="29">
        <f t="shared" si="61"/>
        <v>138.1331513329659</v>
      </c>
      <c r="P95" s="29">
        <f t="shared" si="61"/>
        <v>153.25374358798828</v>
      </c>
      <c r="Q95" s="29">
        <f t="shared" si="61"/>
        <v>738.5858167205773</v>
      </c>
      <c r="R95" s="29">
        <f t="shared" si="61"/>
        <v>74.53031182013062</v>
      </c>
      <c r="S95" s="29">
        <f t="shared" si="61"/>
        <v>107.68674657918137</v>
      </c>
      <c r="T95" s="29">
        <f t="shared" si="61"/>
        <v>90.85591546721086</v>
      </c>
      <c r="U95" s="29">
        <f t="shared" si="61"/>
        <v>88.2048030963506</v>
      </c>
      <c r="V95" s="29">
        <f t="shared" si="61"/>
        <v>4491.240251509185</v>
      </c>
      <c r="W95" s="29">
        <f t="shared" si="61"/>
        <v>722.0740775473615</v>
      </c>
      <c r="X95" s="29">
        <f t="shared" si="61"/>
        <v>166.10231946221137</v>
      </c>
      <c r="Y95" s="29">
        <f t="shared" si="61"/>
        <v>550.1724005145579</v>
      </c>
      <c r="Z95" s="29">
        <f t="shared" si="61"/>
        <v>26.364619097315696</v>
      </c>
      <c r="AA95" s="29">
        <f t="shared" si="57"/>
        <v>405.5960894699332</v>
      </c>
      <c r="AB95" s="29">
        <f t="shared" si="57"/>
        <v>2.7556122087495</v>
      </c>
      <c r="AC95" s="29">
        <f t="shared" si="57"/>
        <v>1.6125534413906506</v>
      </c>
      <c r="AD95" s="29">
        <f t="shared" si="57"/>
        <v>20.453395805239946</v>
      </c>
      <c r="AE95" s="29">
        <f t="shared" si="57"/>
        <v>0.0013249000213320875</v>
      </c>
      <c r="AF95" s="29">
        <f t="shared" si="57"/>
        <v>1295</v>
      </c>
      <c r="AG95" s="29">
        <f t="shared" si="57"/>
        <v>3.229890789781393</v>
      </c>
      <c r="AH95" s="29">
        <f t="shared" si="57"/>
        <v>2672.330346513778</v>
      </c>
      <c r="AI95" s="29">
        <f t="shared" si="57"/>
        <v>7586.805637910685</v>
      </c>
      <c r="AJ95" s="29">
        <f t="shared" si="57"/>
        <v>18849.593872708956</v>
      </c>
      <c r="AK95" s="29">
        <f t="shared" si="57"/>
        <v>6308.008026232443</v>
      </c>
      <c r="AL95" s="29">
        <f t="shared" si="57"/>
        <v>4088.978610927302</v>
      </c>
      <c r="AM95" s="29">
        <f t="shared" si="57"/>
        <v>5612.269625332383</v>
      </c>
      <c r="AN95" s="29">
        <f t="shared" si="57"/>
        <v>61.85695675520452</v>
      </c>
      <c r="AO95" s="29">
        <f t="shared" si="57"/>
        <v>470.0566985142096</v>
      </c>
      <c r="AP95" s="29">
        <f t="shared" si="57"/>
        <v>14120.361810149263</v>
      </c>
      <c r="AQ95" s="29">
        <f t="shared" si="62"/>
        <v>1988.255033557047</v>
      </c>
      <c r="AR95" s="29">
        <f t="shared" si="62"/>
        <v>10436.973806943384</v>
      </c>
      <c r="AS95" s="29">
        <f t="shared" si="62"/>
        <v>2028.4341394025605</v>
      </c>
      <c r="AT95" s="29">
        <f t="shared" si="62"/>
        <v>2200.8176383797204</v>
      </c>
      <c r="AU95" s="29">
        <f t="shared" si="62"/>
        <v>563.772698015656</v>
      </c>
      <c r="AV95" s="29">
        <f t="shared" si="62"/>
        <v>217.3843783168115</v>
      </c>
      <c r="AW95" s="29">
        <f t="shared" si="62"/>
        <v>282.1300437530384</v>
      </c>
      <c r="AX95" s="29">
        <f t="shared" si="63"/>
        <v>2557.938388802214</v>
      </c>
      <c r="AY95" s="29">
        <f t="shared" si="63"/>
        <v>576.8341066184522</v>
      </c>
      <c r="AZ95" s="29">
        <f t="shared" si="63"/>
        <v>2554.0162118230814</v>
      </c>
      <c r="BA95" s="29">
        <f t="shared" si="64"/>
        <v>2049.2874864759146</v>
      </c>
      <c r="BB95" s="29">
        <f t="shared" si="64"/>
        <v>318.7139019330537</v>
      </c>
      <c r="BC95" s="29">
        <f t="shared" si="64"/>
        <v>3.679438058748403</v>
      </c>
      <c r="BD95" s="29">
        <f t="shared" si="64"/>
        <v>8577.362675475688</v>
      </c>
      <c r="BE95" s="29">
        <f t="shared" si="64"/>
        <v>1944.1192017153005</v>
      </c>
      <c r="BF95" s="29">
        <f t="shared" si="64"/>
        <v>1029.8229675738958</v>
      </c>
      <c r="BG95" s="29">
        <f t="shared" si="64"/>
        <v>80.3100060898385</v>
      </c>
      <c r="BH95" s="29">
        <f t="shared" si="64"/>
        <v>690.0961285757606</v>
      </c>
      <c r="BI95" s="29">
        <f t="shared" si="64"/>
        <v>56770.18785417707</v>
      </c>
      <c r="BJ95" s="29">
        <f t="shared" si="64"/>
        <v>0</v>
      </c>
      <c r="BK95" s="29">
        <f t="shared" si="64"/>
        <v>143202.9164438319</v>
      </c>
      <c r="BL95" s="29">
        <f t="shared" si="64"/>
        <v>87231.60355309227</v>
      </c>
      <c r="BM95" s="29">
        <f t="shared" si="64"/>
        <v>1213.3517591027808</v>
      </c>
      <c r="BN95" s="29">
        <f t="shared" si="64"/>
        <v>359.61438008910744</v>
      </c>
      <c r="BO95" s="29">
        <f t="shared" si="64"/>
        <v>192.97910897659798</v>
      </c>
      <c r="BP95" s="29">
        <v>718.1337575952954</v>
      </c>
      <c r="BQ95" s="29">
        <v>3742.422800331965</v>
      </c>
      <c r="BR95" s="29">
        <f t="shared" si="65"/>
        <v>76182.93097204145</v>
      </c>
      <c r="BS95" s="29">
        <f t="shared" si="65"/>
        <v>6049.373092682584</v>
      </c>
      <c r="BT95" s="29">
        <f t="shared" si="65"/>
        <v>854.3045025294122</v>
      </c>
      <c r="BU95" s="29">
        <f t="shared" si="65"/>
        <v>254.0016890724241</v>
      </c>
      <c r="BV95" s="29">
        <f t="shared" si="65"/>
        <v>2013.0172035704938</v>
      </c>
      <c r="BW95" s="29">
        <f t="shared" si="65"/>
        <v>1277.5596274989398</v>
      </c>
      <c r="BX95" s="29">
        <f t="shared" si="65"/>
        <v>47.93159186620575</v>
      </c>
      <c r="BY95" s="29">
        <f t="shared" si="65"/>
        <v>89.28343438901777</v>
      </c>
      <c r="BZ95" s="29">
        <f t="shared" si="65"/>
        <v>596.1922813072555</v>
      </c>
      <c r="CA95" s="29">
        <f t="shared" si="65"/>
        <v>2.0502685090751553</v>
      </c>
      <c r="CB95" s="29">
        <f t="shared" si="65"/>
        <v>11766.791476066086</v>
      </c>
      <c r="CC95" s="29">
        <f t="shared" si="65"/>
        <v>1018.0800610990436</v>
      </c>
      <c r="CD95" s="29">
        <f t="shared" si="65"/>
        <v>75.65390045887752</v>
      </c>
      <c r="CE95" s="29">
        <f t="shared" si="65"/>
        <v>2479.6024254370354</v>
      </c>
      <c r="CF95" s="29">
        <f t="shared" si="65"/>
        <v>255.2237234602562</v>
      </c>
      <c r="CG95" s="29">
        <f t="shared" si="65"/>
        <v>2591.7368314210485</v>
      </c>
      <c r="CH95" s="29">
        <f t="shared" si="65"/>
        <v>103.63636363636364</v>
      </c>
      <c r="CI95" s="29">
        <f t="shared" si="65"/>
        <v>108.27470426574263</v>
      </c>
      <c r="CJ95" s="29">
        <f t="shared" si="65"/>
        <v>1315.6778293010752</v>
      </c>
      <c r="CK95" s="29">
        <f t="shared" si="65"/>
        <v>469.4677989645157</v>
      </c>
      <c r="CL95" s="29">
        <f t="shared" si="65"/>
        <v>219.1352173135396</v>
      </c>
      <c r="CM95" s="29">
        <f t="shared" si="65"/>
        <v>75.8928746928747</v>
      </c>
      <c r="CN95" s="29">
        <f t="shared" si="65"/>
        <v>35.69329073482428</v>
      </c>
      <c r="CO95" s="29">
        <f t="shared" si="65"/>
        <v>3.3542600896860986</v>
      </c>
      <c r="CP95" s="29">
        <f t="shared" si="65"/>
        <v>527.4225529767912</v>
      </c>
      <c r="CQ95" s="29">
        <f t="shared" si="65"/>
        <v>89.18721461187215</v>
      </c>
      <c r="CR95" s="29">
        <f t="shared" si="65"/>
        <v>0.4033457249070632</v>
      </c>
      <c r="CS95" s="29">
        <f t="shared" si="65"/>
        <v>396.66442802775913</v>
      </c>
      <c r="CT95" s="29">
        <f t="shared" si="65"/>
        <v>122.63165075034107</v>
      </c>
    </row>
    <row r="96" spans="1:98" ht="12.75">
      <c r="A96" s="28" t="s">
        <v>30</v>
      </c>
      <c r="B96" s="29">
        <f t="shared" si="61"/>
        <v>1.522861792332136</v>
      </c>
      <c r="C96" s="29">
        <f t="shared" si="61"/>
        <v>0.6039894500504153</v>
      </c>
      <c r="D96" s="29">
        <f t="shared" si="61"/>
        <v>0.868947346260119</v>
      </c>
      <c r="E96" s="29">
        <f t="shared" si="61"/>
        <v>1.4376439572664306</v>
      </c>
      <c r="F96" s="29">
        <f t="shared" si="61"/>
        <v>0.03659233847913093</v>
      </c>
      <c r="G96" s="29">
        <f t="shared" si="61"/>
        <v>201.4187530832441</v>
      </c>
      <c r="H96" s="29">
        <f t="shared" si="61"/>
        <v>4.4659560534169325</v>
      </c>
      <c r="I96" s="29">
        <f t="shared" si="61"/>
        <v>2.8380269123233615</v>
      </c>
      <c r="J96" s="29">
        <f t="shared" si="61"/>
        <v>0.5989672977624785</v>
      </c>
      <c r="K96" s="29">
        <f t="shared" si="61"/>
        <v>134.1120299144651</v>
      </c>
      <c r="L96" s="29">
        <f t="shared" si="61"/>
        <v>12.62145738559854</v>
      </c>
      <c r="M96" s="29">
        <f t="shared" si="61"/>
        <v>9.470204036431653</v>
      </c>
      <c r="N96" s="29">
        <f t="shared" si="61"/>
        <v>24.060291592732096</v>
      </c>
      <c r="O96" s="29">
        <f t="shared" si="61"/>
        <v>102.50404344890573</v>
      </c>
      <c r="P96" s="29">
        <f t="shared" si="61"/>
        <v>111.2513246658181</v>
      </c>
      <c r="Q96" s="29">
        <f t="shared" si="61"/>
        <v>797.1247907418948</v>
      </c>
      <c r="R96" s="29">
        <f t="shared" si="61"/>
        <v>80.44160777024344</v>
      </c>
      <c r="S96" s="29">
        <f t="shared" si="61"/>
        <v>101.04590318073728</v>
      </c>
      <c r="T96" s="29">
        <f t="shared" si="61"/>
        <v>975.7914412254552</v>
      </c>
      <c r="U96" s="29">
        <f t="shared" si="61"/>
        <v>282.4828450969887</v>
      </c>
      <c r="V96" s="29">
        <f t="shared" si="61"/>
        <v>2012.786817225792</v>
      </c>
      <c r="W96" s="29">
        <f t="shared" si="61"/>
        <v>322.93481378314624</v>
      </c>
      <c r="X96" s="29">
        <f t="shared" si="61"/>
        <v>332.83503485994964</v>
      </c>
      <c r="Y96" s="29">
        <f t="shared" si="61"/>
        <v>7339.815966954545</v>
      </c>
      <c r="Z96" s="29">
        <f t="shared" si="61"/>
        <v>351.72875271854366</v>
      </c>
      <c r="AA96" s="29">
        <f t="shared" si="57"/>
        <v>110.97976883694602</v>
      </c>
      <c r="AB96" s="29">
        <f t="shared" si="57"/>
        <v>0</v>
      </c>
      <c r="AC96" s="29">
        <f t="shared" si="57"/>
        <v>4139.522217524078</v>
      </c>
      <c r="AD96" s="29">
        <f t="shared" si="57"/>
        <v>7.252508595881567</v>
      </c>
      <c r="AE96" s="29">
        <f t="shared" si="57"/>
        <v>0</v>
      </c>
      <c r="AF96" s="29">
        <f t="shared" si="57"/>
        <v>0</v>
      </c>
      <c r="AG96" s="29">
        <f t="shared" si="57"/>
        <v>0</v>
      </c>
      <c r="AH96" s="29">
        <f t="shared" si="57"/>
        <v>2681.169603524229</v>
      </c>
      <c r="AI96" s="29">
        <f t="shared" si="57"/>
        <v>279.4942910722442</v>
      </c>
      <c r="AJ96" s="29">
        <f t="shared" si="57"/>
        <v>439.3125932517154</v>
      </c>
      <c r="AK96" s="29">
        <f t="shared" si="57"/>
        <v>173.8092989741427</v>
      </c>
      <c r="AL96" s="29">
        <f t="shared" si="57"/>
        <v>117.01328145727531</v>
      </c>
      <c r="AM96" s="29">
        <f t="shared" si="57"/>
        <v>735.1317883234824</v>
      </c>
      <c r="AN96" s="29">
        <f t="shared" si="57"/>
        <v>7.075203930651698</v>
      </c>
      <c r="AO96" s="29">
        <f t="shared" si="57"/>
        <v>13.062518518518518</v>
      </c>
      <c r="AP96" s="29">
        <f t="shared" si="57"/>
        <v>1119.1977451735333</v>
      </c>
      <c r="AQ96" s="29">
        <f t="shared" si="62"/>
        <v>74.67234392807396</v>
      </c>
      <c r="AR96" s="29">
        <f t="shared" si="62"/>
        <v>444.3358587500813</v>
      </c>
      <c r="AS96" s="29">
        <f t="shared" si="62"/>
        <v>25.484210526315785</v>
      </c>
      <c r="AT96" s="29">
        <f t="shared" si="62"/>
        <v>146.16641545621843</v>
      </c>
      <c r="AU96" s="29">
        <f t="shared" si="62"/>
        <v>28.117475861521672</v>
      </c>
      <c r="AV96" s="29">
        <f t="shared" si="62"/>
        <v>16.26882278352158</v>
      </c>
      <c r="AW96" s="29">
        <f t="shared" si="62"/>
        <v>19.381380651434128</v>
      </c>
      <c r="AX96" s="29">
        <f t="shared" si="63"/>
        <v>132.2526533885515</v>
      </c>
      <c r="AY96" s="29">
        <f t="shared" si="63"/>
        <v>29.802345128212036</v>
      </c>
      <c r="AZ96" s="29">
        <f t="shared" si="63"/>
        <v>49.74561553597399</v>
      </c>
      <c r="BA96" s="29">
        <f t="shared" si="64"/>
        <v>94.38965604415596</v>
      </c>
      <c r="BB96" s="29">
        <f t="shared" si="64"/>
        <v>14.62193214104668</v>
      </c>
      <c r="BC96" s="29">
        <f t="shared" si="64"/>
        <v>0.9355044699872285</v>
      </c>
      <c r="BD96" s="29">
        <f t="shared" si="64"/>
        <v>1802.8353017308755</v>
      </c>
      <c r="BE96" s="29">
        <f t="shared" si="64"/>
        <v>260.78709661101544</v>
      </c>
      <c r="BF96" s="29">
        <f t="shared" si="64"/>
        <v>140.83769850196234</v>
      </c>
      <c r="BG96" s="29">
        <f t="shared" si="64"/>
        <v>12.637365141186264</v>
      </c>
      <c r="BH96" s="29">
        <f t="shared" si="64"/>
        <v>2.8783988678863843</v>
      </c>
      <c r="BI96" s="29">
        <f t="shared" si="64"/>
        <v>7956.627830518267</v>
      </c>
      <c r="BJ96" s="29">
        <f t="shared" si="64"/>
        <v>0</v>
      </c>
      <c r="BK96" s="29">
        <f t="shared" si="64"/>
        <v>15382.83663605753</v>
      </c>
      <c r="BL96" s="29">
        <f t="shared" si="64"/>
        <v>9370.406275802849</v>
      </c>
      <c r="BM96" s="29">
        <f t="shared" si="64"/>
        <v>59.73857735443234</v>
      </c>
      <c r="BN96" s="29">
        <f t="shared" si="64"/>
        <v>24.993086495621444</v>
      </c>
      <c r="BO96" s="29">
        <f t="shared" si="64"/>
        <v>368.9905354523227</v>
      </c>
      <c r="BP96" s="29">
        <v>444.79258280147</v>
      </c>
      <c r="BQ96" s="29">
        <v>1990.2893703652371</v>
      </c>
      <c r="BR96" s="29">
        <f t="shared" si="65"/>
        <v>4033.5360743043207</v>
      </c>
      <c r="BS96" s="29">
        <f t="shared" si="65"/>
        <v>153.6269073174163</v>
      </c>
      <c r="BT96" s="29">
        <f t="shared" si="65"/>
        <v>21.695497470587892</v>
      </c>
      <c r="BU96" s="29">
        <f t="shared" si="65"/>
        <v>2.5739461812958684</v>
      </c>
      <c r="BV96" s="29">
        <f t="shared" si="65"/>
        <v>1646.8742648627672</v>
      </c>
      <c r="BW96" s="29">
        <f t="shared" si="65"/>
        <v>1045.1873280684497</v>
      </c>
      <c r="BX96" s="29">
        <f t="shared" si="65"/>
        <v>39.213427971876484</v>
      </c>
      <c r="BY96" s="29">
        <f t="shared" si="65"/>
        <v>73.04388164842008</v>
      </c>
      <c r="BZ96" s="29">
        <f t="shared" si="65"/>
        <v>487.7522771555185</v>
      </c>
      <c r="CA96" s="29">
        <f t="shared" si="65"/>
        <v>1.6773500185023063</v>
      </c>
      <c r="CB96" s="29">
        <f t="shared" si="65"/>
        <v>1263.9870437127206</v>
      </c>
      <c r="CC96" s="29">
        <f t="shared" si="65"/>
        <v>53.902660354193785</v>
      </c>
      <c r="CD96" s="29">
        <f t="shared" si="65"/>
        <v>0.8010942463819273</v>
      </c>
      <c r="CE96" s="29">
        <f t="shared" si="65"/>
        <v>128.84673917713542</v>
      </c>
      <c r="CF96" s="29">
        <f t="shared" si="65"/>
        <v>10.559747324091946</v>
      </c>
      <c r="CG96" s="29">
        <f t="shared" si="65"/>
        <v>357.6303347282998</v>
      </c>
      <c r="CH96" s="29">
        <f t="shared" si="65"/>
        <v>14.016528925619834</v>
      </c>
      <c r="CI96" s="29">
        <f t="shared" si="65"/>
        <v>5.665431951248656</v>
      </c>
      <c r="CJ96" s="29">
        <f t="shared" si="65"/>
        <v>60.15430779569892</v>
      </c>
      <c r="CK96" s="29">
        <f t="shared" si="65"/>
        <v>132.65709054173507</v>
      </c>
      <c r="CL96" s="29">
        <f t="shared" si="65"/>
        <v>3.2731175102843855</v>
      </c>
      <c r="CM96" s="29">
        <f t="shared" si="65"/>
        <v>1.25012285012285</v>
      </c>
      <c r="CN96" s="29">
        <f t="shared" si="65"/>
        <v>0</v>
      </c>
      <c r="CO96" s="29">
        <f t="shared" si="65"/>
        <v>0.053811659192825115</v>
      </c>
      <c r="CP96" s="29">
        <f t="shared" si="65"/>
        <v>11.954086781029263</v>
      </c>
      <c r="CQ96" s="29">
        <f t="shared" si="65"/>
        <v>0.3470319634703196</v>
      </c>
      <c r="CR96" s="29">
        <f t="shared" si="65"/>
        <v>0.0018587360594795538</v>
      </c>
      <c r="CS96" s="29">
        <f t="shared" si="65"/>
        <v>2.4736959928363556</v>
      </c>
      <c r="CT96" s="29">
        <f t="shared" si="65"/>
        <v>4.755798090040928</v>
      </c>
    </row>
    <row r="97" spans="1:98" ht="12.75">
      <c r="A97" s="2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27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</row>
    <row r="98" spans="1:98" ht="12.75">
      <c r="A98" s="42" t="s">
        <v>132</v>
      </c>
      <c r="B98" s="41" t="str">
        <f aca="true" t="shared" si="66" ref="B98:AW98">IF(B92=B17,"OK","Not OK")</f>
        <v>OK</v>
      </c>
      <c r="C98" s="41" t="str">
        <f t="shared" si="66"/>
        <v>OK</v>
      </c>
      <c r="D98" s="41" t="str">
        <f t="shared" si="66"/>
        <v>OK</v>
      </c>
      <c r="E98" s="41" t="str">
        <f t="shared" si="66"/>
        <v>OK</v>
      </c>
      <c r="F98" s="41" t="str">
        <f t="shared" si="66"/>
        <v>OK</v>
      </c>
      <c r="G98" s="41" t="str">
        <f t="shared" si="66"/>
        <v>OK</v>
      </c>
      <c r="H98" s="41" t="str">
        <f t="shared" si="66"/>
        <v>OK</v>
      </c>
      <c r="I98" s="41" t="str">
        <f t="shared" si="66"/>
        <v>OK</v>
      </c>
      <c r="J98" s="41" t="str">
        <f t="shared" si="66"/>
        <v>OK</v>
      </c>
      <c r="K98" s="41" t="str">
        <f t="shared" si="66"/>
        <v>OK</v>
      </c>
      <c r="L98" s="41" t="str">
        <f t="shared" si="66"/>
        <v>OK</v>
      </c>
      <c r="M98" s="41" t="str">
        <f t="shared" si="66"/>
        <v>OK</v>
      </c>
      <c r="N98" s="41" t="str">
        <f t="shared" si="66"/>
        <v>OK</v>
      </c>
      <c r="O98" s="41" t="str">
        <f t="shared" si="66"/>
        <v>OK</v>
      </c>
      <c r="P98" s="41" t="str">
        <f t="shared" si="66"/>
        <v>OK</v>
      </c>
      <c r="Q98" s="41" t="str">
        <f t="shared" si="66"/>
        <v>OK</v>
      </c>
      <c r="R98" s="41" t="str">
        <f t="shared" si="66"/>
        <v>OK</v>
      </c>
      <c r="S98" s="41" t="str">
        <f t="shared" si="66"/>
        <v>OK</v>
      </c>
      <c r="T98" s="41" t="str">
        <f t="shared" si="66"/>
        <v>OK</v>
      </c>
      <c r="U98" s="41" t="str">
        <f t="shared" si="66"/>
        <v>OK</v>
      </c>
      <c r="V98" s="41" t="str">
        <f t="shared" si="66"/>
        <v>OK</v>
      </c>
      <c r="W98" s="41" t="str">
        <f t="shared" si="66"/>
        <v>OK</v>
      </c>
      <c r="X98" s="41" t="str">
        <f t="shared" si="66"/>
        <v>OK</v>
      </c>
      <c r="Y98" s="41" t="str">
        <f t="shared" si="66"/>
        <v>OK</v>
      </c>
      <c r="Z98" s="41" t="str">
        <f t="shared" si="66"/>
        <v>OK</v>
      </c>
      <c r="AA98" s="41" t="str">
        <f t="shared" si="66"/>
        <v>OK</v>
      </c>
      <c r="AB98" s="41" t="str">
        <f t="shared" si="66"/>
        <v>OK</v>
      </c>
      <c r="AC98" s="41" t="str">
        <f t="shared" si="66"/>
        <v>OK</v>
      </c>
      <c r="AD98" s="41" t="str">
        <f t="shared" si="66"/>
        <v>OK</v>
      </c>
      <c r="AE98" s="41" t="str">
        <f t="shared" si="66"/>
        <v>OK</v>
      </c>
      <c r="AF98" s="41" t="str">
        <f t="shared" si="66"/>
        <v>OK</v>
      </c>
      <c r="AG98" s="41" t="str">
        <f t="shared" si="66"/>
        <v>OK</v>
      </c>
      <c r="AH98" s="41" t="str">
        <f t="shared" si="66"/>
        <v>OK</v>
      </c>
      <c r="AI98" s="41" t="str">
        <f t="shared" si="66"/>
        <v>OK</v>
      </c>
      <c r="AJ98" s="41" t="str">
        <f t="shared" si="66"/>
        <v>OK</v>
      </c>
      <c r="AK98" s="41" t="str">
        <f t="shared" si="66"/>
        <v>OK</v>
      </c>
      <c r="AL98" s="41" t="str">
        <f t="shared" si="66"/>
        <v>OK</v>
      </c>
      <c r="AM98" s="41" t="str">
        <f t="shared" si="66"/>
        <v>OK</v>
      </c>
      <c r="AN98" s="41" t="str">
        <f t="shared" si="66"/>
        <v>OK</v>
      </c>
      <c r="AO98" s="41" t="str">
        <f t="shared" si="66"/>
        <v>OK</v>
      </c>
      <c r="AP98" s="41" t="str">
        <f t="shared" si="66"/>
        <v>OK</v>
      </c>
      <c r="AQ98" s="41" t="str">
        <f t="shared" si="66"/>
        <v>OK</v>
      </c>
      <c r="AR98" s="41" t="str">
        <f t="shared" si="66"/>
        <v>OK</v>
      </c>
      <c r="AS98" s="41" t="str">
        <f t="shared" si="66"/>
        <v>OK</v>
      </c>
      <c r="AT98" s="41" t="str">
        <f t="shared" si="66"/>
        <v>OK</v>
      </c>
      <c r="AU98" s="41" t="str">
        <f t="shared" si="66"/>
        <v>OK</v>
      </c>
      <c r="AV98" s="41" t="str">
        <f t="shared" si="66"/>
        <v>OK</v>
      </c>
      <c r="AW98" s="41" t="str">
        <f t="shared" si="66"/>
        <v>OK</v>
      </c>
      <c r="AX98" s="41" t="str">
        <f>IF(AX92=AX17,"OK","Not OK")</f>
        <v>OK</v>
      </c>
      <c r="AY98" s="41" t="str">
        <f>IF(AY92=AY17,"OK","Not OK")</f>
        <v>OK</v>
      </c>
      <c r="AZ98" s="41" t="str">
        <f>IF(AZ92=AZ17,"OK","Not OK")</f>
        <v>OK</v>
      </c>
      <c r="BA98" s="41" t="str">
        <f aca="true" t="shared" si="67" ref="BA98:CT98">IF(BA92=BA17,"OK","Not OK")</f>
        <v>OK</v>
      </c>
      <c r="BB98" s="41" t="str">
        <f t="shared" si="67"/>
        <v>OK</v>
      </c>
      <c r="BC98" s="41" t="str">
        <f t="shared" si="67"/>
        <v>OK</v>
      </c>
      <c r="BD98" s="41" t="str">
        <f t="shared" si="67"/>
        <v>OK</v>
      </c>
      <c r="BE98" s="41" t="str">
        <f t="shared" si="67"/>
        <v>OK</v>
      </c>
      <c r="BF98" s="41" t="str">
        <f t="shared" si="67"/>
        <v>OK</v>
      </c>
      <c r="BG98" s="41" t="str">
        <f t="shared" si="67"/>
        <v>OK</v>
      </c>
      <c r="BH98" s="41" t="str">
        <f t="shared" si="67"/>
        <v>OK</v>
      </c>
      <c r="BI98" s="41" t="str">
        <f t="shared" si="67"/>
        <v>OK</v>
      </c>
      <c r="BJ98" s="41" t="str">
        <f t="shared" si="67"/>
        <v>OK</v>
      </c>
      <c r="BK98" s="41" t="str">
        <f t="shared" si="67"/>
        <v>OK</v>
      </c>
      <c r="BL98" s="41" t="str">
        <f t="shared" si="67"/>
        <v>OK</v>
      </c>
      <c r="BM98" s="41" t="str">
        <f t="shared" si="67"/>
        <v>OK</v>
      </c>
      <c r="BN98" s="41" t="str">
        <f t="shared" si="67"/>
        <v>OK</v>
      </c>
      <c r="BO98" s="41" t="str">
        <f t="shared" si="67"/>
        <v>OK</v>
      </c>
      <c r="BP98" s="41" t="str">
        <f t="shared" si="67"/>
        <v>OK</v>
      </c>
      <c r="BQ98" s="41" t="str">
        <f t="shared" si="67"/>
        <v>OK</v>
      </c>
      <c r="BR98" s="41" t="str">
        <f t="shared" si="67"/>
        <v>OK</v>
      </c>
      <c r="BS98" s="41" t="str">
        <f t="shared" si="67"/>
        <v>OK</v>
      </c>
      <c r="BT98" s="41" t="str">
        <f t="shared" si="67"/>
        <v>OK</v>
      </c>
      <c r="BU98" s="41" t="str">
        <f t="shared" si="67"/>
        <v>OK</v>
      </c>
      <c r="BV98" s="41" t="str">
        <f t="shared" si="67"/>
        <v>OK</v>
      </c>
      <c r="BW98" s="41" t="str">
        <f t="shared" si="67"/>
        <v>OK</v>
      </c>
      <c r="BX98" s="41" t="str">
        <f t="shared" si="67"/>
        <v>OK</v>
      </c>
      <c r="BY98" s="41" t="str">
        <f t="shared" si="67"/>
        <v>OK</v>
      </c>
      <c r="BZ98" s="41" t="str">
        <f t="shared" si="67"/>
        <v>OK</v>
      </c>
      <c r="CA98" s="41" t="str">
        <f t="shared" si="67"/>
        <v>OK</v>
      </c>
      <c r="CB98" s="41" t="str">
        <f t="shared" si="67"/>
        <v>OK</v>
      </c>
      <c r="CC98" s="41" t="str">
        <f t="shared" si="67"/>
        <v>OK</v>
      </c>
      <c r="CD98" s="41" t="str">
        <f t="shared" si="67"/>
        <v>OK</v>
      </c>
      <c r="CE98" s="41" t="str">
        <f t="shared" si="67"/>
        <v>OK</v>
      </c>
      <c r="CF98" s="41" t="str">
        <f t="shared" si="67"/>
        <v>OK</v>
      </c>
      <c r="CG98" s="41" t="str">
        <f t="shared" si="67"/>
        <v>OK</v>
      </c>
      <c r="CH98" s="41" t="str">
        <f t="shared" si="67"/>
        <v>OK</v>
      </c>
      <c r="CI98" s="41" t="str">
        <f t="shared" si="67"/>
        <v>OK</v>
      </c>
      <c r="CJ98" s="41" t="str">
        <f t="shared" si="67"/>
        <v>OK</v>
      </c>
      <c r="CK98" s="41" t="str">
        <f t="shared" si="67"/>
        <v>OK</v>
      </c>
      <c r="CL98" s="41" t="str">
        <f t="shared" si="67"/>
        <v>OK</v>
      </c>
      <c r="CM98" s="41" t="str">
        <f t="shared" si="67"/>
        <v>OK</v>
      </c>
      <c r="CN98" s="41" t="str">
        <f t="shared" si="67"/>
        <v>OK</v>
      </c>
      <c r="CO98" s="41" t="str">
        <f t="shared" si="67"/>
        <v>OK</v>
      </c>
      <c r="CP98" s="41" t="str">
        <f t="shared" si="67"/>
        <v>OK</v>
      </c>
      <c r="CQ98" s="41" t="str">
        <f t="shared" si="67"/>
        <v>OK</v>
      </c>
      <c r="CR98" s="41" t="str">
        <f t="shared" si="67"/>
        <v>OK</v>
      </c>
      <c r="CS98" s="41" t="str">
        <f t="shared" si="67"/>
        <v>OK</v>
      </c>
      <c r="CT98" s="41" t="str">
        <f t="shared" si="67"/>
        <v>OK</v>
      </c>
    </row>
    <row r="99" spans="1:251" ht="12.75">
      <c r="A99" s="42" t="s">
        <v>132</v>
      </c>
      <c r="B99" s="41" t="str">
        <f aca="true" t="shared" si="68" ref="B99:AW99">IF(B25=(B26+B27+B65+B69),"OK","Not OK")</f>
        <v>OK</v>
      </c>
      <c r="C99" s="41" t="str">
        <f t="shared" si="68"/>
        <v>OK</v>
      </c>
      <c r="D99" s="41" t="str">
        <f t="shared" si="68"/>
        <v>OK</v>
      </c>
      <c r="E99" s="41" t="str">
        <f t="shared" si="68"/>
        <v>OK</v>
      </c>
      <c r="F99" s="41" t="str">
        <f t="shared" si="68"/>
        <v>OK</v>
      </c>
      <c r="G99" s="41" t="str">
        <f t="shared" si="68"/>
        <v>OK</v>
      </c>
      <c r="H99" s="41" t="str">
        <f t="shared" si="68"/>
        <v>OK</v>
      </c>
      <c r="I99" s="41" t="str">
        <f t="shared" si="68"/>
        <v>OK</v>
      </c>
      <c r="J99" s="41" t="str">
        <f t="shared" si="68"/>
        <v>OK</v>
      </c>
      <c r="K99" s="41" t="str">
        <f t="shared" si="68"/>
        <v>OK</v>
      </c>
      <c r="L99" s="41" t="str">
        <f t="shared" si="68"/>
        <v>OK</v>
      </c>
      <c r="M99" s="41" t="str">
        <f t="shared" si="68"/>
        <v>OK</v>
      </c>
      <c r="N99" s="41" t="str">
        <f t="shared" si="68"/>
        <v>OK</v>
      </c>
      <c r="O99" s="41" t="str">
        <f t="shared" si="68"/>
        <v>OK</v>
      </c>
      <c r="P99" s="41" t="str">
        <f t="shared" si="68"/>
        <v>OK</v>
      </c>
      <c r="Q99" s="41" t="str">
        <f t="shared" si="68"/>
        <v>OK</v>
      </c>
      <c r="R99" s="41" t="str">
        <f t="shared" si="68"/>
        <v>OK</v>
      </c>
      <c r="S99" s="41" t="str">
        <f t="shared" si="68"/>
        <v>OK</v>
      </c>
      <c r="T99" s="41" t="str">
        <f t="shared" si="68"/>
        <v>OK</v>
      </c>
      <c r="U99" s="41" t="str">
        <f t="shared" si="68"/>
        <v>OK</v>
      </c>
      <c r="V99" s="41" t="str">
        <f t="shared" si="68"/>
        <v>OK</v>
      </c>
      <c r="W99" s="41" t="str">
        <f t="shared" si="68"/>
        <v>OK</v>
      </c>
      <c r="X99" s="41" t="str">
        <f t="shared" si="68"/>
        <v>OK</v>
      </c>
      <c r="Y99" s="41" t="str">
        <f t="shared" si="68"/>
        <v>OK</v>
      </c>
      <c r="Z99" s="41" t="str">
        <f t="shared" si="68"/>
        <v>OK</v>
      </c>
      <c r="AA99" s="41" t="str">
        <f t="shared" si="68"/>
        <v>OK</v>
      </c>
      <c r="AB99" s="41" t="str">
        <f t="shared" si="68"/>
        <v>OK</v>
      </c>
      <c r="AC99" s="41" t="str">
        <f t="shared" si="68"/>
        <v>OK</v>
      </c>
      <c r="AD99" s="41" t="str">
        <f t="shared" si="68"/>
        <v>OK</v>
      </c>
      <c r="AE99" s="41" t="str">
        <f t="shared" si="68"/>
        <v>OK</v>
      </c>
      <c r="AF99" s="41" t="str">
        <f t="shared" si="68"/>
        <v>OK</v>
      </c>
      <c r="AG99" s="41" t="str">
        <f t="shared" si="68"/>
        <v>OK</v>
      </c>
      <c r="AH99" s="41" t="str">
        <f t="shared" si="68"/>
        <v>OK</v>
      </c>
      <c r="AI99" s="41" t="str">
        <f t="shared" si="68"/>
        <v>OK</v>
      </c>
      <c r="AJ99" s="41" t="str">
        <f t="shared" si="68"/>
        <v>OK</v>
      </c>
      <c r="AK99" s="41" t="str">
        <f t="shared" si="68"/>
        <v>OK</v>
      </c>
      <c r="AL99" s="41" t="str">
        <f t="shared" si="68"/>
        <v>OK</v>
      </c>
      <c r="AM99" s="41" t="str">
        <f t="shared" si="68"/>
        <v>OK</v>
      </c>
      <c r="AN99" s="41" t="str">
        <f t="shared" si="68"/>
        <v>OK</v>
      </c>
      <c r="AO99" s="41" t="str">
        <f t="shared" si="68"/>
        <v>OK</v>
      </c>
      <c r="AP99" s="41" t="str">
        <f t="shared" si="68"/>
        <v>OK</v>
      </c>
      <c r="AQ99" s="41" t="str">
        <f t="shared" si="68"/>
        <v>OK</v>
      </c>
      <c r="AR99" s="41" t="str">
        <f t="shared" si="68"/>
        <v>OK</v>
      </c>
      <c r="AS99" s="41" t="str">
        <f t="shared" si="68"/>
        <v>OK</v>
      </c>
      <c r="AT99" s="41" t="str">
        <f t="shared" si="68"/>
        <v>OK</v>
      </c>
      <c r="AU99" s="41" t="str">
        <f t="shared" si="68"/>
        <v>OK</v>
      </c>
      <c r="AV99" s="41" t="str">
        <f t="shared" si="68"/>
        <v>OK</v>
      </c>
      <c r="AW99" s="41" t="str">
        <f t="shared" si="68"/>
        <v>OK</v>
      </c>
      <c r="AX99" s="41" t="str">
        <f>IF(AX25=(AX26+AX27+AX65+AX69),"OK","Not OK")</f>
        <v>OK</v>
      </c>
      <c r="AY99" s="41" t="str">
        <f>IF(AY25=(AY26+AY27+AY65+AY69),"OK","Not OK")</f>
        <v>OK</v>
      </c>
      <c r="AZ99" s="41" t="str">
        <f>IF(AZ25=(AZ26+AZ27+AZ65+AZ69),"OK","Not OK")</f>
        <v>OK</v>
      </c>
      <c r="BA99" s="41" t="str">
        <f aca="true" t="shared" si="69" ref="BA99:BO99">IF(BA25=(BA26+BA27+BA65+BA69),"OK","Not OK")</f>
        <v>OK</v>
      </c>
      <c r="BB99" s="41" t="str">
        <f t="shared" si="69"/>
        <v>OK</v>
      </c>
      <c r="BC99" s="41" t="str">
        <f t="shared" si="69"/>
        <v>OK</v>
      </c>
      <c r="BD99" s="41" t="str">
        <f t="shared" si="69"/>
        <v>OK</v>
      </c>
      <c r="BE99" s="41" t="str">
        <f t="shared" si="69"/>
        <v>OK</v>
      </c>
      <c r="BF99" s="41" t="str">
        <f t="shared" si="69"/>
        <v>OK</v>
      </c>
      <c r="BG99" s="41" t="str">
        <f t="shared" si="69"/>
        <v>OK</v>
      </c>
      <c r="BH99" s="41" t="str">
        <f t="shared" si="69"/>
        <v>OK</v>
      </c>
      <c r="BI99" s="41" t="str">
        <f t="shared" si="69"/>
        <v>OK</v>
      </c>
      <c r="BJ99" s="41" t="str">
        <f t="shared" si="69"/>
        <v>OK</v>
      </c>
      <c r="BK99" s="41" t="str">
        <f t="shared" si="69"/>
        <v>OK</v>
      </c>
      <c r="BL99" s="41" t="str">
        <f t="shared" si="69"/>
        <v>OK</v>
      </c>
      <c r="BM99" s="41" t="str">
        <f t="shared" si="69"/>
        <v>OK</v>
      </c>
      <c r="BN99" s="41" t="str">
        <f t="shared" si="69"/>
        <v>OK</v>
      </c>
      <c r="BO99" s="41" t="str">
        <f t="shared" si="69"/>
        <v>OK</v>
      </c>
      <c r="BP99" s="41" t="s">
        <v>126</v>
      </c>
      <c r="BQ99" s="41" t="s">
        <v>126</v>
      </c>
      <c r="BR99" s="41" t="str">
        <f aca="true" t="shared" si="70" ref="BR99:CT99">IF(BR25=(BR26+BR27+BR65+BR69),"OK","Not OK")</f>
        <v>OK</v>
      </c>
      <c r="BS99" s="41" t="str">
        <f t="shared" si="70"/>
        <v>OK</v>
      </c>
      <c r="BT99" s="41" t="str">
        <f t="shared" si="70"/>
        <v>OK</v>
      </c>
      <c r="BU99" s="41" t="str">
        <f t="shared" si="70"/>
        <v>OK</v>
      </c>
      <c r="BV99" s="41" t="str">
        <f t="shared" si="70"/>
        <v>OK</v>
      </c>
      <c r="BW99" s="41" t="str">
        <f t="shared" si="70"/>
        <v>OK</v>
      </c>
      <c r="BX99" s="41" t="str">
        <f t="shared" si="70"/>
        <v>OK</v>
      </c>
      <c r="BY99" s="41" t="str">
        <f t="shared" si="70"/>
        <v>OK</v>
      </c>
      <c r="BZ99" s="41" t="str">
        <f t="shared" si="70"/>
        <v>OK</v>
      </c>
      <c r="CA99" s="41" t="str">
        <f t="shared" si="70"/>
        <v>OK</v>
      </c>
      <c r="CB99" s="41" t="str">
        <f t="shared" si="70"/>
        <v>OK</v>
      </c>
      <c r="CC99" s="41" t="str">
        <f t="shared" si="70"/>
        <v>OK</v>
      </c>
      <c r="CD99" s="41" t="str">
        <f t="shared" si="70"/>
        <v>OK</v>
      </c>
      <c r="CE99" s="41" t="str">
        <f t="shared" si="70"/>
        <v>OK</v>
      </c>
      <c r="CF99" s="41" t="str">
        <f t="shared" si="70"/>
        <v>OK</v>
      </c>
      <c r="CG99" s="41" t="str">
        <f t="shared" si="70"/>
        <v>OK</v>
      </c>
      <c r="CH99" s="41" t="str">
        <f t="shared" si="70"/>
        <v>OK</v>
      </c>
      <c r="CI99" s="41" t="str">
        <f t="shared" si="70"/>
        <v>OK</v>
      </c>
      <c r="CJ99" s="41" t="str">
        <f t="shared" si="70"/>
        <v>OK</v>
      </c>
      <c r="CK99" s="41" t="str">
        <f t="shared" si="70"/>
        <v>OK</v>
      </c>
      <c r="CL99" s="41" t="str">
        <f t="shared" si="70"/>
        <v>OK</v>
      </c>
      <c r="CM99" s="41" t="str">
        <f t="shared" si="70"/>
        <v>OK</v>
      </c>
      <c r="CN99" s="41" t="str">
        <f t="shared" si="70"/>
        <v>OK</v>
      </c>
      <c r="CO99" s="41" t="str">
        <f t="shared" si="70"/>
        <v>OK</v>
      </c>
      <c r="CP99" s="41" t="str">
        <f t="shared" si="70"/>
        <v>OK</v>
      </c>
      <c r="CQ99" s="41" t="str">
        <f t="shared" si="70"/>
        <v>OK</v>
      </c>
      <c r="CR99" s="41" t="str">
        <f t="shared" si="70"/>
        <v>OK</v>
      </c>
      <c r="CS99" s="41" t="str">
        <f t="shared" si="70"/>
        <v>OK</v>
      </c>
      <c r="CT99" s="41" t="str">
        <f t="shared" si="70"/>
        <v>OK</v>
      </c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</row>
    <row r="100" ht="12.75">
      <c r="A100" s="10" t="s">
        <v>327</v>
      </c>
    </row>
    <row r="101" spans="1:251" s="10" customFormat="1" ht="12.75">
      <c r="A101" s="79" t="s">
        <v>0</v>
      </c>
      <c r="B101" s="80">
        <f>SUM(B102:B105)</f>
        <v>10</v>
      </c>
      <c r="C101" s="80">
        <f aca="true" t="shared" si="71" ref="C101:BI101">SUM(C102:C105)</f>
        <v>594</v>
      </c>
      <c r="D101" s="80">
        <f t="shared" si="71"/>
        <v>717</v>
      </c>
      <c r="E101" s="80">
        <f t="shared" si="71"/>
        <v>254.00000000000003</v>
      </c>
      <c r="F101" s="80">
        <f t="shared" si="71"/>
        <v>64</v>
      </c>
      <c r="G101" s="80">
        <f t="shared" si="71"/>
        <v>458</v>
      </c>
      <c r="H101" s="80">
        <f t="shared" si="71"/>
        <v>3014</v>
      </c>
      <c r="I101" s="80">
        <f t="shared" si="71"/>
        <v>76.99999999999999</v>
      </c>
      <c r="J101" s="80">
        <f t="shared" si="71"/>
        <v>15.999999999999998</v>
      </c>
      <c r="K101" s="80">
        <f t="shared" si="71"/>
        <v>200</v>
      </c>
      <c r="L101" s="80">
        <f t="shared" si="71"/>
        <v>214.00000000000003</v>
      </c>
      <c r="M101" s="80">
        <f t="shared" si="71"/>
        <v>160</v>
      </c>
      <c r="N101" s="80">
        <f t="shared" si="71"/>
        <v>31</v>
      </c>
      <c r="O101" s="80">
        <f t="shared" si="71"/>
        <v>1842</v>
      </c>
      <c r="P101" s="80">
        <f t="shared" si="71"/>
        <v>434.00000000000006</v>
      </c>
      <c r="Q101" s="80">
        <f t="shared" si="71"/>
        <v>6027</v>
      </c>
      <c r="R101" s="85">
        <f t="shared" si="71"/>
        <v>602.6999999999999</v>
      </c>
      <c r="S101" s="80">
        <f t="shared" si="71"/>
        <v>1765.0000000000002</v>
      </c>
      <c r="T101" s="80">
        <f t="shared" si="71"/>
        <v>1339</v>
      </c>
      <c r="U101" s="80">
        <f t="shared" si="71"/>
        <v>691</v>
      </c>
      <c r="V101" s="80">
        <f t="shared" si="71"/>
        <v>10486.999999999996</v>
      </c>
      <c r="W101" s="80">
        <f t="shared" si="71"/>
        <v>1673</v>
      </c>
      <c r="X101" s="80">
        <f t="shared" si="71"/>
        <v>2110</v>
      </c>
      <c r="Y101" s="80">
        <f t="shared" si="71"/>
        <v>8367.999999999998</v>
      </c>
      <c r="Z101" s="80">
        <f t="shared" si="71"/>
        <v>401</v>
      </c>
      <c r="AA101" s="80">
        <f t="shared" si="71"/>
        <v>2506.999999999999</v>
      </c>
      <c r="AB101" s="80">
        <f t="shared" si="71"/>
        <v>192</v>
      </c>
      <c r="AC101" s="80">
        <f t="shared" si="71"/>
        <v>5190</v>
      </c>
      <c r="AD101" s="80">
        <f t="shared" si="71"/>
        <v>6529</v>
      </c>
      <c r="AE101" s="80">
        <f t="shared" si="71"/>
        <v>465.00000000000006</v>
      </c>
      <c r="AF101" s="80">
        <f t="shared" si="71"/>
        <v>1295</v>
      </c>
      <c r="AG101" s="80">
        <f t="shared" si="71"/>
        <v>1731</v>
      </c>
      <c r="AH101" s="80">
        <f t="shared" si="71"/>
        <v>6307</v>
      </c>
      <c r="AI101" s="80">
        <f t="shared" si="71"/>
        <v>12208.999999999998</v>
      </c>
      <c r="AJ101" s="80">
        <f t="shared" si="71"/>
        <v>24226.999999999996</v>
      </c>
      <c r="AK101" s="80">
        <f t="shared" si="71"/>
        <v>8521</v>
      </c>
      <c r="AL101" s="80">
        <f t="shared" si="71"/>
        <v>7508</v>
      </c>
      <c r="AM101" s="80">
        <f t="shared" si="71"/>
        <v>29280.999999999996</v>
      </c>
      <c r="AN101" s="80">
        <f t="shared" si="71"/>
        <v>630</v>
      </c>
      <c r="AO101" s="80">
        <f t="shared" si="71"/>
        <v>658</v>
      </c>
      <c r="AP101" s="80">
        <f t="shared" si="71"/>
        <v>20608</v>
      </c>
      <c r="AQ101" s="80">
        <f t="shared" si="71"/>
        <v>3750</v>
      </c>
      <c r="AR101" s="80">
        <f t="shared" si="71"/>
        <v>13203</v>
      </c>
      <c r="AS101" s="80">
        <f t="shared" si="71"/>
        <v>2429.9999999999995</v>
      </c>
      <c r="AT101" s="80">
        <f t="shared" si="71"/>
        <v>3904</v>
      </c>
      <c r="AU101" s="80">
        <f t="shared" si="71"/>
        <v>1069.9999999999995</v>
      </c>
      <c r="AV101" s="80">
        <f t="shared" si="71"/>
        <v>1096.9999999999995</v>
      </c>
      <c r="AW101" s="80">
        <f t="shared" si="71"/>
        <v>431</v>
      </c>
      <c r="AX101" s="80">
        <f t="shared" si="71"/>
        <v>3214</v>
      </c>
      <c r="AY101" s="80">
        <f t="shared" si="71"/>
        <v>724.7999999999997</v>
      </c>
      <c r="AZ101" s="80">
        <f t="shared" si="71"/>
        <v>3366</v>
      </c>
      <c r="BA101" s="80">
        <f t="shared" si="71"/>
        <v>3157.9999999999995</v>
      </c>
      <c r="BB101" s="80">
        <f t="shared" si="71"/>
        <v>387.99999999999994</v>
      </c>
      <c r="BC101" s="80">
        <f t="shared" si="71"/>
        <v>10.999999999999998</v>
      </c>
      <c r="BD101" s="80">
        <f t="shared" si="71"/>
        <v>11290</v>
      </c>
      <c r="BE101" s="80">
        <f t="shared" si="71"/>
        <v>2825</v>
      </c>
      <c r="BF101" s="80">
        <f t="shared" si="71"/>
        <v>1589</v>
      </c>
      <c r="BG101" s="80">
        <f t="shared" si="71"/>
        <v>145</v>
      </c>
      <c r="BH101" s="80">
        <f t="shared" si="71"/>
        <v>1017</v>
      </c>
      <c r="BI101" s="80">
        <f t="shared" si="71"/>
        <v>79463.03500000003</v>
      </c>
      <c r="BJ101" s="80"/>
      <c r="BK101" s="80">
        <f aca="true" t="shared" si="72" ref="BK101:CT101">SUM(BK102:BK105)</f>
        <v>190142.99999999997</v>
      </c>
      <c r="BL101" s="80">
        <f t="shared" si="72"/>
        <v>114759.00000000001</v>
      </c>
      <c r="BM101" s="80">
        <f t="shared" si="72"/>
        <v>1525</v>
      </c>
      <c r="BN101" s="80">
        <f t="shared" si="72"/>
        <v>490.00000000000006</v>
      </c>
      <c r="BO101" s="80">
        <f>SUM(BO102:BO105)</f>
        <v>647.713</v>
      </c>
      <c r="BP101" s="80">
        <f t="shared" si="72"/>
        <v>1425</v>
      </c>
      <c r="BQ101" s="80">
        <f t="shared" si="72"/>
        <v>9279</v>
      </c>
      <c r="BR101" s="80">
        <f t="shared" si="72"/>
        <v>82313.00000000001</v>
      </c>
      <c r="BS101" s="80">
        <f t="shared" si="72"/>
        <v>6203</v>
      </c>
      <c r="BT101" s="80">
        <f>SUM(BT102:BT105)</f>
        <v>876</v>
      </c>
      <c r="BU101" s="85">
        <f t="shared" si="72"/>
        <v>260.653</v>
      </c>
      <c r="BV101" s="151">
        <f t="shared" si="72"/>
        <v>4369.147999999999</v>
      </c>
      <c r="BW101" s="151">
        <f>SUM(BW102:BW105)</f>
        <v>2772.876</v>
      </c>
      <c r="BX101" s="151">
        <f>SUM(BX102:BX105)</f>
        <v>104.03299999999997</v>
      </c>
      <c r="BY101" s="151">
        <f>SUM(BY102:BY105)</f>
        <v>193.78500000000003</v>
      </c>
      <c r="BZ101" s="151">
        <f>SUM(BZ102:BZ105)</f>
        <v>1294.0039999999997</v>
      </c>
      <c r="CA101" s="151">
        <f>SUM(CA102:CA105)</f>
        <v>4.45</v>
      </c>
      <c r="CB101" s="80">
        <f t="shared" si="72"/>
        <v>15480</v>
      </c>
      <c r="CC101" s="80">
        <f t="shared" si="72"/>
        <v>1100</v>
      </c>
      <c r="CD101" s="80">
        <f t="shared" si="72"/>
        <v>102.00000000000001</v>
      </c>
      <c r="CE101" s="80">
        <f t="shared" si="72"/>
        <v>2956.9999999999995</v>
      </c>
      <c r="CF101" s="80">
        <f t="shared" si="72"/>
        <v>340.00000000000006</v>
      </c>
      <c r="CG101" s="80">
        <f t="shared" si="72"/>
        <v>4296</v>
      </c>
      <c r="CH101" s="80">
        <f t="shared" si="72"/>
        <v>148</v>
      </c>
      <c r="CI101" s="80">
        <f t="shared" si="72"/>
        <v>151</v>
      </c>
      <c r="CJ101" s="80">
        <f t="shared" si="72"/>
        <v>2011</v>
      </c>
      <c r="CK101" s="80">
        <f t="shared" si="72"/>
        <v>774</v>
      </c>
      <c r="CL101" s="80">
        <f t="shared" si="72"/>
        <v>305</v>
      </c>
      <c r="CM101" s="80">
        <f t="shared" si="72"/>
        <v>106.00000000000001</v>
      </c>
      <c r="CN101" s="80">
        <f t="shared" si="72"/>
        <v>42</v>
      </c>
      <c r="CO101" s="80">
        <f t="shared" si="72"/>
        <v>4</v>
      </c>
      <c r="CP101" s="80">
        <f t="shared" si="72"/>
        <v>817</v>
      </c>
      <c r="CQ101" s="80">
        <f t="shared" si="72"/>
        <v>114</v>
      </c>
      <c r="CR101" s="80">
        <f t="shared" si="72"/>
        <v>1</v>
      </c>
      <c r="CS101" s="80">
        <f t="shared" si="72"/>
        <v>650</v>
      </c>
      <c r="CT101" s="80">
        <f t="shared" si="72"/>
        <v>166.00000000000006</v>
      </c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</row>
    <row r="102" spans="1:251" ht="12.75">
      <c r="A102" s="81" t="s">
        <v>27</v>
      </c>
      <c r="B102" s="73">
        <f aca="true" t="shared" si="73" ref="B102:AW102">B92-SUM(B103:B105)</f>
        <v>7.7</v>
      </c>
      <c r="C102" s="73">
        <f t="shared" si="73"/>
        <v>578.8000000000001</v>
      </c>
      <c r="D102" s="73">
        <f t="shared" si="73"/>
        <v>700.4000000000001</v>
      </c>
      <c r="E102" s="73">
        <f t="shared" si="73"/>
        <v>237.9</v>
      </c>
      <c r="F102" s="73">
        <f t="shared" si="73"/>
        <v>63.1</v>
      </c>
      <c r="G102" s="73">
        <f t="shared" si="73"/>
        <v>208.60000000000005</v>
      </c>
      <c r="H102" s="73">
        <f t="shared" si="73"/>
        <v>2932.8</v>
      </c>
      <c r="I102" s="73">
        <f t="shared" si="73"/>
        <v>65.39999999999999</v>
      </c>
      <c r="J102" s="73">
        <f t="shared" si="73"/>
        <v>14.6</v>
      </c>
      <c r="K102" s="73">
        <f t="shared" si="73"/>
        <v>49.30000000000001</v>
      </c>
      <c r="L102" s="73">
        <f t="shared" si="73"/>
        <v>187.70000000000005</v>
      </c>
      <c r="M102" s="73">
        <f t="shared" si="73"/>
        <v>141</v>
      </c>
      <c r="N102" s="73">
        <f t="shared" si="73"/>
        <v>4.799999999999997</v>
      </c>
      <c r="O102" s="73">
        <f t="shared" si="73"/>
        <v>1575.8000000000002</v>
      </c>
      <c r="P102" s="73">
        <f t="shared" si="73"/>
        <v>166.70000000000005</v>
      </c>
      <c r="Q102" s="73">
        <f t="shared" si="73"/>
        <v>4283.299999999999</v>
      </c>
      <c r="R102" s="86">
        <f t="shared" si="73"/>
        <v>426.90000000000003</v>
      </c>
      <c r="S102" s="73">
        <f t="shared" si="73"/>
        <v>1449.9</v>
      </c>
      <c r="T102" s="73">
        <f t="shared" si="73"/>
        <v>265.10000000000014</v>
      </c>
      <c r="U102" s="73">
        <f t="shared" si="73"/>
        <v>307.5</v>
      </c>
      <c r="V102" s="73">
        <f t="shared" si="73"/>
        <v>3892.399999999998</v>
      </c>
      <c r="W102" s="73">
        <f t="shared" si="73"/>
        <v>613.5999999999999</v>
      </c>
      <c r="X102" s="73">
        <f t="shared" si="73"/>
        <v>1580.5</v>
      </c>
      <c r="Y102" s="73">
        <f t="shared" si="73"/>
        <v>472.59999999999764</v>
      </c>
      <c r="Z102" s="73">
        <f t="shared" si="73"/>
        <v>22.600000000000023</v>
      </c>
      <c r="AA102" s="73">
        <f t="shared" si="73"/>
        <v>1862.1999999999991</v>
      </c>
      <c r="AB102" s="73">
        <f t="shared" si="73"/>
        <v>187.2</v>
      </c>
      <c r="AC102" s="73">
        <f t="shared" si="73"/>
        <v>1048.8999999999996</v>
      </c>
      <c r="AD102" s="73">
        <f t="shared" si="73"/>
        <v>6501.099999999999</v>
      </c>
      <c r="AE102" s="73">
        <f t="shared" si="73"/>
        <v>464.40000000000003</v>
      </c>
      <c r="AF102" s="73">
        <f t="shared" si="73"/>
        <v>0</v>
      </c>
      <c r="AG102" s="73">
        <f t="shared" si="73"/>
        <v>1727.8</v>
      </c>
      <c r="AH102" s="73">
        <f t="shared" si="73"/>
        <v>953.5</v>
      </c>
      <c r="AI102" s="73">
        <f t="shared" si="73"/>
        <v>4337.599999999998</v>
      </c>
      <c r="AJ102" s="73">
        <f t="shared" si="73"/>
        <v>4936.299999999999</v>
      </c>
      <c r="AK102" s="73">
        <f t="shared" si="73"/>
        <v>2038.8000000000002</v>
      </c>
      <c r="AL102" s="73">
        <f t="shared" si="73"/>
        <v>3302</v>
      </c>
      <c r="AM102" s="73">
        <f t="shared" si="73"/>
        <v>22932.6</v>
      </c>
      <c r="AN102" s="73">
        <f t="shared" si="73"/>
        <v>560.2</v>
      </c>
      <c r="AO102" s="73">
        <f t="shared" si="73"/>
        <v>174.79999999999995</v>
      </c>
      <c r="AP102" s="73">
        <f t="shared" si="73"/>
        <v>5363.6</v>
      </c>
      <c r="AQ102" s="73">
        <f t="shared" si="73"/>
        <v>1687</v>
      </c>
      <c r="AR102" s="73">
        <f t="shared" si="73"/>
        <v>2321.5</v>
      </c>
      <c r="AS102" s="73">
        <f t="shared" si="73"/>
        <v>376.09999999999945</v>
      </c>
      <c r="AT102" s="73">
        <f t="shared" si="73"/>
        <v>1556.7000000000003</v>
      </c>
      <c r="AU102" s="73">
        <f t="shared" si="73"/>
        <v>477.6999999999998</v>
      </c>
      <c r="AV102" s="73">
        <f t="shared" si="73"/>
        <v>862.9999999999995</v>
      </c>
      <c r="AW102" s="73">
        <f t="shared" si="73"/>
        <v>129.5</v>
      </c>
      <c r="AX102" s="73">
        <f>AX92-SUM(AX103:AX105)</f>
        <v>523.7999999999997</v>
      </c>
      <c r="AY102" s="73">
        <f>AY92-SUM(AY103:AY105)</f>
        <v>118.19999999999982</v>
      </c>
      <c r="AZ102" s="73">
        <f>AZ92-SUM(AZ103:AZ105)</f>
        <v>762.3000000000002</v>
      </c>
      <c r="BA102" s="73">
        <f aca="true" t="shared" si="74" ref="BA102:BU102">BA92-SUM(BA103:BA105)</f>
        <v>1012.9999999999995</v>
      </c>
      <c r="BB102" s="73">
        <f t="shared" si="74"/>
        <v>54.69999999999993</v>
      </c>
      <c r="BC102" s="73">
        <f t="shared" si="74"/>
        <v>6.399999999999998</v>
      </c>
      <c r="BD102" s="73">
        <f t="shared" si="74"/>
        <v>885.8000000000011</v>
      </c>
      <c r="BE102" s="73">
        <f t="shared" si="74"/>
        <v>619.7999999999997</v>
      </c>
      <c r="BF102" s="73">
        <f t="shared" si="74"/>
        <v>418.4000000000001</v>
      </c>
      <c r="BG102" s="73">
        <f t="shared" si="74"/>
        <v>52.000000000000014</v>
      </c>
      <c r="BH102" s="73">
        <f t="shared" si="74"/>
        <v>324</v>
      </c>
      <c r="BI102" s="73">
        <f t="shared" si="74"/>
        <v>14736.235000000022</v>
      </c>
      <c r="BJ102" s="73"/>
      <c r="BK102" s="73">
        <f t="shared" si="74"/>
        <v>31555.699999999983</v>
      </c>
      <c r="BL102" s="73">
        <f t="shared" si="74"/>
        <v>18156.000000000015</v>
      </c>
      <c r="BM102" s="73">
        <f t="shared" si="74"/>
        <v>251.89999999999986</v>
      </c>
      <c r="BN102" s="73">
        <f t="shared" si="74"/>
        <v>105.40000000000003</v>
      </c>
      <c r="BO102" s="73">
        <f>BO92-SUM(BO103:BO105)</f>
        <v>85.71299999999997</v>
      </c>
      <c r="BP102" s="73">
        <f t="shared" si="74"/>
        <v>262.0999999999999</v>
      </c>
      <c r="BQ102" s="73">
        <f>BQ92-SUM(BQ103:BQ105)</f>
        <v>3546.3</v>
      </c>
      <c r="BR102" s="73">
        <f t="shared" si="74"/>
        <v>2096.6000000000204</v>
      </c>
      <c r="BS102" s="73">
        <f t="shared" si="74"/>
        <v>0</v>
      </c>
      <c r="BT102" s="73">
        <f>BT92-SUM(BT103:BT105)</f>
        <v>0</v>
      </c>
      <c r="BU102" s="86">
        <f t="shared" si="74"/>
        <v>4.052999999999997</v>
      </c>
      <c r="BV102" s="117">
        <f>SUM(BW102:CA102)</f>
        <v>709.1479999999997</v>
      </c>
      <c r="BW102" s="86">
        <f>BW92-SUM(BW103:BW105)</f>
        <v>450.076</v>
      </c>
      <c r="BX102" s="86">
        <f>BX92-SUM(BX103:BX105)</f>
        <v>16.93299999999998</v>
      </c>
      <c r="BY102" s="86">
        <f>BY92-SUM(BY103:BY105)</f>
        <v>31.485000000000014</v>
      </c>
      <c r="BZ102" s="86">
        <f>BZ92-SUM(BZ103:BZ105)</f>
        <v>210.00399999999968</v>
      </c>
      <c r="CA102" s="86">
        <f>CA92-SUM(CA103:CA105)</f>
        <v>0.6500000000000004</v>
      </c>
      <c r="CB102" s="73">
        <f aca="true" t="shared" si="75" ref="CB102:CT102">CB92-SUM(CB103:CB105)</f>
        <v>2449.1000000000004</v>
      </c>
      <c r="CC102" s="73">
        <f t="shared" si="75"/>
        <v>28</v>
      </c>
      <c r="CD102" s="73">
        <f t="shared" si="75"/>
        <v>25.400000000000006</v>
      </c>
      <c r="CE102" s="73">
        <f t="shared" si="75"/>
        <v>348.59999999999945</v>
      </c>
      <c r="CF102" s="73">
        <f t="shared" si="75"/>
        <v>74.20000000000005</v>
      </c>
      <c r="CG102" s="73">
        <f t="shared" si="75"/>
        <v>1334.9</v>
      </c>
      <c r="CH102" s="73">
        <f t="shared" si="75"/>
        <v>30.400000000000006</v>
      </c>
      <c r="CI102" s="73">
        <f t="shared" si="75"/>
        <v>37</v>
      </c>
      <c r="CJ102" s="73">
        <f t="shared" si="75"/>
        <v>635.0999999999999</v>
      </c>
      <c r="CK102" s="73">
        <f t="shared" si="75"/>
        <v>167.60000000000002</v>
      </c>
      <c r="CL102" s="73">
        <f t="shared" si="75"/>
        <v>82.6</v>
      </c>
      <c r="CM102" s="73">
        <f t="shared" si="75"/>
        <v>28.80000000000001</v>
      </c>
      <c r="CN102" s="73">
        <f t="shared" si="75"/>
        <v>6.299999999999997</v>
      </c>
      <c r="CO102" s="73">
        <f t="shared" si="75"/>
        <v>0.5</v>
      </c>
      <c r="CP102" s="73">
        <f t="shared" si="75"/>
        <v>277.6</v>
      </c>
      <c r="CQ102" s="73">
        <f t="shared" si="75"/>
        <v>24.5</v>
      </c>
      <c r="CR102" s="73">
        <f t="shared" si="75"/>
        <v>0.6</v>
      </c>
      <c r="CS102" s="73">
        <f t="shared" si="75"/>
        <v>250.8</v>
      </c>
      <c r="CT102" s="73">
        <f t="shared" si="75"/>
        <v>38.60000000000004</v>
      </c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</row>
    <row r="103" spans="1:251" ht="12.75">
      <c r="A103" s="81" t="s">
        <v>28</v>
      </c>
      <c r="B103" s="73">
        <f>ROUND(B94,1)</f>
        <v>0.4</v>
      </c>
      <c r="C103" s="73">
        <f aca="true" t="shared" si="76" ref="C103:AW105">ROUND(C94,1)</f>
        <v>1.8</v>
      </c>
      <c r="D103" s="73">
        <f t="shared" si="76"/>
        <v>1.8</v>
      </c>
      <c r="E103" s="73">
        <f t="shared" si="76"/>
        <v>10.9</v>
      </c>
      <c r="F103" s="73">
        <f t="shared" si="76"/>
        <v>0.1</v>
      </c>
      <c r="G103" s="73">
        <f t="shared" si="76"/>
        <v>6.6</v>
      </c>
      <c r="H103" s="73">
        <f t="shared" si="76"/>
        <v>22.2</v>
      </c>
      <c r="I103" s="73">
        <f t="shared" si="76"/>
        <v>8.1</v>
      </c>
      <c r="J103" s="73">
        <f t="shared" si="76"/>
        <v>0.6</v>
      </c>
      <c r="K103" s="73">
        <f t="shared" si="76"/>
        <v>0.4</v>
      </c>
      <c r="L103" s="73">
        <f t="shared" si="76"/>
        <v>1.7</v>
      </c>
      <c r="M103" s="73">
        <f t="shared" si="76"/>
        <v>0.6</v>
      </c>
      <c r="N103" s="73">
        <f t="shared" si="76"/>
        <v>0.1</v>
      </c>
      <c r="O103" s="73">
        <f t="shared" si="76"/>
        <v>25.6</v>
      </c>
      <c r="P103" s="73">
        <f t="shared" si="76"/>
        <v>2.7</v>
      </c>
      <c r="Q103" s="73">
        <f t="shared" si="76"/>
        <v>208</v>
      </c>
      <c r="R103" s="86">
        <f t="shared" si="76"/>
        <v>20.9</v>
      </c>
      <c r="S103" s="73">
        <f t="shared" si="76"/>
        <v>106.4</v>
      </c>
      <c r="T103" s="73">
        <f t="shared" si="76"/>
        <v>7.2</v>
      </c>
      <c r="U103" s="73">
        <f t="shared" si="76"/>
        <v>12.8</v>
      </c>
      <c r="V103" s="73">
        <f t="shared" si="76"/>
        <v>90.6</v>
      </c>
      <c r="W103" s="73">
        <f t="shared" si="76"/>
        <v>14.4</v>
      </c>
      <c r="X103" s="73">
        <f t="shared" si="76"/>
        <v>30.6</v>
      </c>
      <c r="Y103" s="73">
        <f t="shared" si="76"/>
        <v>5.4</v>
      </c>
      <c r="Z103" s="73">
        <f t="shared" si="76"/>
        <v>0.3</v>
      </c>
      <c r="AA103" s="73">
        <f t="shared" si="76"/>
        <v>128.2</v>
      </c>
      <c r="AB103" s="73">
        <f t="shared" si="76"/>
        <v>2</v>
      </c>
      <c r="AC103" s="73">
        <f t="shared" si="76"/>
        <v>0</v>
      </c>
      <c r="AD103" s="73">
        <f t="shared" si="76"/>
        <v>0.1</v>
      </c>
      <c r="AE103" s="73">
        <f t="shared" si="76"/>
        <v>0.6</v>
      </c>
      <c r="AF103" s="73">
        <f t="shared" si="76"/>
        <v>0</v>
      </c>
      <c r="AG103" s="73">
        <f t="shared" si="76"/>
        <v>0</v>
      </c>
      <c r="AH103" s="73">
        <f t="shared" si="76"/>
        <v>0</v>
      </c>
      <c r="AI103" s="73">
        <f t="shared" si="76"/>
        <v>5.1</v>
      </c>
      <c r="AJ103" s="73">
        <f t="shared" si="76"/>
        <v>1.8</v>
      </c>
      <c r="AK103" s="73">
        <f t="shared" si="76"/>
        <v>0.4</v>
      </c>
      <c r="AL103" s="73">
        <f t="shared" si="76"/>
        <v>0</v>
      </c>
      <c r="AM103" s="73">
        <f t="shared" si="76"/>
        <v>1</v>
      </c>
      <c r="AN103" s="73">
        <f t="shared" si="76"/>
        <v>0.8</v>
      </c>
      <c r="AO103" s="73">
        <f t="shared" si="76"/>
        <v>0</v>
      </c>
      <c r="AP103" s="73">
        <f t="shared" si="76"/>
        <v>4.8</v>
      </c>
      <c r="AQ103" s="73">
        <f t="shared" si="76"/>
        <v>0</v>
      </c>
      <c r="AR103" s="73">
        <f t="shared" si="76"/>
        <v>0.2</v>
      </c>
      <c r="AS103" s="73">
        <f t="shared" si="76"/>
        <v>0</v>
      </c>
      <c r="AT103" s="73">
        <f t="shared" si="76"/>
        <v>0.3</v>
      </c>
      <c r="AU103" s="73">
        <f t="shared" si="76"/>
        <v>0.4</v>
      </c>
      <c r="AV103" s="73">
        <f t="shared" si="76"/>
        <v>0.3</v>
      </c>
      <c r="AW103" s="73">
        <f t="shared" si="76"/>
        <v>0</v>
      </c>
      <c r="AX103" s="73">
        <f aca="true" t="shared" si="77" ref="AX103:CT105">ROUND(AX94,1)</f>
        <v>0</v>
      </c>
      <c r="AY103" s="73">
        <f t="shared" si="77"/>
        <v>0</v>
      </c>
      <c r="AZ103" s="73">
        <f t="shared" si="77"/>
        <v>0</v>
      </c>
      <c r="BA103" s="73">
        <f t="shared" si="77"/>
        <v>1.3</v>
      </c>
      <c r="BB103" s="73">
        <f t="shared" si="77"/>
        <v>0</v>
      </c>
      <c r="BC103" s="73">
        <f t="shared" si="77"/>
        <v>0</v>
      </c>
      <c r="BD103" s="73">
        <f t="shared" si="77"/>
        <v>24</v>
      </c>
      <c r="BE103" s="73">
        <f t="shared" si="77"/>
        <v>0.3</v>
      </c>
      <c r="BF103" s="73">
        <f t="shared" si="77"/>
        <v>0</v>
      </c>
      <c r="BG103" s="73">
        <f t="shared" si="77"/>
        <v>0.1</v>
      </c>
      <c r="BH103" s="73">
        <f t="shared" si="77"/>
        <v>0</v>
      </c>
      <c r="BI103" s="73">
        <f t="shared" si="77"/>
        <v>0</v>
      </c>
      <c r="BJ103" s="73"/>
      <c r="BK103" s="73">
        <f t="shared" si="77"/>
        <v>1.6</v>
      </c>
      <c r="BL103" s="73">
        <f t="shared" si="77"/>
        <v>1</v>
      </c>
      <c r="BM103" s="73">
        <f t="shared" si="77"/>
        <v>0</v>
      </c>
      <c r="BN103" s="73">
        <f t="shared" si="77"/>
        <v>0</v>
      </c>
      <c r="BO103" s="73">
        <f>ROUND(BO94,1)</f>
        <v>0</v>
      </c>
      <c r="BP103" s="73">
        <f t="shared" si="77"/>
        <v>0</v>
      </c>
      <c r="BQ103" s="73">
        <f>ROUND(BQ94,1)</f>
        <v>0</v>
      </c>
      <c r="BR103" s="73">
        <f t="shared" si="77"/>
        <v>0</v>
      </c>
      <c r="BS103" s="73">
        <f t="shared" si="77"/>
        <v>0</v>
      </c>
      <c r="BT103" s="73">
        <f>ROUND(BT94,1)</f>
        <v>0</v>
      </c>
      <c r="BU103" s="86">
        <f t="shared" si="77"/>
        <v>0</v>
      </c>
      <c r="BV103" s="117">
        <f>SUM(BW103:CA103)</f>
        <v>0</v>
      </c>
      <c r="BW103" s="86">
        <f aca="true" t="shared" si="78" ref="BW103:CA105">ROUND(BW94,1)</f>
        <v>0</v>
      </c>
      <c r="BX103" s="86">
        <f t="shared" si="78"/>
        <v>0</v>
      </c>
      <c r="BY103" s="86">
        <f t="shared" si="78"/>
        <v>0</v>
      </c>
      <c r="BZ103" s="86">
        <f t="shared" si="78"/>
        <v>0</v>
      </c>
      <c r="CA103" s="86">
        <f t="shared" si="78"/>
        <v>0</v>
      </c>
      <c r="CB103" s="73">
        <f t="shared" si="77"/>
        <v>0.1</v>
      </c>
      <c r="CC103" s="73">
        <f>ROUND(CC94,1)</f>
        <v>0</v>
      </c>
      <c r="CD103" s="73">
        <f t="shared" si="77"/>
        <v>0.1</v>
      </c>
      <c r="CE103" s="73">
        <f t="shared" si="77"/>
        <v>0</v>
      </c>
      <c r="CF103" s="73">
        <f t="shared" si="77"/>
        <v>0</v>
      </c>
      <c r="CG103" s="73">
        <f t="shared" si="77"/>
        <v>11.8</v>
      </c>
      <c r="CH103" s="73">
        <f t="shared" si="77"/>
        <v>0</v>
      </c>
      <c r="CI103" s="73">
        <f t="shared" si="77"/>
        <v>0</v>
      </c>
      <c r="CJ103" s="73">
        <f t="shared" si="77"/>
        <v>0</v>
      </c>
      <c r="CK103" s="73">
        <f t="shared" si="77"/>
        <v>4.2</v>
      </c>
      <c r="CL103" s="73">
        <f t="shared" si="77"/>
        <v>0</v>
      </c>
      <c r="CM103" s="73">
        <f t="shared" si="77"/>
        <v>0</v>
      </c>
      <c r="CN103" s="73">
        <f t="shared" si="77"/>
        <v>0</v>
      </c>
      <c r="CO103" s="73">
        <f t="shared" si="77"/>
        <v>0</v>
      </c>
      <c r="CP103" s="73">
        <f t="shared" si="77"/>
        <v>0</v>
      </c>
      <c r="CQ103" s="73">
        <f t="shared" si="77"/>
        <v>0</v>
      </c>
      <c r="CR103" s="73">
        <f t="shared" si="77"/>
        <v>0</v>
      </c>
      <c r="CS103" s="73">
        <f t="shared" si="77"/>
        <v>0</v>
      </c>
      <c r="CT103" s="73">
        <f t="shared" si="77"/>
        <v>0</v>
      </c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</row>
    <row r="104" spans="1:251" ht="12.75">
      <c r="A104" s="81" t="s">
        <v>29</v>
      </c>
      <c r="B104" s="73">
        <f aca="true" t="shared" si="79" ref="B104:Q105">ROUND(B95,1)</f>
        <v>0.4</v>
      </c>
      <c r="C104" s="73">
        <f t="shared" si="79"/>
        <v>12.8</v>
      </c>
      <c r="D104" s="73">
        <f t="shared" si="79"/>
        <v>13.9</v>
      </c>
      <c r="E104" s="73">
        <f t="shared" si="79"/>
        <v>3.8</v>
      </c>
      <c r="F104" s="73">
        <f t="shared" si="79"/>
        <v>0.8</v>
      </c>
      <c r="G104" s="73">
        <f t="shared" si="79"/>
        <v>41.4</v>
      </c>
      <c r="H104" s="73">
        <f t="shared" si="79"/>
        <v>54.5</v>
      </c>
      <c r="I104" s="73">
        <f t="shared" si="79"/>
        <v>0.7</v>
      </c>
      <c r="J104" s="73">
        <f t="shared" si="79"/>
        <v>0.2</v>
      </c>
      <c r="K104" s="73">
        <f t="shared" si="79"/>
        <v>16.2</v>
      </c>
      <c r="L104" s="73">
        <f t="shared" si="79"/>
        <v>12</v>
      </c>
      <c r="M104" s="73">
        <f t="shared" si="79"/>
        <v>8.9</v>
      </c>
      <c r="N104" s="73">
        <f t="shared" si="79"/>
        <v>2</v>
      </c>
      <c r="O104" s="73">
        <f t="shared" si="79"/>
        <v>138.1</v>
      </c>
      <c r="P104" s="73">
        <f t="shared" si="79"/>
        <v>153.3</v>
      </c>
      <c r="Q104" s="73">
        <f t="shared" si="79"/>
        <v>738.6</v>
      </c>
      <c r="R104" s="86">
        <f t="shared" si="76"/>
        <v>74.5</v>
      </c>
      <c r="S104" s="73">
        <f t="shared" si="76"/>
        <v>107.7</v>
      </c>
      <c r="T104" s="73">
        <f t="shared" si="76"/>
        <v>90.9</v>
      </c>
      <c r="U104" s="73">
        <f t="shared" si="76"/>
        <v>88.2</v>
      </c>
      <c r="V104" s="73">
        <f t="shared" si="76"/>
        <v>4491.2</v>
      </c>
      <c r="W104" s="73">
        <f t="shared" si="76"/>
        <v>722.1</v>
      </c>
      <c r="X104" s="73">
        <f t="shared" si="76"/>
        <v>166.1</v>
      </c>
      <c r="Y104" s="73">
        <f t="shared" si="76"/>
        <v>550.2</v>
      </c>
      <c r="Z104" s="73">
        <f t="shared" si="76"/>
        <v>26.4</v>
      </c>
      <c r="AA104" s="73">
        <f t="shared" si="76"/>
        <v>405.6</v>
      </c>
      <c r="AB104" s="73">
        <f t="shared" si="76"/>
        <v>2.8</v>
      </c>
      <c r="AC104" s="73">
        <f t="shared" si="76"/>
        <v>1.6</v>
      </c>
      <c r="AD104" s="73">
        <f t="shared" si="76"/>
        <v>20.5</v>
      </c>
      <c r="AE104" s="73">
        <f t="shared" si="76"/>
        <v>0</v>
      </c>
      <c r="AF104" s="73">
        <f t="shared" si="76"/>
        <v>1295</v>
      </c>
      <c r="AG104" s="73">
        <f t="shared" si="76"/>
        <v>3.2</v>
      </c>
      <c r="AH104" s="73">
        <f t="shared" si="76"/>
        <v>2672.3</v>
      </c>
      <c r="AI104" s="73">
        <f t="shared" si="76"/>
        <v>7586.8</v>
      </c>
      <c r="AJ104" s="73">
        <f t="shared" si="76"/>
        <v>18849.6</v>
      </c>
      <c r="AK104" s="73">
        <f t="shared" si="76"/>
        <v>6308</v>
      </c>
      <c r="AL104" s="73">
        <f t="shared" si="76"/>
        <v>4089</v>
      </c>
      <c r="AM104" s="73">
        <f t="shared" si="76"/>
        <v>5612.3</v>
      </c>
      <c r="AN104" s="73">
        <f t="shared" si="76"/>
        <v>61.9</v>
      </c>
      <c r="AO104" s="73">
        <f t="shared" si="76"/>
        <v>470.1</v>
      </c>
      <c r="AP104" s="73">
        <f t="shared" si="76"/>
        <v>14120.4</v>
      </c>
      <c r="AQ104" s="73">
        <f t="shared" si="76"/>
        <v>1988.3</v>
      </c>
      <c r="AR104" s="73">
        <f t="shared" si="76"/>
        <v>10437</v>
      </c>
      <c r="AS104" s="73">
        <f t="shared" si="76"/>
        <v>2028.4</v>
      </c>
      <c r="AT104" s="73">
        <f t="shared" si="76"/>
        <v>2200.8</v>
      </c>
      <c r="AU104" s="73">
        <f t="shared" si="76"/>
        <v>563.8</v>
      </c>
      <c r="AV104" s="73">
        <f t="shared" si="76"/>
        <v>217.4</v>
      </c>
      <c r="AW104" s="73">
        <f t="shared" si="76"/>
        <v>282.1</v>
      </c>
      <c r="AX104" s="73">
        <f t="shared" si="77"/>
        <v>2557.9</v>
      </c>
      <c r="AY104" s="73">
        <f t="shared" si="77"/>
        <v>576.8</v>
      </c>
      <c r="AZ104" s="73">
        <f t="shared" si="77"/>
        <v>2554</v>
      </c>
      <c r="BA104" s="73">
        <f t="shared" si="77"/>
        <v>2049.3</v>
      </c>
      <c r="BB104" s="73">
        <f t="shared" si="77"/>
        <v>318.7</v>
      </c>
      <c r="BC104" s="73">
        <f t="shared" si="77"/>
        <v>3.7</v>
      </c>
      <c r="BD104" s="73">
        <f t="shared" si="77"/>
        <v>8577.4</v>
      </c>
      <c r="BE104" s="73">
        <f t="shared" si="77"/>
        <v>1944.1</v>
      </c>
      <c r="BF104" s="73">
        <f t="shared" si="77"/>
        <v>1029.8</v>
      </c>
      <c r="BG104" s="73">
        <f t="shared" si="77"/>
        <v>80.3</v>
      </c>
      <c r="BH104" s="73">
        <f t="shared" si="77"/>
        <v>690.1</v>
      </c>
      <c r="BI104" s="73">
        <f t="shared" si="77"/>
        <v>56770.2</v>
      </c>
      <c r="BJ104" s="73"/>
      <c r="BK104" s="73">
        <f t="shared" si="77"/>
        <v>143202.9</v>
      </c>
      <c r="BL104" s="73">
        <f t="shared" si="77"/>
        <v>87231.6</v>
      </c>
      <c r="BM104" s="73">
        <f t="shared" si="77"/>
        <v>1213.4</v>
      </c>
      <c r="BN104" s="73">
        <f t="shared" si="77"/>
        <v>359.6</v>
      </c>
      <c r="BO104" s="73">
        <f>ROUND(BO95,1)</f>
        <v>193</v>
      </c>
      <c r="BP104" s="73">
        <f t="shared" si="77"/>
        <v>718.1</v>
      </c>
      <c r="BQ104" s="73">
        <f>ROUND(BQ95,1)</f>
        <v>3742.4</v>
      </c>
      <c r="BR104" s="73">
        <f t="shared" si="77"/>
        <v>76182.9</v>
      </c>
      <c r="BS104" s="73">
        <f t="shared" si="77"/>
        <v>6049.4</v>
      </c>
      <c r="BT104" s="73">
        <f>ROUND(BT95,1)</f>
        <v>854.3</v>
      </c>
      <c r="BU104" s="86">
        <f t="shared" si="77"/>
        <v>254</v>
      </c>
      <c r="BV104" s="117">
        <f>SUM(BW104:CA104)</f>
        <v>2013.1</v>
      </c>
      <c r="BW104" s="86">
        <f t="shared" si="78"/>
        <v>1277.6</v>
      </c>
      <c r="BX104" s="86">
        <f t="shared" si="78"/>
        <v>47.9</v>
      </c>
      <c r="BY104" s="86">
        <f t="shared" si="78"/>
        <v>89.3</v>
      </c>
      <c r="BZ104" s="86">
        <f t="shared" si="78"/>
        <v>596.2</v>
      </c>
      <c r="CA104" s="86">
        <f t="shared" si="78"/>
        <v>2.1</v>
      </c>
      <c r="CB104" s="73">
        <f t="shared" si="77"/>
        <v>11766.8</v>
      </c>
      <c r="CC104" s="73">
        <f>ROUND(CC95,1)</f>
        <v>1018.1</v>
      </c>
      <c r="CD104" s="73">
        <f t="shared" si="77"/>
        <v>75.7</v>
      </c>
      <c r="CE104" s="73">
        <f t="shared" si="77"/>
        <v>2479.6</v>
      </c>
      <c r="CF104" s="73">
        <f t="shared" si="77"/>
        <v>255.2</v>
      </c>
      <c r="CG104" s="73">
        <f t="shared" si="77"/>
        <v>2591.7</v>
      </c>
      <c r="CH104" s="73">
        <f t="shared" si="77"/>
        <v>103.6</v>
      </c>
      <c r="CI104" s="73">
        <f t="shared" si="77"/>
        <v>108.3</v>
      </c>
      <c r="CJ104" s="73">
        <f t="shared" si="77"/>
        <v>1315.7</v>
      </c>
      <c r="CK104" s="73">
        <f t="shared" si="77"/>
        <v>469.5</v>
      </c>
      <c r="CL104" s="73">
        <f t="shared" si="77"/>
        <v>219.1</v>
      </c>
      <c r="CM104" s="73">
        <f t="shared" si="77"/>
        <v>75.9</v>
      </c>
      <c r="CN104" s="73">
        <f t="shared" si="77"/>
        <v>35.7</v>
      </c>
      <c r="CO104" s="73">
        <f t="shared" si="77"/>
        <v>3.4</v>
      </c>
      <c r="CP104" s="73">
        <f t="shared" si="77"/>
        <v>527.4</v>
      </c>
      <c r="CQ104" s="73">
        <f t="shared" si="77"/>
        <v>89.2</v>
      </c>
      <c r="CR104" s="73">
        <f t="shared" si="77"/>
        <v>0.4</v>
      </c>
      <c r="CS104" s="73">
        <f t="shared" si="77"/>
        <v>396.7</v>
      </c>
      <c r="CT104" s="73">
        <f t="shared" si="77"/>
        <v>122.6</v>
      </c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</row>
    <row r="105" spans="1:251" ht="12.75">
      <c r="A105" s="81" t="s">
        <v>30</v>
      </c>
      <c r="B105" s="73">
        <f t="shared" si="79"/>
        <v>1.5</v>
      </c>
      <c r="C105" s="73">
        <f t="shared" si="79"/>
        <v>0.6</v>
      </c>
      <c r="D105" s="73">
        <f t="shared" si="79"/>
        <v>0.9</v>
      </c>
      <c r="E105" s="73">
        <f t="shared" si="79"/>
        <v>1.4</v>
      </c>
      <c r="F105" s="73">
        <f t="shared" si="79"/>
        <v>0</v>
      </c>
      <c r="G105" s="73">
        <f t="shared" si="79"/>
        <v>201.4</v>
      </c>
      <c r="H105" s="73">
        <f t="shared" si="79"/>
        <v>4.5</v>
      </c>
      <c r="I105" s="73">
        <f t="shared" si="79"/>
        <v>2.8</v>
      </c>
      <c r="J105" s="73">
        <f t="shared" si="79"/>
        <v>0.6</v>
      </c>
      <c r="K105" s="73">
        <f t="shared" si="79"/>
        <v>134.1</v>
      </c>
      <c r="L105" s="73">
        <f t="shared" si="79"/>
        <v>12.6</v>
      </c>
      <c r="M105" s="73">
        <f t="shared" si="79"/>
        <v>9.5</v>
      </c>
      <c r="N105" s="73">
        <f t="shared" si="79"/>
        <v>24.1</v>
      </c>
      <c r="O105" s="73">
        <f t="shared" si="79"/>
        <v>102.5</v>
      </c>
      <c r="P105" s="73">
        <f t="shared" si="79"/>
        <v>111.3</v>
      </c>
      <c r="Q105" s="73">
        <f t="shared" si="79"/>
        <v>797.1</v>
      </c>
      <c r="R105" s="86">
        <f t="shared" si="76"/>
        <v>80.4</v>
      </c>
      <c r="S105" s="73">
        <f t="shared" si="76"/>
        <v>101</v>
      </c>
      <c r="T105" s="73">
        <f t="shared" si="76"/>
        <v>975.8</v>
      </c>
      <c r="U105" s="73">
        <f t="shared" si="76"/>
        <v>282.5</v>
      </c>
      <c r="V105" s="73">
        <f t="shared" si="76"/>
        <v>2012.8</v>
      </c>
      <c r="W105" s="73">
        <f t="shared" si="76"/>
        <v>322.9</v>
      </c>
      <c r="X105" s="73">
        <f t="shared" si="76"/>
        <v>332.8</v>
      </c>
      <c r="Y105" s="73">
        <f t="shared" si="76"/>
        <v>7339.8</v>
      </c>
      <c r="Z105" s="73">
        <f t="shared" si="76"/>
        <v>351.7</v>
      </c>
      <c r="AA105" s="73">
        <f t="shared" si="76"/>
        <v>111</v>
      </c>
      <c r="AB105" s="73">
        <f t="shared" si="76"/>
        <v>0</v>
      </c>
      <c r="AC105" s="73">
        <f t="shared" si="76"/>
        <v>4139.5</v>
      </c>
      <c r="AD105" s="73">
        <f t="shared" si="76"/>
        <v>7.3</v>
      </c>
      <c r="AE105" s="73">
        <f t="shared" si="76"/>
        <v>0</v>
      </c>
      <c r="AF105" s="73">
        <f t="shared" si="76"/>
        <v>0</v>
      </c>
      <c r="AG105" s="73">
        <f t="shared" si="76"/>
        <v>0</v>
      </c>
      <c r="AH105" s="73">
        <f t="shared" si="76"/>
        <v>2681.2</v>
      </c>
      <c r="AI105" s="73">
        <f t="shared" si="76"/>
        <v>279.5</v>
      </c>
      <c r="AJ105" s="73">
        <f t="shared" si="76"/>
        <v>439.3</v>
      </c>
      <c r="AK105" s="73">
        <f t="shared" si="76"/>
        <v>173.8</v>
      </c>
      <c r="AL105" s="73">
        <f t="shared" si="76"/>
        <v>117</v>
      </c>
      <c r="AM105" s="73">
        <f t="shared" si="76"/>
        <v>735.1</v>
      </c>
      <c r="AN105" s="73">
        <f t="shared" si="76"/>
        <v>7.1</v>
      </c>
      <c r="AO105" s="73">
        <f t="shared" si="76"/>
        <v>13.1</v>
      </c>
      <c r="AP105" s="73">
        <f t="shared" si="76"/>
        <v>1119.2</v>
      </c>
      <c r="AQ105" s="73">
        <f t="shared" si="76"/>
        <v>74.7</v>
      </c>
      <c r="AR105" s="73">
        <f t="shared" si="76"/>
        <v>444.3</v>
      </c>
      <c r="AS105" s="73">
        <f t="shared" si="76"/>
        <v>25.5</v>
      </c>
      <c r="AT105" s="73">
        <f t="shared" si="76"/>
        <v>146.2</v>
      </c>
      <c r="AU105" s="73">
        <f t="shared" si="76"/>
        <v>28.1</v>
      </c>
      <c r="AV105" s="73">
        <f t="shared" si="76"/>
        <v>16.3</v>
      </c>
      <c r="AW105" s="73">
        <f t="shared" si="76"/>
        <v>19.4</v>
      </c>
      <c r="AX105" s="73">
        <f t="shared" si="77"/>
        <v>132.3</v>
      </c>
      <c r="AY105" s="73">
        <f t="shared" si="77"/>
        <v>29.8</v>
      </c>
      <c r="AZ105" s="73">
        <f t="shared" si="77"/>
        <v>49.7</v>
      </c>
      <c r="BA105" s="73">
        <f t="shared" si="77"/>
        <v>94.4</v>
      </c>
      <c r="BB105" s="73">
        <f t="shared" si="77"/>
        <v>14.6</v>
      </c>
      <c r="BC105" s="73">
        <f t="shared" si="77"/>
        <v>0.9</v>
      </c>
      <c r="BD105" s="73">
        <f t="shared" si="77"/>
        <v>1802.8</v>
      </c>
      <c r="BE105" s="73">
        <f t="shared" si="77"/>
        <v>260.8</v>
      </c>
      <c r="BF105" s="73">
        <f t="shared" si="77"/>
        <v>140.8</v>
      </c>
      <c r="BG105" s="73">
        <f t="shared" si="77"/>
        <v>12.6</v>
      </c>
      <c r="BH105" s="73">
        <f t="shared" si="77"/>
        <v>2.9</v>
      </c>
      <c r="BI105" s="73">
        <f t="shared" si="77"/>
        <v>7956.6</v>
      </c>
      <c r="BJ105" s="73"/>
      <c r="BK105" s="73">
        <f t="shared" si="77"/>
        <v>15382.8</v>
      </c>
      <c r="BL105" s="73">
        <f t="shared" si="77"/>
        <v>9370.4</v>
      </c>
      <c r="BM105" s="73">
        <f t="shared" si="77"/>
        <v>59.7</v>
      </c>
      <c r="BN105" s="73">
        <f t="shared" si="77"/>
        <v>25</v>
      </c>
      <c r="BO105" s="73">
        <f>ROUND(BO96,1)</f>
        <v>369</v>
      </c>
      <c r="BP105" s="73">
        <f t="shared" si="77"/>
        <v>444.8</v>
      </c>
      <c r="BQ105" s="73">
        <f>ROUND(BQ96,1)</f>
        <v>1990.3</v>
      </c>
      <c r="BR105" s="73">
        <f t="shared" si="77"/>
        <v>4033.5</v>
      </c>
      <c r="BS105" s="73">
        <f t="shared" si="77"/>
        <v>153.6</v>
      </c>
      <c r="BT105" s="73">
        <f>ROUND(BT96,1)</f>
        <v>21.7</v>
      </c>
      <c r="BU105" s="86">
        <f t="shared" si="77"/>
        <v>2.6</v>
      </c>
      <c r="BV105" s="117">
        <f>SUM(BW105:CA105)</f>
        <v>1646.9</v>
      </c>
      <c r="BW105" s="86">
        <f t="shared" si="78"/>
        <v>1045.2</v>
      </c>
      <c r="BX105" s="86">
        <f t="shared" si="78"/>
        <v>39.2</v>
      </c>
      <c r="BY105" s="86">
        <f t="shared" si="78"/>
        <v>73</v>
      </c>
      <c r="BZ105" s="86">
        <f t="shared" si="78"/>
        <v>487.8</v>
      </c>
      <c r="CA105" s="86">
        <f t="shared" si="78"/>
        <v>1.7</v>
      </c>
      <c r="CB105" s="73">
        <f t="shared" si="77"/>
        <v>1264</v>
      </c>
      <c r="CC105" s="73">
        <f>ROUND(CC96,1)</f>
        <v>53.9</v>
      </c>
      <c r="CD105" s="73">
        <f t="shared" si="77"/>
        <v>0.8</v>
      </c>
      <c r="CE105" s="73">
        <f t="shared" si="77"/>
        <v>128.8</v>
      </c>
      <c r="CF105" s="73">
        <f t="shared" si="77"/>
        <v>10.6</v>
      </c>
      <c r="CG105" s="73">
        <f t="shared" si="77"/>
        <v>357.6</v>
      </c>
      <c r="CH105" s="73">
        <f t="shared" si="77"/>
        <v>14</v>
      </c>
      <c r="CI105" s="73">
        <f t="shared" si="77"/>
        <v>5.7</v>
      </c>
      <c r="CJ105" s="73">
        <f t="shared" si="77"/>
        <v>60.2</v>
      </c>
      <c r="CK105" s="73">
        <f t="shared" si="77"/>
        <v>132.7</v>
      </c>
      <c r="CL105" s="73">
        <f t="shared" si="77"/>
        <v>3.3</v>
      </c>
      <c r="CM105" s="73">
        <f t="shared" si="77"/>
        <v>1.3</v>
      </c>
      <c r="CN105" s="73">
        <f t="shared" si="77"/>
        <v>0</v>
      </c>
      <c r="CO105" s="73">
        <f t="shared" si="77"/>
        <v>0.1</v>
      </c>
      <c r="CP105" s="73">
        <f t="shared" si="77"/>
        <v>12</v>
      </c>
      <c r="CQ105" s="73">
        <f t="shared" si="77"/>
        <v>0.3</v>
      </c>
      <c r="CR105" s="73">
        <f t="shared" si="77"/>
        <v>0</v>
      </c>
      <c r="CS105" s="73">
        <f t="shared" si="77"/>
        <v>2.5</v>
      </c>
      <c r="CT105" s="73">
        <f t="shared" si="77"/>
        <v>4.8</v>
      </c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</row>
  </sheetData>
  <sheetProtection/>
  <conditionalFormatting sqref="BR20:BS21 CB20:CT21 BU20:BU21 B20:BN21 B23:BN23">
    <cfRule type="cellIs" priority="39" dxfId="50" operator="notEqual" stopIfTrue="1">
      <formula>0</formula>
    </cfRule>
  </conditionalFormatting>
  <conditionalFormatting sqref="B86:CT89 B6:AI6 AL6:BN6 B11:CT13 BO6:CT9 B7:BN9">
    <cfRule type="cellIs" priority="38" dxfId="51" operator="equal" stopIfTrue="1">
      <formula>0</formula>
    </cfRule>
  </conditionalFormatting>
  <conditionalFormatting sqref="BP20:BQ21">
    <cfRule type="cellIs" priority="37" dxfId="50" operator="notEqual" stopIfTrue="1">
      <formula>0</formula>
    </cfRule>
  </conditionalFormatting>
  <conditionalFormatting sqref="BP86:BQ89">
    <cfRule type="cellIs" priority="36" dxfId="51" operator="equal" stopIfTrue="1">
      <formula>0</formula>
    </cfRule>
  </conditionalFormatting>
  <conditionalFormatting sqref="BV20:CA21">
    <cfRule type="cellIs" priority="35" dxfId="50" operator="notEqual" stopIfTrue="1">
      <formula>0</formula>
    </cfRule>
  </conditionalFormatting>
  <conditionalFormatting sqref="BV11:CA13">
    <cfRule type="cellIs" priority="34" dxfId="51" operator="equal" stopIfTrue="1">
      <formula>0</formula>
    </cfRule>
  </conditionalFormatting>
  <conditionalFormatting sqref="BT20:BT21">
    <cfRule type="cellIs" priority="33" dxfId="50" operator="notEqual" stopIfTrue="1">
      <formula>0</formula>
    </cfRule>
  </conditionalFormatting>
  <conditionalFormatting sqref="BT11:BT13 BT86:BT89">
    <cfRule type="cellIs" priority="32" dxfId="51" operator="equal" stopIfTrue="1">
      <formula>0</formula>
    </cfRule>
  </conditionalFormatting>
  <conditionalFormatting sqref="BO20:BO21">
    <cfRule type="cellIs" priority="31" dxfId="50" operator="notEqual" stopIfTrue="1">
      <formula>0</formula>
    </cfRule>
  </conditionalFormatting>
  <conditionalFormatting sqref="BO11:BO13">
    <cfRule type="cellIs" priority="30" dxfId="51" operator="equal" stopIfTrue="1">
      <formula>0</formula>
    </cfRule>
  </conditionalFormatting>
  <conditionalFormatting sqref="BO86:BO89">
    <cfRule type="cellIs" priority="29" dxfId="51" operator="equal" stopIfTrue="1">
      <formula>0</formula>
    </cfRule>
  </conditionalFormatting>
  <conditionalFormatting sqref="B6:AI6 AL6:CT6 B11:CT13 B7:CT9">
    <cfRule type="cellIs" priority="27" dxfId="52" operator="notEqual" stopIfTrue="1">
      <formula>0</formula>
    </cfRule>
  </conditionalFormatting>
  <conditionalFormatting sqref="B14:C14 BS14:CT14 AJ14:BQ14 E14:AH14">
    <cfRule type="cellIs" priority="16" dxfId="51" operator="equal" stopIfTrue="1">
      <formula>0</formula>
    </cfRule>
  </conditionalFormatting>
  <conditionalFormatting sqref="BM14">
    <cfRule type="cellIs" priority="14" dxfId="51" operator="equal" stopIfTrue="1">
      <formula>0</formula>
    </cfRule>
  </conditionalFormatting>
  <conditionalFormatting sqref="BR23:BS23 CB23:CT23 BU23">
    <cfRule type="cellIs" priority="23" dxfId="50" operator="notEqual" stopIfTrue="1">
      <formula>0</formula>
    </cfRule>
  </conditionalFormatting>
  <conditionalFormatting sqref="BP23:BQ23">
    <cfRule type="cellIs" priority="22" dxfId="50" operator="notEqual" stopIfTrue="1">
      <formula>0</formula>
    </cfRule>
  </conditionalFormatting>
  <conditionalFormatting sqref="BV23:CA23">
    <cfRule type="cellIs" priority="21" dxfId="50" operator="notEqual" stopIfTrue="1">
      <formula>0</formula>
    </cfRule>
  </conditionalFormatting>
  <conditionalFormatting sqref="BT23">
    <cfRule type="cellIs" priority="20" dxfId="50" operator="notEqual" stopIfTrue="1">
      <formula>0</formula>
    </cfRule>
  </conditionalFormatting>
  <conditionalFormatting sqref="BO23">
    <cfRule type="cellIs" priority="19" dxfId="50" operator="notEqual" stopIfTrue="1">
      <formula>0</formula>
    </cfRule>
  </conditionalFormatting>
  <conditionalFormatting sqref="AJ6:AK6">
    <cfRule type="cellIs" priority="18" dxfId="51" operator="equal" stopIfTrue="1">
      <formula>0</formula>
    </cfRule>
  </conditionalFormatting>
  <conditionalFormatting sqref="AJ6:AK6">
    <cfRule type="cellIs" priority="17" dxfId="52" operator="notEqual" stopIfTrue="1">
      <formula>0</formula>
    </cfRule>
  </conditionalFormatting>
  <conditionalFormatting sqref="B14:C14 BS14:CT14 AJ14:BQ14 E14:AH14">
    <cfRule type="cellIs" priority="15" dxfId="52" operator="notEqual" stopIfTrue="1">
      <formula>0</formula>
    </cfRule>
  </conditionalFormatting>
  <conditionalFormatting sqref="BU14">
    <cfRule type="cellIs" priority="13" dxfId="51" operator="equal" stopIfTrue="1">
      <formula>0</formula>
    </cfRule>
  </conditionalFormatting>
  <conditionalFormatting sqref="CE14">
    <cfRule type="cellIs" priority="12" dxfId="51" operator="equal" stopIfTrue="1">
      <formula>0</formula>
    </cfRule>
  </conditionalFormatting>
  <conditionalFormatting sqref="BR22:BS22 CB22:CT22 BU22 B22:BN22">
    <cfRule type="cellIs" priority="11" dxfId="50" operator="notEqual" stopIfTrue="1">
      <formula>0</formula>
    </cfRule>
  </conditionalFormatting>
  <conditionalFormatting sqref="BP22:BQ22">
    <cfRule type="cellIs" priority="10" dxfId="50" operator="notEqual" stopIfTrue="1">
      <formula>0</formula>
    </cfRule>
  </conditionalFormatting>
  <conditionalFormatting sqref="BV22:CA22">
    <cfRule type="cellIs" priority="9" dxfId="50" operator="notEqual" stopIfTrue="1">
      <formula>0</formula>
    </cfRule>
  </conditionalFormatting>
  <conditionalFormatting sqref="BT22">
    <cfRule type="cellIs" priority="8" dxfId="50" operator="notEqual" stopIfTrue="1">
      <formula>0</formula>
    </cfRule>
  </conditionalFormatting>
  <conditionalFormatting sqref="BO22">
    <cfRule type="cellIs" priority="7" dxfId="50" operator="notEqual" stopIfTrue="1">
      <formula>0</formula>
    </cfRule>
  </conditionalFormatting>
  <conditionalFormatting sqref="BR14">
    <cfRule type="cellIs" priority="6" dxfId="51" operator="equal" stopIfTrue="1">
      <formula>0</formula>
    </cfRule>
  </conditionalFormatting>
  <conditionalFormatting sqref="BR14">
    <cfRule type="cellIs" priority="5" dxfId="52" operator="notEqual" stopIfTrue="1">
      <formula>0</formula>
    </cfRule>
  </conditionalFormatting>
  <conditionalFormatting sqref="AI14">
    <cfRule type="cellIs" priority="4" dxfId="51" operator="equal" stopIfTrue="1">
      <formula>0</formula>
    </cfRule>
  </conditionalFormatting>
  <conditionalFormatting sqref="AI14">
    <cfRule type="cellIs" priority="3" dxfId="52" operator="notEqual" stopIfTrue="1">
      <formula>0</formula>
    </cfRule>
  </conditionalFormatting>
  <conditionalFormatting sqref="D14">
    <cfRule type="cellIs" priority="2" dxfId="51" operator="equal" stopIfTrue="1">
      <formula>0</formula>
    </cfRule>
  </conditionalFormatting>
  <conditionalFormatting sqref="D14">
    <cfRule type="cellIs" priority="1" dxfId="52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12" fitToHeight="1" horizontalDpi="300" verticalDpi="300" orientation="portrait" paperSize="8" scale="78" r:id="rId3"/>
  <colBreaks count="4" manualBreakCount="4">
    <brk id="28" max="78" man="1"/>
    <brk id="34" max="78" man="1"/>
    <brk id="60" max="78" man="1"/>
    <brk id="7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4453125" style="43" customWidth="1"/>
    <col min="2" max="5" width="11.77734375" style="43" customWidth="1"/>
    <col min="6" max="16384" width="8.88671875" style="43" customWidth="1"/>
  </cols>
  <sheetData>
    <row r="1" spans="2:5" ht="12.75">
      <c r="B1" s="115" t="s">
        <v>31</v>
      </c>
      <c r="C1" s="115" t="s">
        <v>61</v>
      </c>
      <c r="D1" s="115" t="s">
        <v>61</v>
      </c>
      <c r="E1" s="115" t="s">
        <v>61</v>
      </c>
    </row>
    <row r="2" spans="2:5" ht="12.75">
      <c r="B2" s="115" t="s">
        <v>4</v>
      </c>
      <c r="C2" s="115" t="s">
        <v>41</v>
      </c>
      <c r="D2" s="115" t="s">
        <v>42</v>
      </c>
      <c r="E2" s="115" t="s">
        <v>54</v>
      </c>
    </row>
    <row r="4" spans="1:5" ht="12.75">
      <c r="A4" s="108" t="s">
        <v>0</v>
      </c>
      <c r="B4" s="124">
        <v>1</v>
      </c>
      <c r="C4" s="124">
        <v>2130</v>
      </c>
      <c r="D4" s="124">
        <v>2927</v>
      </c>
      <c r="E4" s="124">
        <v>1614</v>
      </c>
    </row>
    <row r="5" spans="1:5" ht="12.75">
      <c r="A5" s="114" t="s">
        <v>334</v>
      </c>
      <c r="B5" s="125"/>
      <c r="C5" s="125"/>
      <c r="D5" s="125">
        <v>75</v>
      </c>
      <c r="E5" s="125"/>
    </row>
    <row r="6" spans="1:5" ht="12.75">
      <c r="A6" s="43" t="s">
        <v>318</v>
      </c>
      <c r="B6" s="125">
        <f>B4-B5</f>
        <v>1</v>
      </c>
      <c r="C6" s="125">
        <f>C4-C5</f>
        <v>2130</v>
      </c>
      <c r="D6" s="125">
        <f>D4-D5</f>
        <v>2852</v>
      </c>
      <c r="E6" s="125">
        <f>E4-E5</f>
        <v>1614</v>
      </c>
    </row>
    <row r="7" spans="2:5" ht="12.75">
      <c r="B7" s="44"/>
      <c r="C7" s="44"/>
      <c r="D7" s="44"/>
      <c r="E7" s="44"/>
    </row>
    <row r="8" spans="1:5" ht="12.75">
      <c r="A8" s="108" t="s">
        <v>317</v>
      </c>
      <c r="B8" s="44"/>
      <c r="C8" s="44"/>
      <c r="D8" s="44"/>
      <c r="E8" s="44"/>
    </row>
    <row r="9" spans="1:5" ht="12.75">
      <c r="A9" s="88" t="s">
        <v>27</v>
      </c>
      <c r="B9" s="113">
        <f>'UK FQAs'!B48+'UK FQAs'!B53</f>
        <v>2637</v>
      </c>
      <c r="C9" s="113">
        <f>'UK FQAs'!AD48+'UK FQAs'!AD53</f>
        <v>144681</v>
      </c>
      <c r="D9" s="113">
        <f>'UK FQAs'!AE48+'UK FQAs'!AE53</f>
        <v>69209</v>
      </c>
      <c r="E9" s="113">
        <f>'UK FQAs'!AW48+'UK FQAs'!AW53</f>
        <v>11848</v>
      </c>
    </row>
    <row r="10" spans="1:5" ht="12.75">
      <c r="A10" s="88" t="s">
        <v>28</v>
      </c>
      <c r="B10" s="112">
        <f>'UK FQAs'!B49+'UK FQAs'!B54</f>
        <v>48</v>
      </c>
      <c r="C10" s="112">
        <f>'UK FQAs'!AD49+'UK FQAs'!AD54</f>
        <v>0</v>
      </c>
      <c r="D10" s="112">
        <f>'UK FQAs'!AE49+'UK FQAs'!AE54</f>
        <v>0</v>
      </c>
      <c r="E10" s="112">
        <f>'UK FQAs'!AW49+'UK FQAs'!AW54</f>
        <v>0</v>
      </c>
    </row>
    <row r="11" spans="1:5" ht="12.75">
      <c r="A11" s="88" t="s">
        <v>29</v>
      </c>
      <c r="B11" s="112">
        <f>'UK FQAs'!B50+'UK FQAs'!B55</f>
        <v>131</v>
      </c>
      <c r="C11" s="112">
        <f>'UK FQAs'!AD50+'UK FQAs'!AD55</f>
        <v>563190</v>
      </c>
      <c r="D11" s="112">
        <f>'UK FQAs'!AE50+'UK FQAs'!AE55</f>
        <v>224707</v>
      </c>
      <c r="E11" s="112">
        <f>'UK FQAs'!AW50+'UK FQAs'!AW55</f>
        <v>23984</v>
      </c>
    </row>
    <row r="12" spans="1:5" ht="12.75">
      <c r="A12" s="88" t="s">
        <v>30</v>
      </c>
      <c r="B12" s="112">
        <f>'UK FQAs'!B51+'UK FQAs'!B56</f>
        <v>534</v>
      </c>
      <c r="C12" s="112">
        <f>'UK FQAs'!AD51+'UK FQAs'!AD56</f>
        <v>13130</v>
      </c>
      <c r="D12" s="112">
        <f>'UK FQAs'!AE51+'UK FQAs'!AE56</f>
        <v>6192</v>
      </c>
      <c r="E12" s="112">
        <f>'UK FQAs'!AW51+'UK FQAs'!AW56</f>
        <v>1090</v>
      </c>
    </row>
    <row r="13" spans="2:5" ht="12.75">
      <c r="B13" s="44"/>
      <c r="C13" s="44"/>
      <c r="D13" s="44"/>
      <c r="E13" s="44"/>
    </row>
    <row r="14" spans="1:5" ht="12.75">
      <c r="A14" s="108" t="s">
        <v>316</v>
      </c>
      <c r="B14" s="44"/>
      <c r="C14" s="44"/>
      <c r="D14" s="44"/>
      <c r="E14" s="44"/>
    </row>
    <row r="15" spans="1:5" ht="12.75">
      <c r="A15" s="43" t="s">
        <v>335</v>
      </c>
      <c r="B15" s="112">
        <f>'UK FQAs'!B46+'UK FQAs'!B47</f>
        <v>71</v>
      </c>
      <c r="C15" s="112">
        <f>'UK FQAs'!AD46+'UK FQAs'!AD47</f>
        <v>521</v>
      </c>
      <c r="D15" s="112">
        <f>'UK FQAs'!AE46+'UK FQAs'!AE47</f>
        <v>1146</v>
      </c>
      <c r="E15" s="112">
        <f>'UK FQAs'!AW46+'UK FQAs'!AW47</f>
        <v>6</v>
      </c>
    </row>
    <row r="16" spans="1:10" ht="12.75">
      <c r="A16" s="43" t="s">
        <v>328</v>
      </c>
      <c r="B16" s="112">
        <f>'UK FQAs'!B47</f>
        <v>0</v>
      </c>
      <c r="C16" s="112">
        <f>'UK FQAs'!AD47</f>
        <v>56</v>
      </c>
      <c r="D16" s="112">
        <f>'UK FQAs'!AE47</f>
        <v>12</v>
      </c>
      <c r="E16" s="112">
        <f>'UK FQAs'!AW47</f>
        <v>0</v>
      </c>
      <c r="G16" s="112"/>
      <c r="H16" s="112"/>
      <c r="I16" s="112"/>
      <c r="J16" s="112"/>
    </row>
    <row r="17" spans="1:5" ht="12.75">
      <c r="A17" s="88" t="s">
        <v>27</v>
      </c>
      <c r="B17" s="44">
        <f>(B$15-B$16)*'Apportion (inc uplift)'!B36/100</f>
        <v>43.15176422331801</v>
      </c>
      <c r="C17" s="44">
        <f>(C$15-C$16)*'Apportion (inc uplift)'!AJ36/100</f>
        <v>429.3140716674415</v>
      </c>
      <c r="D17" s="44">
        <f>(D$15-D$16)*'Apportion (inc uplift)'!AK36/100</f>
        <v>1105.8283197392966</v>
      </c>
      <c r="E17" s="44">
        <f>(E$15-E$16)*'Apportion (inc uplift)'!BA36/100</f>
        <v>1.5</v>
      </c>
    </row>
    <row r="18" spans="1:5" ht="12.75">
      <c r="A18" s="88" t="s">
        <v>28</v>
      </c>
      <c r="B18" s="44">
        <f>(B$15-B$16)*'Apportion (inc uplift)'!B37/100</f>
        <v>21.455630730119843</v>
      </c>
      <c r="C18" s="44">
        <f>(C$15-C$16)*'Apportion (inc uplift)'!AJ37/100</f>
        <v>8.205199004474824</v>
      </c>
      <c r="D18" s="44">
        <f>(D$15-D$16)*'Apportion (inc uplift)'!AK37/100</f>
        <v>15.427134484142949</v>
      </c>
      <c r="E18" s="44">
        <f>(E$15-E$16)*'Apportion (inc uplift)'!BA37/100</f>
        <v>1.5</v>
      </c>
    </row>
    <row r="19" spans="1:5" ht="12.75">
      <c r="A19" s="88" t="s">
        <v>29</v>
      </c>
      <c r="B19" s="44">
        <f>(B$15-B$16)*'Apportion (inc uplift)'!B38/100</f>
        <v>1.1217061671189166</v>
      </c>
      <c r="C19" s="44">
        <f>(C$15-C$16)*'Apportion (inc uplift)'!AJ38/100</f>
        <v>27.480729328083527</v>
      </c>
      <c r="D19" s="44">
        <f>(D$15-D$16)*'Apportion (inc uplift)'!AK38/100</f>
        <v>12.644071882305738</v>
      </c>
      <c r="E19" s="44">
        <f>(E$15-E$16)*'Apportion (inc uplift)'!BA38/100</f>
        <v>1.5</v>
      </c>
    </row>
    <row r="20" spans="1:5" ht="12.75">
      <c r="A20" s="88" t="s">
        <v>30</v>
      </c>
      <c r="B20" s="44">
        <f>(B$15-B$16)*'Apportion (inc uplift)'!B39/100</f>
        <v>5.270898879443232</v>
      </c>
      <c r="C20" s="44">
        <f>(C$15-C$16)*'Apportion (inc uplift)'!AJ39/100</f>
        <v>0</v>
      </c>
      <c r="D20" s="44">
        <f>(D$15-D$16)*'Apportion (inc uplift)'!AK39/100</f>
        <v>0.10047389425461078</v>
      </c>
      <c r="E20" s="44">
        <f>(E$15-E$16)*'Apportion (inc uplift)'!BA39/100</f>
        <v>1.5</v>
      </c>
    </row>
    <row r="22" ht="12.75">
      <c r="A22" s="108" t="s">
        <v>315</v>
      </c>
    </row>
    <row r="23" spans="1:5" ht="12.75">
      <c r="A23" s="88" t="s">
        <v>27</v>
      </c>
      <c r="B23" s="112">
        <f>B9+B16+B17</f>
        <v>2680.151764223318</v>
      </c>
      <c r="C23" s="112">
        <f>C9+C16+C17</f>
        <v>145166.31407166744</v>
      </c>
      <c r="D23" s="136">
        <f>D9</f>
        <v>69209</v>
      </c>
      <c r="E23" s="112">
        <f>E9+E16+E17</f>
        <v>11849.5</v>
      </c>
    </row>
    <row r="24" spans="1:5" ht="12.75">
      <c r="A24" s="88" t="s">
        <v>28</v>
      </c>
      <c r="B24" s="112">
        <f aca="true" t="shared" si="0" ref="B24:E26">B10+B18</f>
        <v>69.45563073011985</v>
      </c>
      <c r="C24" s="112">
        <f t="shared" si="0"/>
        <v>8.205199004474824</v>
      </c>
      <c r="D24" s="112">
        <f t="shared" si="0"/>
        <v>15.427134484142949</v>
      </c>
      <c r="E24" s="112">
        <f>E10+E18</f>
        <v>1.5</v>
      </c>
    </row>
    <row r="25" spans="1:5" ht="12.75">
      <c r="A25" s="88" t="s">
        <v>29</v>
      </c>
      <c r="B25" s="112">
        <f t="shared" si="0"/>
        <v>132.12170616711893</v>
      </c>
      <c r="C25" s="112">
        <f t="shared" si="0"/>
        <v>563217.4807293281</v>
      </c>
      <c r="D25" s="112">
        <f t="shared" si="0"/>
        <v>224719.6440718823</v>
      </c>
      <c r="E25" s="112">
        <f t="shared" si="0"/>
        <v>23985.5</v>
      </c>
    </row>
    <row r="26" spans="1:5" ht="12.75">
      <c r="A26" s="88" t="s">
        <v>30</v>
      </c>
      <c r="B26" s="112">
        <f t="shared" si="0"/>
        <v>539.2708988794433</v>
      </c>
      <c r="C26" s="112">
        <f t="shared" si="0"/>
        <v>13130</v>
      </c>
      <c r="D26" s="112">
        <f t="shared" si="0"/>
        <v>6192.100473894255</v>
      </c>
      <c r="E26" s="112">
        <f t="shared" si="0"/>
        <v>1091.5</v>
      </c>
    </row>
    <row r="28" ht="12.75">
      <c r="A28" s="108" t="s">
        <v>314</v>
      </c>
    </row>
    <row r="29" spans="1:5" ht="12.75">
      <c r="A29" s="88" t="s">
        <v>27</v>
      </c>
      <c r="B29" s="44">
        <f>B$6*B23/SUM(B$23:B$26)</f>
        <v>0.7834410301734339</v>
      </c>
      <c r="C29" s="44">
        <f aca="true" t="shared" si="1" ref="B29:E32">C$6*C23/SUM(C$23:C$26)</f>
        <v>428.54445044316276</v>
      </c>
      <c r="D29" s="44">
        <f t="shared" si="1"/>
        <v>657.6483830488651</v>
      </c>
      <c r="E29" s="44">
        <f t="shared" si="1"/>
        <v>517.9022151213171</v>
      </c>
    </row>
    <row r="30" spans="1:5" ht="12.75">
      <c r="A30" s="88" t="s">
        <v>28</v>
      </c>
      <c r="B30" s="44">
        <f t="shared" si="1"/>
        <v>0.020302727486150203</v>
      </c>
      <c r="C30" s="44">
        <f t="shared" si="1"/>
        <v>0.02422251002676478</v>
      </c>
      <c r="D30" s="44">
        <f t="shared" si="1"/>
        <v>0.14659408528621998</v>
      </c>
      <c r="E30" s="44">
        <f t="shared" si="1"/>
        <v>0.06556000866551126</v>
      </c>
    </row>
    <row r="31" spans="1:5" ht="12.75">
      <c r="A31" s="88" t="s">
        <v>29</v>
      </c>
      <c r="B31" s="44">
        <f t="shared" si="1"/>
        <v>0.038620785199391675</v>
      </c>
      <c r="C31" s="44">
        <f t="shared" si="1"/>
        <v>1662.6703467856403</v>
      </c>
      <c r="D31" s="44">
        <f t="shared" si="1"/>
        <v>2135.365495285149</v>
      </c>
      <c r="E31" s="44">
        <f t="shared" si="1"/>
        <v>1048.326391897747</v>
      </c>
    </row>
    <row r="32" spans="1:5" ht="12.75">
      <c r="A32" s="88" t="s">
        <v>30</v>
      </c>
      <c r="B32" s="44">
        <f t="shared" si="1"/>
        <v>0.15763545714102403</v>
      </c>
      <c r="C32" s="44">
        <f t="shared" si="1"/>
        <v>38.76098026117014</v>
      </c>
      <c r="D32" s="44">
        <f t="shared" si="1"/>
        <v>58.839527580700015</v>
      </c>
      <c r="E32" s="44">
        <f t="shared" si="1"/>
        <v>47.705832972270365</v>
      </c>
    </row>
    <row r="33" spans="1:5" ht="12.75">
      <c r="A33" s="88" t="s">
        <v>130</v>
      </c>
      <c r="B33" s="44">
        <f>SUM(B29:B32)</f>
        <v>0.9999999999999999</v>
      </c>
      <c r="C33" s="44">
        <f>SUM(C29:C32)</f>
        <v>2130</v>
      </c>
      <c r="D33" s="44">
        <f>SUM(D29:D32)</f>
        <v>2852.0000000000005</v>
      </c>
      <c r="E33" s="44">
        <f>SUM(E29:E32)</f>
        <v>1614</v>
      </c>
    </row>
    <row r="35" ht="12.75">
      <c r="A35" s="108" t="s">
        <v>313</v>
      </c>
    </row>
    <row r="36" spans="1:5" ht="12.75">
      <c r="A36" s="88" t="s">
        <v>336</v>
      </c>
      <c r="B36" s="44">
        <f aca="true" t="shared" si="2" ref="B36:C39">B29</f>
        <v>0.7834410301734339</v>
      </c>
      <c r="C36" s="44">
        <f t="shared" si="2"/>
        <v>428.54445044316276</v>
      </c>
      <c r="D36" s="135">
        <f>D29+D5</f>
        <v>732.6483830488651</v>
      </c>
      <c r="E36" s="44">
        <f>E29</f>
        <v>517.9022151213171</v>
      </c>
    </row>
    <row r="37" spans="1:5" ht="12.75">
      <c r="A37" s="88" t="s">
        <v>28</v>
      </c>
      <c r="B37" s="44">
        <f t="shared" si="2"/>
        <v>0.020302727486150203</v>
      </c>
      <c r="C37" s="44">
        <f t="shared" si="2"/>
        <v>0.02422251002676478</v>
      </c>
      <c r="D37" s="44">
        <f>D30</f>
        <v>0.14659408528621998</v>
      </c>
      <c r="E37" s="44">
        <f>E30</f>
        <v>0.06556000866551126</v>
      </c>
    </row>
    <row r="38" spans="1:5" ht="12.75">
      <c r="A38" s="88" t="s">
        <v>29</v>
      </c>
      <c r="B38" s="44">
        <f t="shared" si="2"/>
        <v>0.038620785199391675</v>
      </c>
      <c r="C38" s="44">
        <f t="shared" si="2"/>
        <v>1662.6703467856403</v>
      </c>
      <c r="D38" s="44">
        <f>D31</f>
        <v>2135.365495285149</v>
      </c>
      <c r="E38" s="44">
        <f>E31</f>
        <v>1048.326391897747</v>
      </c>
    </row>
    <row r="39" spans="1:5" ht="12.75">
      <c r="A39" s="88" t="s">
        <v>30</v>
      </c>
      <c r="B39" s="44">
        <f t="shared" si="2"/>
        <v>0.15763545714102403</v>
      </c>
      <c r="C39" s="44">
        <f t="shared" si="2"/>
        <v>38.76098026117014</v>
      </c>
      <c r="D39" s="44">
        <f>D32</f>
        <v>58.839527580700015</v>
      </c>
      <c r="E39" s="44">
        <f>E32</f>
        <v>47.705832972270365</v>
      </c>
    </row>
    <row r="40" spans="1:5" ht="12.75">
      <c r="A40" s="10" t="s">
        <v>130</v>
      </c>
      <c r="B40" s="111">
        <f>SUM(B36:B39)</f>
        <v>0.9999999999999999</v>
      </c>
      <c r="C40" s="111">
        <f>SUM(C36:C39)</f>
        <v>2130</v>
      </c>
      <c r="D40" s="111">
        <f>SUM(D36:D39)</f>
        <v>2927.0000000000005</v>
      </c>
      <c r="E40" s="111">
        <f>SUM(E36:E39)</f>
        <v>1614</v>
      </c>
    </row>
    <row r="42" spans="2:5" ht="12.75">
      <c r="B42" s="44"/>
      <c r="C42" s="44"/>
      <c r="D42" s="44"/>
      <c r="E42" s="44"/>
    </row>
    <row r="43" spans="2:5" ht="12.75">
      <c r="B43" s="44"/>
      <c r="C43" s="44"/>
      <c r="D43" s="44"/>
      <c r="E43" s="44"/>
    </row>
    <row r="44" spans="2:5" ht="12.75">
      <c r="B44" s="44"/>
      <c r="C44" s="44"/>
      <c r="D44" s="44"/>
      <c r="E44" s="44"/>
    </row>
    <row r="45" spans="2:5" ht="12.75">
      <c r="B45" s="44"/>
      <c r="C45" s="44"/>
      <c r="D45" s="44"/>
      <c r="E45" s="44"/>
    </row>
    <row r="46" spans="2:5" ht="12.75">
      <c r="B46" s="44"/>
      <c r="C46" s="44"/>
      <c r="D46" s="44"/>
      <c r="E46" s="4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2.5546875" style="0" bestFit="1" customWidth="1"/>
    <col min="2" max="2" width="10.10546875" style="0" bestFit="1" customWidth="1"/>
    <col min="3" max="3" width="7.88671875" style="48" bestFit="1" customWidth="1"/>
    <col min="4" max="4" width="1.77734375" style="0" customWidth="1"/>
    <col min="5" max="5" width="10.5546875" style="0" bestFit="1" customWidth="1"/>
    <col min="6" max="6" width="7.88671875" style="48" bestFit="1" customWidth="1"/>
    <col min="7" max="7" width="1.77734375" style="0" customWidth="1"/>
    <col min="12" max="12" width="1.77734375" style="0" customWidth="1"/>
  </cols>
  <sheetData>
    <row r="1" ht="15">
      <c r="A1" s="47" t="s">
        <v>169</v>
      </c>
    </row>
    <row r="3" spans="2:3" ht="15">
      <c r="B3" s="45" t="s">
        <v>170</v>
      </c>
      <c r="C3" s="49" t="s">
        <v>118</v>
      </c>
    </row>
    <row r="4" spans="1:3" ht="15">
      <c r="A4" t="s">
        <v>32</v>
      </c>
      <c r="B4">
        <v>3243</v>
      </c>
      <c r="C4" s="48" t="s">
        <v>1</v>
      </c>
    </row>
    <row r="5" spans="1:3" ht="15">
      <c r="A5" t="s">
        <v>171</v>
      </c>
      <c r="B5">
        <v>27</v>
      </c>
      <c r="C5" s="48" t="s">
        <v>1</v>
      </c>
    </row>
    <row r="7" spans="1:3" ht="15">
      <c r="A7" t="s">
        <v>172</v>
      </c>
      <c r="B7">
        <v>16490</v>
      </c>
      <c r="C7" s="48" t="s">
        <v>2</v>
      </c>
    </row>
    <row r="8" spans="1:3" ht="15">
      <c r="A8" t="s">
        <v>173</v>
      </c>
      <c r="B8">
        <v>1752</v>
      </c>
      <c r="C8" s="48" t="s">
        <v>2</v>
      </c>
    </row>
    <row r="10" ht="15">
      <c r="A10" s="47" t="s">
        <v>174</v>
      </c>
    </row>
    <row r="11" spans="8:17" ht="15">
      <c r="H11" s="50" t="s">
        <v>324</v>
      </c>
      <c r="I11" s="50"/>
      <c r="J11" s="50"/>
      <c r="K11" s="50"/>
      <c r="M11" s="50" t="s">
        <v>175</v>
      </c>
      <c r="N11" s="50"/>
      <c r="O11" s="50"/>
      <c r="P11" s="50"/>
      <c r="Q11" s="50"/>
    </row>
    <row r="12" spans="1:17" ht="15">
      <c r="A12" s="45" t="s">
        <v>32</v>
      </c>
      <c r="B12" s="45" t="s">
        <v>170</v>
      </c>
      <c r="C12" s="49" t="s">
        <v>118</v>
      </c>
      <c r="E12" s="45" t="s">
        <v>332</v>
      </c>
      <c r="F12" s="49" t="s">
        <v>118</v>
      </c>
      <c r="H12" s="49" t="s">
        <v>27</v>
      </c>
      <c r="I12" s="49" t="s">
        <v>28</v>
      </c>
      <c r="J12" s="49" t="s">
        <v>29</v>
      </c>
      <c r="K12" s="49" t="s">
        <v>30</v>
      </c>
      <c r="L12" s="45"/>
      <c r="M12" s="49" t="s">
        <v>27</v>
      </c>
      <c r="N12" s="49" t="s">
        <v>28</v>
      </c>
      <c r="O12" s="49" t="s">
        <v>29</v>
      </c>
      <c r="P12" s="49" t="s">
        <v>30</v>
      </c>
      <c r="Q12" s="49" t="s">
        <v>0</v>
      </c>
    </row>
    <row r="13" spans="1:17" ht="15">
      <c r="A13" t="s">
        <v>32</v>
      </c>
      <c r="B13">
        <f>B4</f>
        <v>3243</v>
      </c>
      <c r="C13" s="48" t="s">
        <v>1</v>
      </c>
      <c r="E13" s="70">
        <f>B13*E$16/B$16</f>
        <v>930.2083333333334</v>
      </c>
      <c r="F13" s="48" t="s">
        <v>1</v>
      </c>
      <c r="H13" s="52">
        <v>4029</v>
      </c>
      <c r="I13">
        <v>0</v>
      </c>
      <c r="J13">
        <v>29791</v>
      </c>
      <c r="K13">
        <v>19480</v>
      </c>
      <c r="M13" s="70">
        <f>$E13*H13/SUM($H13:$K13)</f>
        <v>70.31537288930582</v>
      </c>
      <c r="N13" s="70">
        <f aca="true" t="shared" si="0" ref="M13:P15">$E13*I13/SUM($H13:$K13)</f>
        <v>0</v>
      </c>
      <c r="O13" s="70">
        <f t="shared" si="0"/>
        <v>519.9218847717324</v>
      </c>
      <c r="P13" s="70">
        <f t="shared" si="0"/>
        <v>339.9710756722952</v>
      </c>
      <c r="Q13" s="70">
        <f>SUM(M13:P13)</f>
        <v>930.2083333333335</v>
      </c>
    </row>
    <row r="14" spans="1:17" ht="15">
      <c r="A14" t="str">
        <f>A5</f>
        <v>o/w 2a(EU), 4a</v>
      </c>
      <c r="B14">
        <v>-27</v>
      </c>
      <c r="C14" s="48" t="s">
        <v>1</v>
      </c>
      <c r="E14" s="70">
        <f>B14*E$16/B$16</f>
        <v>-7.744565217391305</v>
      </c>
      <c r="F14" s="48" t="s">
        <v>1</v>
      </c>
      <c r="H14" s="52">
        <v>4029</v>
      </c>
      <c r="I14">
        <v>0</v>
      </c>
      <c r="J14">
        <v>29791</v>
      </c>
      <c r="K14">
        <v>19480</v>
      </c>
      <c r="M14" s="70">
        <f t="shared" si="0"/>
        <v>-0.5854193857574028</v>
      </c>
      <c r="N14" s="70">
        <f t="shared" si="0"/>
        <v>0</v>
      </c>
      <c r="O14" s="70">
        <f t="shared" si="0"/>
        <v>-4.328674341300269</v>
      </c>
      <c r="P14" s="70">
        <f t="shared" si="0"/>
        <v>-2.8304714903336325</v>
      </c>
      <c r="Q14" s="70">
        <f>SUM(M14:P14)</f>
        <v>-7.744565217391305</v>
      </c>
    </row>
    <row r="15" spans="1:17" ht="15">
      <c r="A15" t="str">
        <f>A8</f>
        <v>o/w 7d</v>
      </c>
      <c r="B15">
        <f>B8</f>
        <v>1752</v>
      </c>
      <c r="C15" s="48" t="s">
        <v>2</v>
      </c>
      <c r="E15" s="70">
        <f>B15*E$16/B$16</f>
        <v>502.536231884058</v>
      </c>
      <c r="F15" s="48" t="s">
        <v>2</v>
      </c>
      <c r="H15" s="52">
        <v>152357</v>
      </c>
      <c r="I15">
        <v>0</v>
      </c>
      <c r="J15">
        <v>160434</v>
      </c>
      <c r="K15">
        <v>85272</v>
      </c>
      <c r="M15" s="70">
        <f t="shared" si="0"/>
        <v>192.34370609968627</v>
      </c>
      <c r="N15" s="70">
        <f t="shared" si="0"/>
        <v>0</v>
      </c>
      <c r="O15" s="70">
        <f t="shared" si="0"/>
        <v>202.54054716486328</v>
      </c>
      <c r="P15" s="70">
        <f t="shared" si="0"/>
        <v>107.65197861950844</v>
      </c>
      <c r="Q15" s="70">
        <f>SUM(M15:P15)</f>
        <v>502.536231884058</v>
      </c>
    </row>
    <row r="16" spans="1:17" ht="15">
      <c r="A16" s="45" t="s">
        <v>130</v>
      </c>
      <c r="B16" s="45">
        <f>SUM(B13:B15)</f>
        <v>4968</v>
      </c>
      <c r="E16" s="74">
        <v>1425</v>
      </c>
      <c r="F16" s="49"/>
      <c r="G16" s="45"/>
      <c r="H16" s="45"/>
      <c r="I16" s="45"/>
      <c r="J16" s="45"/>
      <c r="K16" s="45"/>
      <c r="L16" s="45"/>
      <c r="M16" s="72">
        <f>SUM(M13:M15)</f>
        <v>262.07365960323466</v>
      </c>
      <c r="N16" s="72">
        <f>SUM(N13:N15)</f>
        <v>0</v>
      </c>
      <c r="O16" s="72">
        <f>SUM(O13:O15)</f>
        <v>718.1337575952954</v>
      </c>
      <c r="P16" s="72">
        <f>SUM(P13:P15)</f>
        <v>444.79258280147</v>
      </c>
      <c r="Q16" s="72">
        <f>SUM(Q13:Q15)</f>
        <v>1425.0000000000002</v>
      </c>
    </row>
    <row r="17" ht="15">
      <c r="E17" s="51"/>
    </row>
    <row r="18" spans="1:17" ht="15">
      <c r="A18" s="45" t="s">
        <v>172</v>
      </c>
      <c r="B18" s="45" t="s">
        <v>170</v>
      </c>
      <c r="C18" s="49" t="s">
        <v>118</v>
      </c>
      <c r="E18" s="45" t="s">
        <v>332</v>
      </c>
      <c r="F18" s="49" t="s">
        <v>118</v>
      </c>
      <c r="H18" s="49" t="s">
        <v>27</v>
      </c>
      <c r="I18" s="49" t="s">
        <v>28</v>
      </c>
      <c r="J18" s="49" t="s">
        <v>29</v>
      </c>
      <c r="K18" s="49" t="s">
        <v>30</v>
      </c>
      <c r="L18" s="45"/>
      <c r="M18" s="49" t="s">
        <v>27</v>
      </c>
      <c r="N18" s="49" t="s">
        <v>28</v>
      </c>
      <c r="O18" s="49" t="s">
        <v>29</v>
      </c>
      <c r="P18" s="49" t="s">
        <v>30</v>
      </c>
      <c r="Q18" s="49" t="s">
        <v>0</v>
      </c>
    </row>
    <row r="19" spans="1:17" ht="15">
      <c r="A19" t="s">
        <v>172</v>
      </c>
      <c r="B19">
        <v>16490</v>
      </c>
      <c r="C19" s="48" t="s">
        <v>2</v>
      </c>
      <c r="E19" s="70">
        <f>B19*E$22/B$22</f>
        <v>10363.068743650525</v>
      </c>
      <c r="F19" s="48" t="s">
        <v>2</v>
      </c>
      <c r="H19" s="52">
        <v>152357</v>
      </c>
      <c r="I19">
        <v>0</v>
      </c>
      <c r="J19">
        <v>160434</v>
      </c>
      <c r="K19">
        <v>85272</v>
      </c>
      <c r="M19" s="70">
        <f aca="true" t="shared" si="1" ref="M19:P21">$E19*H19/SUM($H19:$K19)</f>
        <v>3966.4225627007863</v>
      </c>
      <c r="N19" s="70">
        <f t="shared" si="1"/>
        <v>0</v>
      </c>
      <c r="O19" s="70">
        <f t="shared" si="1"/>
        <v>4176.6970826699</v>
      </c>
      <c r="P19" s="70">
        <f t="shared" si="1"/>
        <v>2219.949098279839</v>
      </c>
      <c r="Q19" s="70">
        <f>SUM(M19:P19)</f>
        <v>10363.068743650525</v>
      </c>
    </row>
    <row r="20" spans="1:17" ht="15">
      <c r="A20" t="s">
        <v>171</v>
      </c>
      <c r="B20">
        <v>27</v>
      </c>
      <c r="C20" s="48" t="s">
        <v>1</v>
      </c>
      <c r="E20" s="70">
        <f>B20*E$22/B$22</f>
        <v>16.968032509312565</v>
      </c>
      <c r="F20" s="48" t="s">
        <v>1</v>
      </c>
      <c r="H20" s="52">
        <v>4029</v>
      </c>
      <c r="I20">
        <v>0</v>
      </c>
      <c r="J20">
        <v>29791</v>
      </c>
      <c r="K20">
        <v>19480</v>
      </c>
      <c r="M20" s="70">
        <f t="shared" si="1"/>
        <v>1.2826304499065726</v>
      </c>
      <c r="N20" s="70">
        <f t="shared" si="1"/>
        <v>0</v>
      </c>
      <c r="O20" s="70">
        <f t="shared" si="1"/>
        <v>9.48395227926699</v>
      </c>
      <c r="P20" s="70">
        <f t="shared" si="1"/>
        <v>6.201449780139002</v>
      </c>
      <c r="Q20" s="70">
        <f>SUM(M20:P20)</f>
        <v>16.968032509312565</v>
      </c>
    </row>
    <row r="21" spans="1:17" ht="15">
      <c r="A21" t="s">
        <v>173</v>
      </c>
      <c r="B21">
        <v>-1752</v>
      </c>
      <c r="C21" s="48" t="s">
        <v>2</v>
      </c>
      <c r="E21" s="70">
        <f>B21*E$22/B$22</f>
        <v>-1101.0367761598375</v>
      </c>
      <c r="F21" s="48" t="s">
        <v>2</v>
      </c>
      <c r="H21" s="52">
        <v>152357</v>
      </c>
      <c r="I21">
        <v>0</v>
      </c>
      <c r="J21">
        <v>160434</v>
      </c>
      <c r="K21">
        <v>85272</v>
      </c>
      <c r="M21" s="70">
        <f t="shared" si="1"/>
        <v>-421.4173638478943</v>
      </c>
      <c r="N21" s="70">
        <f t="shared" si="1"/>
        <v>0</v>
      </c>
      <c r="O21" s="70">
        <f t="shared" si="1"/>
        <v>-443.7582346172022</v>
      </c>
      <c r="P21" s="70">
        <f t="shared" si="1"/>
        <v>-235.86117769474095</v>
      </c>
      <c r="Q21" s="70">
        <f>SUM(M21:P21)</f>
        <v>-1101.0367761598375</v>
      </c>
    </row>
    <row r="22" spans="1:17" ht="15">
      <c r="A22" s="45" t="s">
        <v>130</v>
      </c>
      <c r="B22" s="45">
        <f>SUM(B19:B21)</f>
        <v>14765</v>
      </c>
      <c r="E22" s="74">
        <v>9279</v>
      </c>
      <c r="F22" s="49"/>
      <c r="G22" s="45"/>
      <c r="H22" s="45"/>
      <c r="I22" s="45"/>
      <c r="J22" s="45"/>
      <c r="K22" s="45"/>
      <c r="L22" s="45"/>
      <c r="M22" s="72">
        <f>SUM(M19:M21)</f>
        <v>3546.287829302799</v>
      </c>
      <c r="N22" s="72">
        <f>SUM(N19:N21)</f>
        <v>0</v>
      </c>
      <c r="O22" s="72">
        <f>SUM(O19:O21)</f>
        <v>3742.422800331965</v>
      </c>
      <c r="P22" s="72">
        <f>SUM(P19:P21)</f>
        <v>1990.2893703652371</v>
      </c>
      <c r="Q22" s="72">
        <f>SUM(Q19:Q21)</f>
        <v>9279</v>
      </c>
    </row>
    <row r="24" spans="8:16" ht="15">
      <c r="H24" s="110"/>
      <c r="I24" s="110"/>
      <c r="J24" s="109"/>
      <c r="K24" s="109"/>
      <c r="M24" s="70"/>
      <c r="P24" s="70"/>
    </row>
    <row r="25" spans="8:11" ht="15">
      <c r="H25" s="110"/>
      <c r="I25" s="110"/>
      <c r="J25" s="109"/>
      <c r="K25" s="10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4.88671875" style="43" customWidth="1"/>
    <col min="2" max="10" width="6.77734375" style="43" customWidth="1"/>
    <col min="11" max="11" width="3.5546875" style="43" customWidth="1"/>
    <col min="12" max="13" width="8.88671875" style="43" customWidth="1"/>
    <col min="14" max="14" width="5.6640625" style="43" customWidth="1"/>
    <col min="15" max="23" width="5.77734375" style="43" customWidth="1"/>
    <col min="24" max="24" width="8.88671875" style="43" customWidth="1"/>
    <col min="25" max="16384" width="8.88671875" style="43" customWidth="1"/>
  </cols>
  <sheetData>
    <row r="1" spans="1:10" ht="12.75">
      <c r="A1" s="55" t="s">
        <v>189</v>
      </c>
      <c r="B1" s="55"/>
      <c r="C1" s="55"/>
      <c r="D1" s="55"/>
      <c r="E1" s="55"/>
      <c r="F1" s="55"/>
      <c r="G1" s="55"/>
      <c r="H1" s="55"/>
      <c r="I1" s="55"/>
      <c r="J1" s="55"/>
    </row>
    <row r="2" spans="1:23" ht="12.75">
      <c r="A2" s="63"/>
      <c r="B2" s="64" t="s">
        <v>161</v>
      </c>
      <c r="C2" s="64"/>
      <c r="D2" s="64"/>
      <c r="E2" s="64"/>
      <c r="F2" s="64"/>
      <c r="G2" s="56"/>
      <c r="H2" s="64"/>
      <c r="I2" s="64"/>
      <c r="J2" s="64"/>
      <c r="L2" s="63" t="s">
        <v>177</v>
      </c>
      <c r="M2" s="63"/>
      <c r="O2" s="63" t="s">
        <v>178</v>
      </c>
      <c r="P2" s="63"/>
      <c r="Q2" s="63"/>
      <c r="R2" s="63"/>
      <c r="S2" s="63"/>
      <c r="T2" s="63"/>
      <c r="U2" s="63"/>
      <c r="V2" s="63"/>
      <c r="W2" s="63"/>
    </row>
    <row r="3" spans="1:23" ht="12.75">
      <c r="A3" s="57"/>
      <c r="B3" s="64" t="s">
        <v>162</v>
      </c>
      <c r="C3" s="64"/>
      <c r="D3" s="64"/>
      <c r="E3" s="64"/>
      <c r="F3" s="64"/>
      <c r="G3" s="64" t="s">
        <v>163</v>
      </c>
      <c r="H3" s="64"/>
      <c r="I3" s="64"/>
      <c r="J3" s="64"/>
      <c r="L3" s="64" t="s">
        <v>162</v>
      </c>
      <c r="M3" s="64" t="s">
        <v>163</v>
      </c>
      <c r="O3" s="64" t="s">
        <v>162</v>
      </c>
      <c r="P3" s="64"/>
      <c r="Q3" s="64"/>
      <c r="R3" s="64"/>
      <c r="S3" s="64"/>
      <c r="T3" s="64" t="s">
        <v>163</v>
      </c>
      <c r="U3" s="64"/>
      <c r="V3" s="64"/>
      <c r="W3" s="64"/>
    </row>
    <row r="4" spans="1:23" ht="12.75">
      <c r="A4" s="57"/>
      <c r="B4" s="65" t="s">
        <v>164</v>
      </c>
      <c r="C4" s="66" t="s">
        <v>165</v>
      </c>
      <c r="D4" s="66" t="s">
        <v>166</v>
      </c>
      <c r="E4" s="66" t="s">
        <v>167</v>
      </c>
      <c r="F4" s="66"/>
      <c r="G4" s="66" t="s">
        <v>164</v>
      </c>
      <c r="H4" s="66" t="s">
        <v>165</v>
      </c>
      <c r="I4" s="66" t="s">
        <v>166</v>
      </c>
      <c r="J4" s="66" t="s">
        <v>167</v>
      </c>
      <c r="L4" s="64"/>
      <c r="M4" s="64"/>
      <c r="O4" s="65" t="s">
        <v>164</v>
      </c>
      <c r="P4" s="66" t="s">
        <v>165</v>
      </c>
      <c r="Q4" s="66" t="s">
        <v>166</v>
      </c>
      <c r="R4" s="66" t="s">
        <v>167</v>
      </c>
      <c r="S4" s="66"/>
      <c r="T4" s="66" t="s">
        <v>164</v>
      </c>
      <c r="U4" s="66" t="s">
        <v>165</v>
      </c>
      <c r="V4" s="66" t="s">
        <v>166</v>
      </c>
      <c r="W4" s="66" t="s">
        <v>167</v>
      </c>
    </row>
    <row r="5" spans="1:23" ht="12.75">
      <c r="A5" s="67" t="s">
        <v>96</v>
      </c>
      <c r="B5" s="59">
        <v>8.37469063862663</v>
      </c>
      <c r="C5" s="58">
        <v>0</v>
      </c>
      <c r="D5" s="58">
        <v>85.86955098406379</v>
      </c>
      <c r="E5" s="58">
        <v>5.755758377309568</v>
      </c>
      <c r="F5" s="58"/>
      <c r="G5" s="58">
        <v>0</v>
      </c>
      <c r="H5" s="58">
        <v>0</v>
      </c>
      <c r="I5" s="58">
        <v>0</v>
      </c>
      <c r="J5" s="58">
        <v>0</v>
      </c>
      <c r="L5" s="68">
        <v>15.273399999999981</v>
      </c>
      <c r="M5" s="68">
        <v>0</v>
      </c>
      <c r="O5" s="69">
        <f>$L5*B5/100</f>
        <v>1.2790999999999981</v>
      </c>
      <c r="P5" s="69">
        <f aca="true" t="shared" si="0" ref="P5:P28">$L5*C5/100</f>
        <v>0</v>
      </c>
      <c r="Q5" s="69">
        <f aca="true" t="shared" si="1" ref="Q5:Q28">$L5*D5/100</f>
        <v>13.115199999999984</v>
      </c>
      <c r="R5" s="69">
        <f aca="true" t="shared" si="2" ref="R5:R28">$L5*E5/100</f>
        <v>0.8790999999999984</v>
      </c>
      <c r="S5" s="69"/>
      <c r="T5" s="69">
        <f aca="true" t="shared" si="3" ref="T5:T28">$M5*G5/100</f>
        <v>0</v>
      </c>
      <c r="U5" s="69">
        <f aca="true" t="shared" si="4" ref="U5:U28">$M5*H5/100</f>
        <v>0</v>
      </c>
      <c r="V5" s="69">
        <f aca="true" t="shared" si="5" ref="V5:V28">$M5*I5/100</f>
        <v>0</v>
      </c>
      <c r="W5" s="69">
        <f aca="true" t="shared" si="6" ref="W5:W28">$M5*J5/100</f>
        <v>0</v>
      </c>
    </row>
    <row r="6" spans="1:23" ht="12.75">
      <c r="A6" s="67" t="s">
        <v>97</v>
      </c>
      <c r="B6" s="59">
        <v>97.36167004711831</v>
      </c>
      <c r="C6" s="58">
        <v>1.9171192311292735</v>
      </c>
      <c r="D6" s="58">
        <v>0.6116516366586541</v>
      </c>
      <c r="E6" s="58">
        <v>0.1095590850937688</v>
      </c>
      <c r="F6" s="58"/>
      <c r="G6" s="58">
        <v>84.50246866691982</v>
      </c>
      <c r="H6" s="58">
        <v>2.7971895176604744</v>
      </c>
      <c r="I6" s="58">
        <v>12.700341815419705</v>
      </c>
      <c r="J6" s="58">
        <v>0</v>
      </c>
      <c r="L6" s="68">
        <v>2003.013199999999</v>
      </c>
      <c r="M6" s="68">
        <v>4.930899999999994</v>
      </c>
      <c r="O6" s="69">
        <f>$L6*B6/100</f>
        <v>1950.1671027842249</v>
      </c>
      <c r="P6" s="69">
        <f t="shared" si="0"/>
        <v>38.40015125925784</v>
      </c>
      <c r="Q6" s="69">
        <f t="shared" si="1"/>
        <v>12.251463020288874</v>
      </c>
      <c r="R6" s="69">
        <f t="shared" si="2"/>
        <v>2.1944829362274203</v>
      </c>
      <c r="S6" s="69"/>
      <c r="T6" s="69">
        <f t="shared" si="3"/>
        <v>4.166732227497144</v>
      </c>
      <c r="U6" s="69">
        <f t="shared" si="4"/>
        <v>0.13792661792632016</v>
      </c>
      <c r="V6" s="69">
        <f t="shared" si="5"/>
        <v>0.6262411545765295</v>
      </c>
      <c r="W6" s="69">
        <f t="shared" si="6"/>
        <v>0</v>
      </c>
    </row>
    <row r="7" spans="1:23" ht="12.75">
      <c r="A7" s="67" t="s">
        <v>98</v>
      </c>
      <c r="B7" s="59">
        <v>0</v>
      </c>
      <c r="C7" s="58">
        <v>0</v>
      </c>
      <c r="D7" s="58">
        <v>100</v>
      </c>
      <c r="E7" s="58">
        <v>0</v>
      </c>
      <c r="F7" s="58"/>
      <c r="G7" s="58">
        <v>100</v>
      </c>
      <c r="H7" s="58">
        <v>0</v>
      </c>
      <c r="I7" s="58">
        <v>0</v>
      </c>
      <c r="J7" s="58">
        <v>0</v>
      </c>
      <c r="L7" s="68">
        <v>1.9168999999999974</v>
      </c>
      <c r="M7" s="68">
        <v>1.8065999999999938</v>
      </c>
      <c r="O7" s="69">
        <f aca="true" t="shared" si="7" ref="O7:O28">$L7*B7/100</f>
        <v>0</v>
      </c>
      <c r="P7" s="69">
        <f t="shared" si="0"/>
        <v>0</v>
      </c>
      <c r="Q7" s="69">
        <f t="shared" si="1"/>
        <v>1.9168999999999974</v>
      </c>
      <c r="R7" s="69">
        <f t="shared" si="2"/>
        <v>0</v>
      </c>
      <c r="S7" s="69"/>
      <c r="T7" s="69">
        <f t="shared" si="3"/>
        <v>1.8065999999999938</v>
      </c>
      <c r="U7" s="69">
        <f t="shared" si="4"/>
        <v>0</v>
      </c>
      <c r="V7" s="69">
        <f t="shared" si="5"/>
        <v>0</v>
      </c>
      <c r="W7" s="69">
        <f t="shared" si="6"/>
        <v>0</v>
      </c>
    </row>
    <row r="8" spans="1:23" ht="12.75">
      <c r="A8" s="67" t="s">
        <v>100</v>
      </c>
      <c r="B8" s="59">
        <v>92.99803580172753</v>
      </c>
      <c r="C8" s="58">
        <v>0.07337608519828785</v>
      </c>
      <c r="D8" s="58">
        <v>5.9939558513051185</v>
      </c>
      <c r="E8" s="58">
        <v>0.9346322617690579</v>
      </c>
      <c r="F8" s="58"/>
      <c r="G8" s="58">
        <v>0</v>
      </c>
      <c r="H8" s="58">
        <v>0</v>
      </c>
      <c r="I8" s="58">
        <v>0</v>
      </c>
      <c r="J8" s="58">
        <v>0</v>
      </c>
      <c r="L8" s="68">
        <v>406.11379999999906</v>
      </c>
      <c r="M8" s="68">
        <v>0</v>
      </c>
      <c r="O8" s="69">
        <f t="shared" si="7"/>
        <v>377.67785711975523</v>
      </c>
      <c r="P8" s="69">
        <f t="shared" si="0"/>
        <v>0.29799040789000364</v>
      </c>
      <c r="Q8" s="69">
        <f t="shared" si="1"/>
        <v>24.34228187805751</v>
      </c>
      <c r="R8" s="69">
        <f t="shared" si="2"/>
        <v>3.7956705942962596</v>
      </c>
      <c r="S8" s="69"/>
      <c r="T8" s="69">
        <f t="shared" si="3"/>
        <v>0</v>
      </c>
      <c r="U8" s="69">
        <f t="shared" si="4"/>
        <v>0</v>
      </c>
      <c r="V8" s="69">
        <f t="shared" si="5"/>
        <v>0</v>
      </c>
      <c r="W8" s="69">
        <f t="shared" si="6"/>
        <v>0</v>
      </c>
    </row>
    <row r="9" spans="1:23" ht="12.75">
      <c r="A9" s="67" t="s">
        <v>101</v>
      </c>
      <c r="B9" s="59">
        <v>100</v>
      </c>
      <c r="C9" s="58">
        <v>0</v>
      </c>
      <c r="D9" s="58">
        <v>0</v>
      </c>
      <c r="E9" s="58">
        <v>0</v>
      </c>
      <c r="F9" s="58"/>
      <c r="G9" s="58">
        <v>100</v>
      </c>
      <c r="H9" s="58">
        <v>0</v>
      </c>
      <c r="I9" s="58">
        <v>0</v>
      </c>
      <c r="J9" s="58">
        <v>0</v>
      </c>
      <c r="L9" s="68">
        <v>0.1772</v>
      </c>
      <c r="M9" s="68">
        <v>17.45719999999997</v>
      </c>
      <c r="O9" s="69">
        <f t="shared" si="7"/>
        <v>0.1772</v>
      </c>
      <c r="P9" s="69">
        <f t="shared" si="0"/>
        <v>0</v>
      </c>
      <c r="Q9" s="69">
        <f t="shared" si="1"/>
        <v>0</v>
      </c>
      <c r="R9" s="69">
        <f t="shared" si="2"/>
        <v>0</v>
      </c>
      <c r="S9" s="69"/>
      <c r="T9" s="69">
        <f t="shared" si="3"/>
        <v>17.45719999999997</v>
      </c>
      <c r="U9" s="69">
        <f t="shared" si="4"/>
        <v>0</v>
      </c>
      <c r="V9" s="69">
        <f t="shared" si="5"/>
        <v>0</v>
      </c>
      <c r="W9" s="69">
        <f t="shared" si="6"/>
        <v>0</v>
      </c>
    </row>
    <row r="10" spans="1:23" ht="12.75">
      <c r="A10" s="67" t="s">
        <v>102</v>
      </c>
      <c r="B10" s="59"/>
      <c r="C10" s="58"/>
      <c r="D10" s="58"/>
      <c r="E10" s="58"/>
      <c r="F10" s="58"/>
      <c r="G10" s="58"/>
      <c r="H10" s="58"/>
      <c r="I10" s="58"/>
      <c r="J10" s="58"/>
      <c r="L10" s="68">
        <v>0</v>
      </c>
      <c r="M10" s="68">
        <v>0</v>
      </c>
      <c r="O10" s="69">
        <f t="shared" si="7"/>
        <v>0</v>
      </c>
      <c r="P10" s="69">
        <f t="shared" si="0"/>
        <v>0</v>
      </c>
      <c r="Q10" s="69">
        <f t="shared" si="1"/>
        <v>0</v>
      </c>
      <c r="R10" s="69">
        <f t="shared" si="2"/>
        <v>0</v>
      </c>
      <c r="S10" s="69"/>
      <c r="T10" s="69">
        <f t="shared" si="3"/>
        <v>0</v>
      </c>
      <c r="U10" s="69">
        <f t="shared" si="4"/>
        <v>0</v>
      </c>
      <c r="V10" s="69">
        <f t="shared" si="5"/>
        <v>0</v>
      </c>
      <c r="W10" s="69">
        <f t="shared" si="6"/>
        <v>0</v>
      </c>
    </row>
    <row r="11" spans="1:23" ht="12.75">
      <c r="A11" s="67" t="s">
        <v>104</v>
      </c>
      <c r="B11" s="59"/>
      <c r="C11" s="58"/>
      <c r="D11" s="58"/>
      <c r="E11" s="58"/>
      <c r="F11" s="58"/>
      <c r="G11" s="58"/>
      <c r="H11" s="58"/>
      <c r="I11" s="58"/>
      <c r="J11" s="58"/>
      <c r="L11" s="68">
        <v>0</v>
      </c>
      <c r="M11" s="68">
        <v>0</v>
      </c>
      <c r="O11" s="69">
        <f t="shared" si="7"/>
        <v>0</v>
      </c>
      <c r="P11" s="69">
        <f t="shared" si="0"/>
        <v>0</v>
      </c>
      <c r="Q11" s="69">
        <f t="shared" si="1"/>
        <v>0</v>
      </c>
      <c r="R11" s="69">
        <f t="shared" si="2"/>
        <v>0</v>
      </c>
      <c r="S11" s="69"/>
      <c r="T11" s="69">
        <f t="shared" si="3"/>
        <v>0</v>
      </c>
      <c r="U11" s="69">
        <f t="shared" si="4"/>
        <v>0</v>
      </c>
      <c r="V11" s="69">
        <f t="shared" si="5"/>
        <v>0</v>
      </c>
      <c r="W11" s="69">
        <f t="shared" si="6"/>
        <v>0</v>
      </c>
    </row>
    <row r="12" spans="1:23" ht="12.75">
      <c r="A12" s="67" t="s">
        <v>108</v>
      </c>
      <c r="B12" s="59"/>
      <c r="C12" s="58"/>
      <c r="D12" s="58"/>
      <c r="E12" s="58"/>
      <c r="F12" s="58"/>
      <c r="G12" s="58"/>
      <c r="H12" s="58"/>
      <c r="I12" s="58"/>
      <c r="J12" s="58"/>
      <c r="L12" s="68">
        <v>0</v>
      </c>
      <c r="M12" s="68">
        <v>0</v>
      </c>
      <c r="O12" s="69">
        <f t="shared" si="7"/>
        <v>0</v>
      </c>
      <c r="P12" s="69">
        <f t="shared" si="0"/>
        <v>0</v>
      </c>
      <c r="Q12" s="69">
        <f t="shared" si="1"/>
        <v>0</v>
      </c>
      <c r="R12" s="69">
        <f t="shared" si="2"/>
        <v>0</v>
      </c>
      <c r="S12" s="69"/>
      <c r="T12" s="69">
        <f t="shared" si="3"/>
        <v>0</v>
      </c>
      <c r="U12" s="69">
        <f t="shared" si="4"/>
        <v>0</v>
      </c>
      <c r="V12" s="69">
        <f t="shared" si="5"/>
        <v>0</v>
      </c>
      <c r="W12" s="69">
        <f t="shared" si="6"/>
        <v>0</v>
      </c>
    </row>
    <row r="13" spans="1:23" ht="12.75">
      <c r="A13" s="67" t="s">
        <v>32</v>
      </c>
      <c r="B13" s="59">
        <v>41.213283997989976</v>
      </c>
      <c r="C13" s="58">
        <v>58.76791656564173</v>
      </c>
      <c r="D13" s="58">
        <v>0.01879943636830033</v>
      </c>
      <c r="E13" s="58">
        <v>0</v>
      </c>
      <c r="F13" s="58"/>
      <c r="G13" s="58">
        <v>84.97857926362336</v>
      </c>
      <c r="H13" s="58">
        <v>0</v>
      </c>
      <c r="I13" s="58">
        <v>15.021420736376637</v>
      </c>
      <c r="J13" s="58">
        <v>0</v>
      </c>
      <c r="L13" s="68">
        <v>113.83319999999978</v>
      </c>
      <c r="M13" s="68">
        <v>14.495299999999979</v>
      </c>
      <c r="O13" s="69">
        <f t="shared" si="7"/>
        <v>46.91439999999983</v>
      </c>
      <c r="P13" s="69">
        <f t="shared" si="0"/>
        <v>66.89739999999995</v>
      </c>
      <c r="Q13" s="69">
        <f t="shared" si="1"/>
        <v>0.02140000000000001</v>
      </c>
      <c r="R13" s="69">
        <f t="shared" si="2"/>
        <v>0</v>
      </c>
      <c r="S13" s="69"/>
      <c r="T13" s="69">
        <f t="shared" si="3"/>
        <v>12.317899999999979</v>
      </c>
      <c r="U13" s="69">
        <f t="shared" si="4"/>
        <v>0</v>
      </c>
      <c r="V13" s="69">
        <f t="shared" si="5"/>
        <v>2.1773999999999996</v>
      </c>
      <c r="W13" s="69">
        <f t="shared" si="6"/>
        <v>0</v>
      </c>
    </row>
    <row r="14" spans="1:23" ht="12.75">
      <c r="A14" s="67" t="s">
        <v>113</v>
      </c>
      <c r="B14" s="59">
        <v>95.4816708890035</v>
      </c>
      <c r="C14" s="58">
        <v>0.6984024345203458</v>
      </c>
      <c r="D14" s="58">
        <v>3.8199266764761615</v>
      </c>
      <c r="E14" s="58">
        <v>0</v>
      </c>
      <c r="F14" s="58"/>
      <c r="G14" s="58">
        <v>98.47892562990627</v>
      </c>
      <c r="H14" s="58">
        <v>0</v>
      </c>
      <c r="I14" s="58">
        <v>1.5210743700937248</v>
      </c>
      <c r="J14" s="58">
        <v>0</v>
      </c>
      <c r="L14" s="68">
        <v>839.8228995196937</v>
      </c>
      <c r="M14" s="68">
        <v>105.54889999999988</v>
      </c>
      <c r="O14" s="69">
        <f t="shared" si="7"/>
        <v>801.8769369698805</v>
      </c>
      <c r="P14" s="69">
        <f t="shared" si="0"/>
        <v>5.865343575904898</v>
      </c>
      <c r="Q14" s="69">
        <f t="shared" si="1"/>
        <v>32.080618973908365</v>
      </c>
      <c r="R14" s="69">
        <f t="shared" si="2"/>
        <v>0</v>
      </c>
      <c r="S14" s="69"/>
      <c r="T14" s="69">
        <f t="shared" si="3"/>
        <v>103.94342273418403</v>
      </c>
      <c r="U14" s="69">
        <f t="shared" si="4"/>
        <v>0</v>
      </c>
      <c r="V14" s="69">
        <f t="shared" si="5"/>
        <v>1.6054772658158536</v>
      </c>
      <c r="W14" s="69">
        <f t="shared" si="6"/>
        <v>0</v>
      </c>
    </row>
    <row r="15" spans="1:23" ht="12.75">
      <c r="A15" s="67" t="s">
        <v>114</v>
      </c>
      <c r="B15" s="59">
        <v>90.82784665669644</v>
      </c>
      <c r="C15" s="58">
        <v>4.940612980478507</v>
      </c>
      <c r="D15" s="58">
        <v>4.231540362825037</v>
      </c>
      <c r="E15" s="58">
        <v>0</v>
      </c>
      <c r="F15" s="58"/>
      <c r="G15" s="58">
        <v>0</v>
      </c>
      <c r="H15" s="58">
        <v>0</v>
      </c>
      <c r="I15" s="58">
        <v>0</v>
      </c>
      <c r="J15" s="58">
        <v>0</v>
      </c>
      <c r="L15" s="68">
        <v>702.5310999999983</v>
      </c>
      <c r="M15" s="68">
        <v>0</v>
      </c>
      <c r="O15" s="69">
        <f t="shared" si="7"/>
        <v>638.0938702236012</v>
      </c>
      <c r="P15" s="69">
        <f t="shared" si="0"/>
        <v>34.70934271849836</v>
      </c>
      <c r="Q15" s="69">
        <f t="shared" si="1"/>
        <v>29.727887057898656</v>
      </c>
      <c r="R15" s="69">
        <f t="shared" si="2"/>
        <v>0</v>
      </c>
      <c r="S15" s="69"/>
      <c r="T15" s="69">
        <f t="shared" si="3"/>
        <v>0</v>
      </c>
      <c r="U15" s="69">
        <f t="shared" si="4"/>
        <v>0</v>
      </c>
      <c r="V15" s="69">
        <f t="shared" si="5"/>
        <v>0</v>
      </c>
      <c r="W15" s="69">
        <f t="shared" si="6"/>
        <v>0</v>
      </c>
    </row>
    <row r="16" spans="1:23" ht="12.75">
      <c r="A16" s="67" t="s">
        <v>94</v>
      </c>
      <c r="B16" s="59">
        <v>0</v>
      </c>
      <c r="C16" s="58">
        <v>0</v>
      </c>
      <c r="D16" s="58">
        <v>100</v>
      </c>
      <c r="E16" s="58">
        <v>0</v>
      </c>
      <c r="F16" s="58"/>
      <c r="G16" s="58">
        <v>0</v>
      </c>
      <c r="H16" s="58">
        <v>0</v>
      </c>
      <c r="I16" s="58">
        <v>0</v>
      </c>
      <c r="J16" s="58">
        <v>0</v>
      </c>
      <c r="L16" s="68">
        <v>8.381499999999996</v>
      </c>
      <c r="M16" s="68">
        <v>0</v>
      </c>
      <c r="O16" s="69">
        <f t="shared" si="7"/>
        <v>0</v>
      </c>
      <c r="P16" s="69">
        <f t="shared" si="0"/>
        <v>0</v>
      </c>
      <c r="Q16" s="69">
        <f t="shared" si="1"/>
        <v>8.381499999999996</v>
      </c>
      <c r="R16" s="69">
        <f t="shared" si="2"/>
        <v>0</v>
      </c>
      <c r="S16" s="69"/>
      <c r="T16" s="69">
        <f t="shared" si="3"/>
        <v>0</v>
      </c>
      <c r="U16" s="69">
        <f t="shared" si="4"/>
        <v>0</v>
      </c>
      <c r="V16" s="69">
        <f t="shared" si="5"/>
        <v>0</v>
      </c>
      <c r="W16" s="69">
        <f t="shared" si="6"/>
        <v>0</v>
      </c>
    </row>
    <row r="17" spans="1:23" ht="12.75">
      <c r="A17" s="67" t="s">
        <v>99</v>
      </c>
      <c r="B17" s="59">
        <v>5.380822015534291</v>
      </c>
      <c r="C17" s="58">
        <v>0</v>
      </c>
      <c r="D17" s="58">
        <v>94.6191779844657</v>
      </c>
      <c r="E17" s="58">
        <v>0</v>
      </c>
      <c r="F17" s="58"/>
      <c r="G17" s="58">
        <v>85.22892618100686</v>
      </c>
      <c r="H17" s="58">
        <v>0</v>
      </c>
      <c r="I17" s="58">
        <v>14.771073818993148</v>
      </c>
      <c r="J17" s="58">
        <v>0</v>
      </c>
      <c r="L17" s="68">
        <v>11.213899999999992</v>
      </c>
      <c r="M17" s="68">
        <v>8.247199999999975</v>
      </c>
      <c r="O17" s="69">
        <f t="shared" si="7"/>
        <v>0.6033999999999995</v>
      </c>
      <c r="P17" s="69">
        <f t="shared" si="0"/>
        <v>0</v>
      </c>
      <c r="Q17" s="69">
        <f t="shared" si="1"/>
        <v>10.610499999999991</v>
      </c>
      <c r="R17" s="69">
        <f t="shared" si="2"/>
        <v>0</v>
      </c>
      <c r="S17" s="69"/>
      <c r="T17" s="69">
        <f t="shared" si="3"/>
        <v>7.028999999999976</v>
      </c>
      <c r="U17" s="69">
        <f t="shared" si="4"/>
        <v>0</v>
      </c>
      <c r="V17" s="69">
        <f t="shared" si="5"/>
        <v>1.2181999999999993</v>
      </c>
      <c r="W17" s="69">
        <f t="shared" si="6"/>
        <v>0</v>
      </c>
    </row>
    <row r="18" spans="1:23" ht="12.75">
      <c r="A18" s="67" t="s">
        <v>103</v>
      </c>
      <c r="B18" s="59"/>
      <c r="C18" s="58"/>
      <c r="D18" s="58"/>
      <c r="E18" s="58"/>
      <c r="F18" s="58"/>
      <c r="G18" s="58"/>
      <c r="H18" s="58"/>
      <c r="I18" s="58"/>
      <c r="J18" s="58"/>
      <c r="L18" s="68">
        <v>0</v>
      </c>
      <c r="M18" s="68">
        <v>0</v>
      </c>
      <c r="O18" s="69">
        <f t="shared" si="7"/>
        <v>0</v>
      </c>
      <c r="P18" s="69">
        <f t="shared" si="0"/>
        <v>0</v>
      </c>
      <c r="Q18" s="69">
        <f t="shared" si="1"/>
        <v>0</v>
      </c>
      <c r="R18" s="69">
        <f t="shared" si="2"/>
        <v>0</v>
      </c>
      <c r="S18" s="69"/>
      <c r="T18" s="69">
        <f t="shared" si="3"/>
        <v>0</v>
      </c>
      <c r="U18" s="69">
        <f t="shared" si="4"/>
        <v>0</v>
      </c>
      <c r="V18" s="69">
        <f t="shared" si="5"/>
        <v>0</v>
      </c>
      <c r="W18" s="69">
        <f t="shared" si="6"/>
        <v>0</v>
      </c>
    </row>
    <row r="19" spans="1:23" ht="12.75">
      <c r="A19" s="67" t="s">
        <v>105</v>
      </c>
      <c r="B19" s="59"/>
      <c r="C19" s="58"/>
      <c r="D19" s="58"/>
      <c r="E19" s="58"/>
      <c r="F19" s="58"/>
      <c r="G19" s="58"/>
      <c r="H19" s="58"/>
      <c r="I19" s="58"/>
      <c r="J19" s="58"/>
      <c r="L19" s="68">
        <v>0</v>
      </c>
      <c r="M19" s="68">
        <v>0</v>
      </c>
      <c r="O19" s="69">
        <f t="shared" si="7"/>
        <v>0</v>
      </c>
      <c r="P19" s="69">
        <f t="shared" si="0"/>
        <v>0</v>
      </c>
      <c r="Q19" s="69">
        <f t="shared" si="1"/>
        <v>0</v>
      </c>
      <c r="R19" s="69">
        <f t="shared" si="2"/>
        <v>0</v>
      </c>
      <c r="S19" s="69"/>
      <c r="T19" s="69">
        <f t="shared" si="3"/>
        <v>0</v>
      </c>
      <c r="U19" s="69">
        <f t="shared" si="4"/>
        <v>0</v>
      </c>
      <c r="V19" s="69">
        <f t="shared" si="5"/>
        <v>0</v>
      </c>
      <c r="W19" s="69">
        <f t="shared" si="6"/>
        <v>0</v>
      </c>
    </row>
    <row r="20" spans="1:23" ht="12.75">
      <c r="A20" s="67" t="s">
        <v>109</v>
      </c>
      <c r="B20" s="59">
        <v>6.6063854105814</v>
      </c>
      <c r="C20" s="58">
        <v>0</v>
      </c>
      <c r="D20" s="58">
        <v>93.3936145894186</v>
      </c>
      <c r="E20" s="58">
        <v>0</v>
      </c>
      <c r="F20" s="58"/>
      <c r="G20" s="58">
        <v>0</v>
      </c>
      <c r="H20" s="58">
        <v>0</v>
      </c>
      <c r="I20" s="58">
        <v>0</v>
      </c>
      <c r="J20" s="58">
        <v>0</v>
      </c>
      <c r="L20" s="68">
        <v>110.2387999999999</v>
      </c>
      <c r="M20" s="68">
        <v>0</v>
      </c>
      <c r="O20" s="69">
        <f t="shared" si="7"/>
        <v>7.282800000000002</v>
      </c>
      <c r="P20" s="69">
        <f t="shared" si="0"/>
        <v>0</v>
      </c>
      <c r="Q20" s="69">
        <f t="shared" si="1"/>
        <v>102.95599999999989</v>
      </c>
      <c r="R20" s="69">
        <f t="shared" si="2"/>
        <v>0</v>
      </c>
      <c r="S20" s="69"/>
      <c r="T20" s="69">
        <f t="shared" si="3"/>
        <v>0</v>
      </c>
      <c r="U20" s="69">
        <f t="shared" si="4"/>
        <v>0</v>
      </c>
      <c r="V20" s="69">
        <f t="shared" si="5"/>
        <v>0</v>
      </c>
      <c r="W20" s="69">
        <f t="shared" si="6"/>
        <v>0</v>
      </c>
    </row>
    <row r="21" spans="1:23" ht="12.75">
      <c r="A21" s="67" t="s">
        <v>39</v>
      </c>
      <c r="B21" s="59">
        <v>55.508461114455784</v>
      </c>
      <c r="C21" s="58">
        <v>0</v>
      </c>
      <c r="D21" s="58">
        <v>44.491538885544216</v>
      </c>
      <c r="E21" s="58">
        <v>0</v>
      </c>
      <c r="F21" s="58"/>
      <c r="G21" s="58">
        <v>0</v>
      </c>
      <c r="H21" s="58">
        <v>0</v>
      </c>
      <c r="I21" s="58">
        <v>0</v>
      </c>
      <c r="J21" s="58">
        <v>0</v>
      </c>
      <c r="L21" s="68">
        <v>251.88539999999955</v>
      </c>
      <c r="M21" s="68">
        <v>0</v>
      </c>
      <c r="O21" s="69">
        <f t="shared" si="7"/>
        <v>139.81770931199117</v>
      </c>
      <c r="P21" s="69">
        <f t="shared" si="0"/>
        <v>0</v>
      </c>
      <c r="Q21" s="69">
        <f t="shared" si="1"/>
        <v>112.06769068800838</v>
      </c>
      <c r="R21" s="69">
        <f t="shared" si="2"/>
        <v>0</v>
      </c>
      <c r="S21" s="69"/>
      <c r="T21" s="69">
        <f t="shared" si="3"/>
        <v>0</v>
      </c>
      <c r="U21" s="69">
        <f t="shared" si="4"/>
        <v>0</v>
      </c>
      <c r="V21" s="69">
        <f t="shared" si="5"/>
        <v>0</v>
      </c>
      <c r="W21" s="69">
        <f t="shared" si="6"/>
        <v>0</v>
      </c>
    </row>
    <row r="22" spans="1:23" ht="12.75">
      <c r="A22" s="67" t="s">
        <v>111</v>
      </c>
      <c r="B22" s="59">
        <v>0</v>
      </c>
      <c r="C22" s="58">
        <v>0</v>
      </c>
      <c r="D22" s="58">
        <v>100</v>
      </c>
      <c r="E22" s="58">
        <v>0</v>
      </c>
      <c r="F22" s="58"/>
      <c r="G22" s="58">
        <v>0</v>
      </c>
      <c r="H22" s="58">
        <v>0</v>
      </c>
      <c r="I22" s="58">
        <v>0</v>
      </c>
      <c r="J22" s="58">
        <v>0</v>
      </c>
      <c r="L22" s="68">
        <v>21.648599999999963</v>
      </c>
      <c r="M22" s="68">
        <v>0</v>
      </c>
      <c r="O22" s="69">
        <f t="shared" si="7"/>
        <v>0</v>
      </c>
      <c r="P22" s="69">
        <f t="shared" si="0"/>
        <v>0</v>
      </c>
      <c r="Q22" s="69">
        <f t="shared" si="1"/>
        <v>21.648599999999966</v>
      </c>
      <c r="R22" s="69">
        <f t="shared" si="2"/>
        <v>0</v>
      </c>
      <c r="S22" s="69"/>
      <c r="T22" s="69">
        <f t="shared" si="3"/>
        <v>0</v>
      </c>
      <c r="U22" s="69">
        <f t="shared" si="4"/>
        <v>0</v>
      </c>
      <c r="V22" s="69">
        <f t="shared" si="5"/>
        <v>0</v>
      </c>
      <c r="W22" s="69">
        <f t="shared" si="6"/>
        <v>0</v>
      </c>
    </row>
    <row r="23" spans="1:23" ht="12.75">
      <c r="A23" s="67" t="s">
        <v>3</v>
      </c>
      <c r="B23" s="59">
        <v>2.1837777717098072</v>
      </c>
      <c r="C23" s="58">
        <v>0.0166783774259122</v>
      </c>
      <c r="D23" s="58">
        <v>97.16463737861545</v>
      </c>
      <c r="E23" s="58">
        <v>0.6349064722488343</v>
      </c>
      <c r="F23" s="58"/>
      <c r="G23" s="58">
        <v>0</v>
      </c>
      <c r="H23" s="58">
        <v>0</v>
      </c>
      <c r="I23" s="58">
        <v>0</v>
      </c>
      <c r="J23" s="58">
        <v>0</v>
      </c>
      <c r="L23" s="68">
        <v>780.2042999999987</v>
      </c>
      <c r="M23" s="68">
        <v>0</v>
      </c>
      <c r="O23" s="69">
        <f t="shared" si="7"/>
        <v>17.03792807732407</v>
      </c>
      <c r="P23" s="69">
        <f t="shared" si="0"/>
        <v>0.13012541784719608</v>
      </c>
      <c r="Q23" s="69">
        <f t="shared" si="1"/>
        <v>758.0826789073639</v>
      </c>
      <c r="R23" s="69">
        <f t="shared" si="2"/>
        <v>4.953567597463704</v>
      </c>
      <c r="S23" s="69"/>
      <c r="T23" s="69">
        <f t="shared" si="3"/>
        <v>0</v>
      </c>
      <c r="U23" s="69">
        <f t="shared" si="4"/>
        <v>0</v>
      </c>
      <c r="V23" s="69">
        <f t="shared" si="5"/>
        <v>0</v>
      </c>
      <c r="W23" s="69">
        <f t="shared" si="6"/>
        <v>0</v>
      </c>
    </row>
    <row r="24" spans="1:23" ht="12.75">
      <c r="A24" s="67" t="s">
        <v>112</v>
      </c>
      <c r="B24" s="59">
        <v>0</v>
      </c>
      <c r="C24" s="58">
        <v>0</v>
      </c>
      <c r="D24" s="58">
        <v>100</v>
      </c>
      <c r="E24" s="58">
        <v>0</v>
      </c>
      <c r="F24" s="58"/>
      <c r="G24" s="58">
        <v>0</v>
      </c>
      <c r="H24" s="58">
        <v>0</v>
      </c>
      <c r="I24" s="58">
        <v>0</v>
      </c>
      <c r="J24" s="58">
        <v>0</v>
      </c>
      <c r="L24" s="68">
        <v>4.153600000000001</v>
      </c>
      <c r="M24" s="68">
        <v>0</v>
      </c>
      <c r="O24" s="69">
        <f t="shared" si="7"/>
        <v>0</v>
      </c>
      <c r="P24" s="69">
        <f t="shared" si="0"/>
        <v>0</v>
      </c>
      <c r="Q24" s="69">
        <f t="shared" si="1"/>
        <v>4.153600000000001</v>
      </c>
      <c r="R24" s="69">
        <f t="shared" si="2"/>
        <v>0</v>
      </c>
      <c r="S24" s="69"/>
      <c r="T24" s="69">
        <f t="shared" si="3"/>
        <v>0</v>
      </c>
      <c r="U24" s="69">
        <f t="shared" si="4"/>
        <v>0</v>
      </c>
      <c r="V24" s="69">
        <f t="shared" si="5"/>
        <v>0</v>
      </c>
      <c r="W24" s="69">
        <f t="shared" si="6"/>
        <v>0</v>
      </c>
    </row>
    <row r="25" spans="1:23" ht="12.75">
      <c r="A25" s="67" t="s">
        <v>115</v>
      </c>
      <c r="B25" s="59">
        <v>0</v>
      </c>
      <c r="C25" s="58">
        <v>0</v>
      </c>
      <c r="D25" s="58">
        <v>97.44747056747826</v>
      </c>
      <c r="E25" s="58">
        <v>2.5525294325217383</v>
      </c>
      <c r="F25" s="58"/>
      <c r="G25" s="58">
        <v>0</v>
      </c>
      <c r="H25" s="58">
        <v>0</v>
      </c>
      <c r="I25" s="58">
        <v>0</v>
      </c>
      <c r="J25" s="58">
        <v>0</v>
      </c>
      <c r="L25" s="68">
        <v>31.172999999999956</v>
      </c>
      <c r="M25" s="68">
        <v>0</v>
      </c>
      <c r="O25" s="69">
        <f t="shared" si="7"/>
        <v>0</v>
      </c>
      <c r="P25" s="69">
        <f t="shared" si="0"/>
        <v>0</v>
      </c>
      <c r="Q25" s="69">
        <f t="shared" si="1"/>
        <v>30.377299999999956</v>
      </c>
      <c r="R25" s="69">
        <f t="shared" si="2"/>
        <v>0.7957000000000004</v>
      </c>
      <c r="S25" s="69"/>
      <c r="T25" s="69">
        <f t="shared" si="3"/>
        <v>0</v>
      </c>
      <c r="U25" s="69">
        <f t="shared" si="4"/>
        <v>0</v>
      </c>
      <c r="V25" s="69">
        <f t="shared" si="5"/>
        <v>0</v>
      </c>
      <c r="W25" s="69">
        <f t="shared" si="6"/>
        <v>0</v>
      </c>
    </row>
    <row r="26" spans="1:23" ht="12.75">
      <c r="A26" s="67" t="s">
        <v>95</v>
      </c>
      <c r="B26" s="59">
        <v>6.6881017701434615</v>
      </c>
      <c r="C26" s="58">
        <v>0</v>
      </c>
      <c r="D26" s="58">
        <v>6.148933195869073</v>
      </c>
      <c r="E26" s="58">
        <v>87.16296503398748</v>
      </c>
      <c r="F26" s="58"/>
      <c r="G26" s="58">
        <v>0</v>
      </c>
      <c r="H26" s="58">
        <v>0</v>
      </c>
      <c r="I26" s="58">
        <v>0</v>
      </c>
      <c r="J26" s="58">
        <v>0</v>
      </c>
      <c r="L26" s="68">
        <v>114.34229999999984</v>
      </c>
      <c r="M26" s="68">
        <v>0</v>
      </c>
      <c r="O26" s="69">
        <f t="shared" si="7"/>
        <v>7.647329390322736</v>
      </c>
      <c r="P26" s="69">
        <f t="shared" si="0"/>
        <v>0</v>
      </c>
      <c r="Q26" s="69">
        <f t="shared" si="1"/>
        <v>7.0308316416201935</v>
      </c>
      <c r="R26" s="69">
        <f t="shared" si="2"/>
        <v>99.66413896805692</v>
      </c>
      <c r="S26" s="69"/>
      <c r="T26" s="69">
        <f t="shared" si="3"/>
        <v>0</v>
      </c>
      <c r="U26" s="69">
        <f t="shared" si="4"/>
        <v>0</v>
      </c>
      <c r="V26" s="69">
        <f t="shared" si="5"/>
        <v>0</v>
      </c>
      <c r="W26" s="69">
        <f t="shared" si="6"/>
        <v>0</v>
      </c>
    </row>
    <row r="27" spans="1:23" ht="12.75">
      <c r="A27" s="67" t="s">
        <v>110</v>
      </c>
      <c r="B27" s="59">
        <v>15.368990047510147</v>
      </c>
      <c r="C27" s="58">
        <v>0</v>
      </c>
      <c r="D27" s="58">
        <v>3.064181842685824</v>
      </c>
      <c r="E27" s="58">
        <v>81.56682810980402</v>
      </c>
      <c r="F27" s="58"/>
      <c r="G27" s="58">
        <v>0</v>
      </c>
      <c r="H27" s="58">
        <v>0</v>
      </c>
      <c r="I27" s="58">
        <v>0</v>
      </c>
      <c r="J27" s="58">
        <v>0</v>
      </c>
      <c r="L27" s="68">
        <v>246.5501999999995</v>
      </c>
      <c r="M27" s="68">
        <v>0</v>
      </c>
      <c r="O27" s="69">
        <f t="shared" si="7"/>
        <v>37.892275700116286</v>
      </c>
      <c r="P27" s="69">
        <f t="shared" si="0"/>
        <v>0</v>
      </c>
      <c r="Q27" s="69">
        <f t="shared" si="1"/>
        <v>7.554746461505569</v>
      </c>
      <c r="R27" s="69">
        <f t="shared" si="2"/>
        <v>201.10317783837763</v>
      </c>
      <c r="S27" s="69"/>
      <c r="T27" s="69">
        <f t="shared" si="3"/>
        <v>0</v>
      </c>
      <c r="U27" s="69">
        <f t="shared" si="4"/>
        <v>0</v>
      </c>
      <c r="V27" s="69">
        <f t="shared" si="5"/>
        <v>0</v>
      </c>
      <c r="W27" s="69">
        <f t="shared" si="6"/>
        <v>0</v>
      </c>
    </row>
    <row r="28" spans="1:23" ht="12.75">
      <c r="A28" s="67" t="s">
        <v>106</v>
      </c>
      <c r="B28" s="59">
        <v>100</v>
      </c>
      <c r="C28" s="58">
        <v>0</v>
      </c>
      <c r="D28" s="58">
        <v>0</v>
      </c>
      <c r="E28" s="58">
        <v>0</v>
      </c>
      <c r="F28" s="58"/>
      <c r="G28" s="58">
        <v>0</v>
      </c>
      <c r="H28" s="58">
        <v>0</v>
      </c>
      <c r="I28" s="58">
        <v>0</v>
      </c>
      <c r="J28" s="58">
        <v>0</v>
      </c>
      <c r="L28" s="68">
        <v>0.0366999999999999</v>
      </c>
      <c r="M28" s="68">
        <v>0</v>
      </c>
      <c r="O28" s="69">
        <f t="shared" si="7"/>
        <v>0.0366999999999999</v>
      </c>
      <c r="P28" s="69">
        <f t="shared" si="0"/>
        <v>0</v>
      </c>
      <c r="Q28" s="69">
        <f t="shared" si="1"/>
        <v>0</v>
      </c>
      <c r="R28" s="69">
        <f t="shared" si="2"/>
        <v>0</v>
      </c>
      <c r="S28" s="69"/>
      <c r="T28" s="69">
        <f t="shared" si="3"/>
        <v>0</v>
      </c>
      <c r="U28" s="69">
        <f t="shared" si="4"/>
        <v>0</v>
      </c>
      <c r="V28" s="69">
        <f t="shared" si="5"/>
        <v>0</v>
      </c>
      <c r="W28" s="69">
        <f t="shared" si="6"/>
        <v>0</v>
      </c>
    </row>
    <row r="29" spans="1:23" ht="12.75">
      <c r="A29" s="60" t="s">
        <v>160</v>
      </c>
      <c r="B29" s="61">
        <v>71.11287673276854</v>
      </c>
      <c r="C29" s="62">
        <v>2.5838052254974673</v>
      </c>
      <c r="D29" s="62">
        <v>20.762494340392287</v>
      </c>
      <c r="E29" s="62">
        <v>5.540823701341702</v>
      </c>
      <c r="F29" s="62"/>
      <c r="G29" s="78">
        <v>96.21018675920074</v>
      </c>
      <c r="H29" s="78">
        <v>0.09568234241806771</v>
      </c>
      <c r="I29" s="78">
        <v>3.6941308983811982</v>
      </c>
      <c r="J29" s="78">
        <v>0</v>
      </c>
      <c r="O29" s="44">
        <f>SUM(O5:O28)</f>
        <v>4026.504609577216</v>
      </c>
      <c r="P29" s="44">
        <f aca="true" t="shared" si="8" ref="P29:W29">SUM(P5:P28)</f>
        <v>146.30035337939825</v>
      </c>
      <c r="Q29" s="44">
        <f t="shared" si="8"/>
        <v>1176.319198628651</v>
      </c>
      <c r="R29" s="44">
        <f t="shared" si="8"/>
        <v>313.38583793442194</v>
      </c>
      <c r="S29" s="44"/>
      <c r="T29" s="44">
        <f t="shared" si="8"/>
        <v>146.72085496168108</v>
      </c>
      <c r="U29" s="44">
        <f t="shared" si="8"/>
        <v>0.13792661792632016</v>
      </c>
      <c r="V29" s="44">
        <f t="shared" si="8"/>
        <v>5.627318420392382</v>
      </c>
      <c r="W29" s="44">
        <f t="shared" si="8"/>
        <v>0</v>
      </c>
    </row>
    <row r="30" spans="1:10" ht="12.75">
      <c r="A30" s="46" t="s">
        <v>168</v>
      </c>
      <c r="B30" s="59">
        <v>93.82809718691846</v>
      </c>
      <c r="C30" s="58">
        <v>0.9276951995042847</v>
      </c>
      <c r="D30" s="58">
        <v>5.215284171092531</v>
      </c>
      <c r="E30" s="58">
        <v>0.02892344248473126</v>
      </c>
      <c r="F30" s="58"/>
      <c r="G30" s="58">
        <v>98.87476320313613</v>
      </c>
      <c r="H30" s="58">
        <v>0</v>
      </c>
      <c r="I30" s="58">
        <v>1.1252367968638748</v>
      </c>
      <c r="J30" s="5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8.88671875" defaultRowHeight="15"/>
  <cols>
    <col min="1" max="1" width="25.6640625" style="0" customWidth="1"/>
  </cols>
  <sheetData>
    <row r="1" spans="1:102" ht="20.25">
      <c r="A1" s="97" t="s">
        <v>333</v>
      </c>
      <c r="B1" s="98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</row>
    <row r="2" spans="1:102" ht="15">
      <c r="A2" s="91"/>
      <c r="B2" s="95">
        <v>1</v>
      </c>
      <c r="C2" s="95">
        <v>2</v>
      </c>
      <c r="D2" s="95">
        <v>3</v>
      </c>
      <c r="E2" s="95">
        <v>4</v>
      </c>
      <c r="F2" s="95">
        <v>5</v>
      </c>
      <c r="G2" s="95">
        <v>6</v>
      </c>
      <c r="H2" s="95">
        <v>7</v>
      </c>
      <c r="I2" s="95">
        <v>8</v>
      </c>
      <c r="J2" s="95">
        <v>9</v>
      </c>
      <c r="K2" s="95">
        <v>10</v>
      </c>
      <c r="L2" s="95">
        <v>11</v>
      </c>
      <c r="M2" s="95">
        <v>12</v>
      </c>
      <c r="N2" s="95">
        <v>13</v>
      </c>
      <c r="O2" s="95">
        <v>14</v>
      </c>
      <c r="P2" s="95">
        <v>15</v>
      </c>
      <c r="Q2" s="95">
        <v>16</v>
      </c>
      <c r="R2" s="95">
        <v>17</v>
      </c>
      <c r="S2" s="95">
        <v>18</v>
      </c>
      <c r="T2" s="95">
        <v>19</v>
      </c>
      <c r="U2" s="95">
        <v>20</v>
      </c>
      <c r="V2" s="95">
        <v>21</v>
      </c>
      <c r="W2" s="95">
        <v>22</v>
      </c>
      <c r="X2" s="95">
        <v>23</v>
      </c>
      <c r="Y2" s="95">
        <v>24</v>
      </c>
      <c r="Z2" s="95">
        <v>25</v>
      </c>
      <c r="AA2" s="95">
        <v>26</v>
      </c>
      <c r="AB2" s="95">
        <v>27</v>
      </c>
      <c r="AC2" s="95">
        <v>28</v>
      </c>
      <c r="AD2" s="95">
        <v>29</v>
      </c>
      <c r="AE2" s="95">
        <v>30</v>
      </c>
      <c r="AF2" s="95">
        <v>31</v>
      </c>
      <c r="AG2" s="95">
        <v>32</v>
      </c>
      <c r="AH2" s="95">
        <v>33</v>
      </c>
      <c r="AI2" s="95">
        <v>34</v>
      </c>
      <c r="AJ2" s="95">
        <v>35</v>
      </c>
      <c r="AK2" s="95">
        <v>36</v>
      </c>
      <c r="AL2" s="95">
        <v>37</v>
      </c>
      <c r="AM2" s="95">
        <v>38</v>
      </c>
      <c r="AN2" s="95">
        <v>39</v>
      </c>
      <c r="AO2" s="95">
        <v>40</v>
      </c>
      <c r="AP2" s="95">
        <v>41</v>
      </c>
      <c r="AQ2" s="95">
        <v>42</v>
      </c>
      <c r="AR2" s="95">
        <v>43</v>
      </c>
      <c r="AS2" s="95">
        <v>44</v>
      </c>
      <c r="AT2" s="95">
        <v>45</v>
      </c>
      <c r="AU2" s="95">
        <v>46</v>
      </c>
      <c r="AV2" s="95">
        <v>47</v>
      </c>
      <c r="AW2" s="95">
        <v>48</v>
      </c>
      <c r="AX2" s="95">
        <v>49</v>
      </c>
      <c r="AY2" s="95">
        <v>50</v>
      </c>
      <c r="AZ2" s="95">
        <v>51</v>
      </c>
      <c r="BA2" s="95">
        <v>52</v>
      </c>
      <c r="BB2" s="95">
        <v>53</v>
      </c>
      <c r="BC2" s="95">
        <v>54</v>
      </c>
      <c r="BD2" s="95">
        <v>55</v>
      </c>
      <c r="BE2" s="95">
        <v>56</v>
      </c>
      <c r="BF2" s="95">
        <v>57</v>
      </c>
      <c r="BG2" s="95">
        <v>58</v>
      </c>
      <c r="BH2" s="95">
        <v>59</v>
      </c>
      <c r="BI2" s="95">
        <v>60</v>
      </c>
      <c r="BJ2" s="95">
        <v>61</v>
      </c>
      <c r="BK2" s="95">
        <v>62</v>
      </c>
      <c r="BL2" s="95">
        <v>63</v>
      </c>
      <c r="BM2" s="95">
        <v>64</v>
      </c>
      <c r="BN2" s="95">
        <v>65</v>
      </c>
      <c r="BO2" s="95">
        <v>66</v>
      </c>
      <c r="BP2" s="95">
        <v>67</v>
      </c>
      <c r="BQ2" s="95">
        <v>68</v>
      </c>
      <c r="BR2" s="95">
        <v>69</v>
      </c>
      <c r="BS2" s="95">
        <v>70</v>
      </c>
      <c r="BT2" s="95">
        <v>71</v>
      </c>
      <c r="BU2" s="95">
        <v>72</v>
      </c>
      <c r="BV2" s="95">
        <v>73</v>
      </c>
      <c r="BW2" s="95">
        <v>74</v>
      </c>
      <c r="BX2" s="95">
        <v>75</v>
      </c>
      <c r="BY2" s="95">
        <v>76</v>
      </c>
      <c r="BZ2" s="95">
        <v>77</v>
      </c>
      <c r="CA2" s="95">
        <v>78</v>
      </c>
      <c r="CB2" s="95">
        <v>79</v>
      </c>
      <c r="CC2" s="95">
        <v>80</v>
      </c>
      <c r="CD2" s="95">
        <v>81</v>
      </c>
      <c r="CE2" s="95">
        <v>82</v>
      </c>
      <c r="CF2" s="95">
        <v>83</v>
      </c>
      <c r="CG2" s="95">
        <v>84</v>
      </c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</row>
    <row r="3" spans="1:102" ht="15">
      <c r="A3" s="92" t="s">
        <v>280</v>
      </c>
      <c r="B3" s="103" t="s">
        <v>231</v>
      </c>
      <c r="C3" s="103" t="s">
        <v>218</v>
      </c>
      <c r="D3" s="103" t="s">
        <v>212</v>
      </c>
      <c r="E3" s="103" t="s">
        <v>209</v>
      </c>
      <c r="F3" s="103" t="s">
        <v>239</v>
      </c>
      <c r="G3" s="103" t="s">
        <v>240</v>
      </c>
      <c r="H3" s="103" t="s">
        <v>222</v>
      </c>
      <c r="I3" s="103" t="s">
        <v>232</v>
      </c>
      <c r="J3" s="103" t="s">
        <v>206</v>
      </c>
      <c r="K3" s="103" t="s">
        <v>247</v>
      </c>
      <c r="L3" s="103" t="s">
        <v>192</v>
      </c>
      <c r="M3" s="103" t="s">
        <v>225</v>
      </c>
      <c r="N3" s="103" t="s">
        <v>196</v>
      </c>
      <c r="O3" s="103" t="s">
        <v>195</v>
      </c>
      <c r="P3" s="103" t="s">
        <v>210</v>
      </c>
      <c r="Q3" s="103" t="s">
        <v>250</v>
      </c>
      <c r="R3" s="103" t="s">
        <v>230</v>
      </c>
      <c r="S3" s="103" t="s">
        <v>199</v>
      </c>
      <c r="T3" s="103" t="s">
        <v>226</v>
      </c>
      <c r="U3" s="103" t="s">
        <v>237</v>
      </c>
      <c r="V3" s="103" t="s">
        <v>198</v>
      </c>
      <c r="W3" s="103" t="s">
        <v>243</v>
      </c>
      <c r="X3" s="103" t="s">
        <v>253</v>
      </c>
      <c r="Y3" s="103" t="s">
        <v>278</v>
      </c>
      <c r="Z3" s="103" t="s">
        <v>229</v>
      </c>
      <c r="AA3" s="103" t="s">
        <v>267</v>
      </c>
      <c r="AB3" s="103" t="s">
        <v>254</v>
      </c>
      <c r="AC3" s="103" t="s">
        <v>235</v>
      </c>
      <c r="AD3" s="103" t="s">
        <v>203</v>
      </c>
      <c r="AE3" s="103" t="s">
        <v>205</v>
      </c>
      <c r="AF3" s="103" t="s">
        <v>216</v>
      </c>
      <c r="AG3" s="103" t="s">
        <v>236</v>
      </c>
      <c r="AH3" s="103" t="s">
        <v>224</v>
      </c>
      <c r="AI3" s="103" t="s">
        <v>227</v>
      </c>
      <c r="AJ3" s="103" t="s">
        <v>217</v>
      </c>
      <c r="AK3" s="103" t="s">
        <v>249</v>
      </c>
      <c r="AL3" s="103" t="s">
        <v>220</v>
      </c>
      <c r="AM3" s="103" t="s">
        <v>214</v>
      </c>
      <c r="AN3" s="103" t="s">
        <v>207</v>
      </c>
      <c r="AO3" s="103" t="s">
        <v>223</v>
      </c>
      <c r="AP3" s="103" t="s">
        <v>211</v>
      </c>
      <c r="AQ3" s="103" t="s">
        <v>257</v>
      </c>
      <c r="AR3" s="103" t="s">
        <v>193</v>
      </c>
      <c r="AS3" s="103" t="s">
        <v>256</v>
      </c>
      <c r="AT3" s="103" t="s">
        <v>228</v>
      </c>
      <c r="AU3" s="103" t="s">
        <v>233</v>
      </c>
      <c r="AV3" s="103" t="s">
        <v>241</v>
      </c>
      <c r="AW3" s="103" t="s">
        <v>219</v>
      </c>
      <c r="AX3" s="103" t="s">
        <v>201</v>
      </c>
      <c r="AY3" s="103" t="s">
        <v>245</v>
      </c>
      <c r="AZ3" s="103" t="s">
        <v>194</v>
      </c>
      <c r="BA3" s="103" t="s">
        <v>238</v>
      </c>
      <c r="BB3" s="103" t="s">
        <v>208</v>
      </c>
      <c r="BC3" s="103" t="s">
        <v>248</v>
      </c>
      <c r="BD3" s="103" t="s">
        <v>266</v>
      </c>
      <c r="BE3" s="103" t="s">
        <v>213</v>
      </c>
      <c r="BF3" s="103" t="s">
        <v>258</v>
      </c>
      <c r="BG3" s="103" t="s">
        <v>200</v>
      </c>
      <c r="BH3" s="103" t="s">
        <v>269</v>
      </c>
      <c r="BI3" s="103" t="s">
        <v>274</v>
      </c>
      <c r="BJ3" s="103" t="s">
        <v>242</v>
      </c>
      <c r="BK3" s="103" t="s">
        <v>1</v>
      </c>
      <c r="BL3" s="103" t="s">
        <v>2</v>
      </c>
      <c r="BM3" s="103" t="s">
        <v>265</v>
      </c>
      <c r="BN3" s="103" t="s">
        <v>271</v>
      </c>
      <c r="BO3" s="103" t="s">
        <v>261</v>
      </c>
      <c r="BP3" s="103" t="s">
        <v>215</v>
      </c>
      <c r="BQ3" s="103" t="s">
        <v>204</v>
      </c>
      <c r="BR3" s="103" t="s">
        <v>221</v>
      </c>
      <c r="BS3" s="103" t="s">
        <v>246</v>
      </c>
      <c r="BT3" s="103" t="s">
        <v>202</v>
      </c>
      <c r="BU3" s="103" t="s">
        <v>255</v>
      </c>
      <c r="BV3" s="103" t="s">
        <v>244</v>
      </c>
      <c r="BW3" s="103" t="s">
        <v>251</v>
      </c>
      <c r="BX3" s="103" t="s">
        <v>263</v>
      </c>
      <c r="BY3" s="103" t="s">
        <v>234</v>
      </c>
      <c r="BZ3" s="103" t="s">
        <v>262</v>
      </c>
      <c r="CA3" s="103" t="s">
        <v>277</v>
      </c>
      <c r="CB3" s="103" t="s">
        <v>268</v>
      </c>
      <c r="CC3" s="103" t="s">
        <v>264</v>
      </c>
      <c r="CD3" s="103" t="s">
        <v>259</v>
      </c>
      <c r="CE3" s="103" t="s">
        <v>273</v>
      </c>
      <c r="CF3" s="103" t="s">
        <v>272</v>
      </c>
      <c r="CG3" s="103" t="s">
        <v>270</v>
      </c>
      <c r="CH3" s="103" t="s">
        <v>283</v>
      </c>
      <c r="CI3" s="103" t="s">
        <v>284</v>
      </c>
      <c r="CJ3" s="103" t="s">
        <v>290</v>
      </c>
      <c r="CK3" s="103" t="s">
        <v>291</v>
      </c>
      <c r="CL3" s="103" t="s">
        <v>260</v>
      </c>
      <c r="CM3" s="103" t="s">
        <v>282</v>
      </c>
      <c r="CN3" s="103" t="s">
        <v>285</v>
      </c>
      <c r="CO3" s="103" t="s">
        <v>288</v>
      </c>
      <c r="CP3" s="103" t="s">
        <v>252</v>
      </c>
      <c r="CQ3" s="103" t="s">
        <v>197</v>
      </c>
      <c r="CR3" s="103" t="s">
        <v>275</v>
      </c>
      <c r="CS3" s="103" t="s">
        <v>289</v>
      </c>
      <c r="CT3" s="103" t="s">
        <v>281</v>
      </c>
      <c r="CU3" s="103" t="s">
        <v>287</v>
      </c>
      <c r="CV3" s="103" t="s">
        <v>286</v>
      </c>
      <c r="CW3" s="103" t="s">
        <v>276</v>
      </c>
      <c r="CX3" s="103" t="s">
        <v>279</v>
      </c>
    </row>
    <row r="4" spans="1:102" ht="15">
      <c r="A4" s="94" t="s">
        <v>96</v>
      </c>
      <c r="B4" s="93">
        <v>2</v>
      </c>
      <c r="C4" s="93">
        <v>1</v>
      </c>
      <c r="D4" s="93">
        <v>1</v>
      </c>
      <c r="E4" s="93">
        <v>1</v>
      </c>
      <c r="F4" s="93">
        <v>0</v>
      </c>
      <c r="G4" s="93">
        <v>21</v>
      </c>
      <c r="H4" s="93">
        <v>32</v>
      </c>
      <c r="I4" s="93">
        <v>2</v>
      </c>
      <c r="J4" s="93">
        <v>0</v>
      </c>
      <c r="K4" s="93">
        <v>410</v>
      </c>
      <c r="L4" s="93">
        <v>39</v>
      </c>
      <c r="M4" s="93">
        <v>89</v>
      </c>
      <c r="N4" s="93">
        <v>50</v>
      </c>
      <c r="O4" s="93">
        <v>898</v>
      </c>
      <c r="P4" s="93">
        <v>114</v>
      </c>
      <c r="Q4" s="93">
        <v>74</v>
      </c>
      <c r="R4" s="93">
        <v>45</v>
      </c>
      <c r="S4" s="93">
        <v>215</v>
      </c>
      <c r="T4" s="93">
        <v>61</v>
      </c>
      <c r="U4" s="93">
        <v>59</v>
      </c>
      <c r="V4" s="93">
        <v>0</v>
      </c>
      <c r="W4" s="93">
        <v>68</v>
      </c>
      <c r="X4" s="93">
        <v>0</v>
      </c>
      <c r="Y4" s="93">
        <v>0</v>
      </c>
      <c r="Z4" s="93">
        <v>0</v>
      </c>
      <c r="AA4" s="93">
        <v>0</v>
      </c>
      <c r="AB4" s="93">
        <v>0</v>
      </c>
      <c r="AC4" s="93">
        <v>20789</v>
      </c>
      <c r="AD4" s="93">
        <v>35496</v>
      </c>
      <c r="AE4" s="93">
        <v>24125</v>
      </c>
      <c r="AF4" s="93">
        <v>2455</v>
      </c>
      <c r="AG4" s="93">
        <v>2910</v>
      </c>
      <c r="AH4" s="93">
        <v>106</v>
      </c>
      <c r="AI4" s="93">
        <v>109</v>
      </c>
      <c r="AJ4" s="93">
        <v>14657</v>
      </c>
      <c r="AK4" s="93">
        <v>1113</v>
      </c>
      <c r="AL4" s="93">
        <v>3426</v>
      </c>
      <c r="AM4" s="93">
        <v>628</v>
      </c>
      <c r="AN4" s="93">
        <v>2458</v>
      </c>
      <c r="AO4" s="93">
        <v>655</v>
      </c>
      <c r="AP4" s="93">
        <v>236</v>
      </c>
      <c r="AQ4" s="93">
        <v>1688</v>
      </c>
      <c r="AR4" s="93">
        <v>2504</v>
      </c>
      <c r="AS4" s="93">
        <v>69</v>
      </c>
      <c r="AT4" s="93">
        <v>4998</v>
      </c>
      <c r="AU4" s="93">
        <v>2960</v>
      </c>
      <c r="AV4" s="93">
        <v>1994</v>
      </c>
      <c r="AW4" s="93">
        <v>1084</v>
      </c>
      <c r="AX4" s="93">
        <v>395</v>
      </c>
      <c r="AY4" s="93">
        <v>4</v>
      </c>
      <c r="AZ4" s="93">
        <v>1843</v>
      </c>
      <c r="BA4" s="93">
        <v>776</v>
      </c>
      <c r="BB4" s="93">
        <v>266</v>
      </c>
      <c r="BC4" s="93">
        <v>118</v>
      </c>
      <c r="BD4" s="93">
        <v>155</v>
      </c>
      <c r="BE4" s="93">
        <v>35</v>
      </c>
      <c r="BF4" s="93">
        <v>0</v>
      </c>
      <c r="BG4" s="93">
        <v>3</v>
      </c>
      <c r="BH4" s="93">
        <v>117</v>
      </c>
      <c r="BI4" s="93">
        <v>7</v>
      </c>
      <c r="BJ4" s="93">
        <v>0</v>
      </c>
      <c r="BK4" s="93">
        <v>3</v>
      </c>
      <c r="BL4" s="93">
        <v>167</v>
      </c>
      <c r="BM4" s="93">
        <v>0</v>
      </c>
      <c r="BN4" s="93">
        <v>0</v>
      </c>
      <c r="BO4" s="93">
        <v>10</v>
      </c>
      <c r="BP4" s="93">
        <v>0</v>
      </c>
      <c r="BQ4" s="93">
        <v>11</v>
      </c>
      <c r="BR4" s="93">
        <v>485</v>
      </c>
      <c r="BS4" s="93">
        <v>3</v>
      </c>
      <c r="BT4" s="93">
        <v>49</v>
      </c>
      <c r="BU4" s="93">
        <v>204</v>
      </c>
      <c r="BV4" s="93">
        <v>443</v>
      </c>
      <c r="BW4" s="93">
        <v>1331</v>
      </c>
      <c r="BX4" s="93">
        <v>0</v>
      </c>
      <c r="BY4" s="93">
        <v>387</v>
      </c>
      <c r="BZ4" s="93">
        <v>172</v>
      </c>
      <c r="CA4" s="93">
        <v>2</v>
      </c>
      <c r="CB4" s="93">
        <v>11</v>
      </c>
      <c r="CC4" s="93">
        <v>458</v>
      </c>
      <c r="CD4" s="93">
        <v>191</v>
      </c>
      <c r="CE4" s="93">
        <v>35</v>
      </c>
      <c r="CF4" s="93">
        <v>875</v>
      </c>
      <c r="CG4" s="93">
        <v>344</v>
      </c>
      <c r="CH4" s="93">
        <v>0</v>
      </c>
      <c r="CI4" s="93">
        <v>0</v>
      </c>
      <c r="CJ4" s="93">
        <v>0</v>
      </c>
      <c r="CK4" s="93">
        <v>0</v>
      </c>
      <c r="CL4" s="93">
        <v>0</v>
      </c>
      <c r="CM4" s="93">
        <v>0</v>
      </c>
      <c r="CN4" s="93">
        <v>0</v>
      </c>
      <c r="CO4" s="93">
        <v>0</v>
      </c>
      <c r="CP4" s="93">
        <v>0</v>
      </c>
      <c r="CQ4" s="93">
        <v>2016</v>
      </c>
      <c r="CR4" s="93">
        <v>0</v>
      </c>
      <c r="CS4" s="93">
        <v>0</v>
      </c>
      <c r="CT4" s="93">
        <v>0</v>
      </c>
      <c r="CU4" s="93">
        <v>0</v>
      </c>
      <c r="CV4" s="93">
        <v>0</v>
      </c>
      <c r="CW4" s="93">
        <v>0</v>
      </c>
      <c r="CX4" s="93">
        <f>SUM(B4:CW4)</f>
        <v>137558</v>
      </c>
    </row>
    <row r="5" spans="1:102" ht="15">
      <c r="A5" s="94" t="s">
        <v>97</v>
      </c>
      <c r="B5" s="93">
        <v>298</v>
      </c>
      <c r="C5" s="93">
        <v>258</v>
      </c>
      <c r="D5" s="93">
        <v>950</v>
      </c>
      <c r="E5" s="93">
        <v>1031</v>
      </c>
      <c r="F5" s="93">
        <v>852</v>
      </c>
      <c r="G5" s="93">
        <v>114</v>
      </c>
      <c r="H5" s="93">
        <v>2194</v>
      </c>
      <c r="I5" s="93">
        <v>1025</v>
      </c>
      <c r="J5" s="93">
        <v>1147</v>
      </c>
      <c r="K5" s="93">
        <v>999</v>
      </c>
      <c r="L5" s="93">
        <v>4559</v>
      </c>
      <c r="M5" s="93">
        <v>866</v>
      </c>
      <c r="N5" s="93">
        <v>6164</v>
      </c>
      <c r="O5" s="93">
        <v>2562</v>
      </c>
      <c r="P5" s="93">
        <v>9754</v>
      </c>
      <c r="Q5" s="93">
        <v>10183</v>
      </c>
      <c r="R5" s="93">
        <v>1571</v>
      </c>
      <c r="S5" s="93">
        <v>5549</v>
      </c>
      <c r="T5" s="93">
        <v>6854</v>
      </c>
      <c r="U5" s="93">
        <v>432</v>
      </c>
      <c r="V5" s="93">
        <v>0</v>
      </c>
      <c r="W5" s="93">
        <v>4</v>
      </c>
      <c r="X5" s="93">
        <v>178</v>
      </c>
      <c r="Y5" s="93">
        <v>0</v>
      </c>
      <c r="Z5" s="93">
        <v>0</v>
      </c>
      <c r="AA5" s="93">
        <v>3444</v>
      </c>
      <c r="AB5" s="93">
        <v>0</v>
      </c>
      <c r="AC5" s="93">
        <v>23695</v>
      </c>
      <c r="AD5" s="93">
        <v>39403</v>
      </c>
      <c r="AE5" s="93">
        <v>14361</v>
      </c>
      <c r="AF5" s="93">
        <v>2557</v>
      </c>
      <c r="AG5" s="93">
        <v>8650</v>
      </c>
      <c r="AH5" s="93">
        <v>431</v>
      </c>
      <c r="AI5" s="93">
        <v>246</v>
      </c>
      <c r="AJ5" s="93">
        <v>1024</v>
      </c>
      <c r="AK5" s="93">
        <v>2025</v>
      </c>
      <c r="AL5" s="93">
        <v>6112</v>
      </c>
      <c r="AM5" s="93">
        <v>1035</v>
      </c>
      <c r="AN5" s="93">
        <v>1262</v>
      </c>
      <c r="AO5" s="93">
        <v>745</v>
      </c>
      <c r="AP5" s="93">
        <v>873</v>
      </c>
      <c r="AQ5" s="93">
        <v>405</v>
      </c>
      <c r="AR5" s="93">
        <v>3211</v>
      </c>
      <c r="AS5" s="93">
        <v>250</v>
      </c>
      <c r="AT5" s="93">
        <v>5016</v>
      </c>
      <c r="AU5" s="93">
        <v>2228</v>
      </c>
      <c r="AV5" s="93">
        <v>2432</v>
      </c>
      <c r="AW5" s="93">
        <v>2002</v>
      </c>
      <c r="AX5" s="93">
        <v>576</v>
      </c>
      <c r="AY5" s="93">
        <v>12</v>
      </c>
      <c r="AZ5" s="93">
        <v>560</v>
      </c>
      <c r="BA5" s="93">
        <v>1204</v>
      </c>
      <c r="BB5" s="93">
        <v>558</v>
      </c>
      <c r="BC5" s="93">
        <v>139</v>
      </c>
      <c r="BD5" s="93">
        <v>41</v>
      </c>
      <c r="BE5" s="93">
        <v>0</v>
      </c>
      <c r="BF5" s="93">
        <v>1</v>
      </c>
      <c r="BG5" s="93">
        <v>185</v>
      </c>
      <c r="BH5" s="93">
        <v>2</v>
      </c>
      <c r="BI5" s="93">
        <v>0</v>
      </c>
      <c r="BJ5" s="93">
        <v>0</v>
      </c>
      <c r="BK5" s="93">
        <v>0</v>
      </c>
      <c r="BL5" s="93">
        <v>485</v>
      </c>
      <c r="BM5" s="93">
        <v>0</v>
      </c>
      <c r="BN5" s="93">
        <v>0</v>
      </c>
      <c r="BO5" s="93">
        <v>3</v>
      </c>
      <c r="BP5" s="93">
        <v>1079</v>
      </c>
      <c r="BQ5" s="93">
        <v>62</v>
      </c>
      <c r="BR5" s="93">
        <v>1069</v>
      </c>
      <c r="BS5" s="93">
        <v>51</v>
      </c>
      <c r="BT5" s="93">
        <v>5991</v>
      </c>
      <c r="BU5" s="93">
        <v>0</v>
      </c>
      <c r="BV5" s="93">
        <v>0</v>
      </c>
      <c r="BW5" s="93">
        <v>116</v>
      </c>
      <c r="BX5" s="93">
        <v>18</v>
      </c>
      <c r="BY5" s="93">
        <v>590</v>
      </c>
      <c r="BZ5" s="93">
        <v>139</v>
      </c>
      <c r="CA5" s="93">
        <v>45</v>
      </c>
      <c r="CB5" s="93">
        <v>11</v>
      </c>
      <c r="CC5" s="93">
        <v>0</v>
      </c>
      <c r="CD5" s="93">
        <v>0</v>
      </c>
      <c r="CE5" s="93">
        <v>0</v>
      </c>
      <c r="CF5" s="93">
        <v>0</v>
      </c>
      <c r="CG5" s="93">
        <v>0</v>
      </c>
      <c r="CH5" s="93">
        <v>0</v>
      </c>
      <c r="CI5" s="93">
        <v>0</v>
      </c>
      <c r="CJ5" s="93">
        <v>0</v>
      </c>
      <c r="CK5" s="93">
        <v>0</v>
      </c>
      <c r="CL5" s="93">
        <v>0</v>
      </c>
      <c r="CM5" s="93">
        <v>0</v>
      </c>
      <c r="CN5" s="93">
        <v>0</v>
      </c>
      <c r="CO5" s="93">
        <v>0</v>
      </c>
      <c r="CP5" s="93">
        <v>0</v>
      </c>
      <c r="CQ5" s="93">
        <v>1150</v>
      </c>
      <c r="CR5" s="93">
        <v>0</v>
      </c>
      <c r="CS5" s="93">
        <v>0</v>
      </c>
      <c r="CT5" s="93">
        <v>0</v>
      </c>
      <c r="CU5" s="93">
        <v>0</v>
      </c>
      <c r="CV5" s="93">
        <v>0</v>
      </c>
      <c r="CW5" s="93">
        <v>0</v>
      </c>
      <c r="CX5" s="93">
        <f aca="true" t="shared" si="0" ref="CX5:CX37">SUM(B5:CW5)</f>
        <v>193038</v>
      </c>
    </row>
    <row r="6" spans="1:102" ht="15">
      <c r="A6" s="94" t="s">
        <v>98</v>
      </c>
      <c r="B6" s="93">
        <v>4</v>
      </c>
      <c r="C6" s="93">
        <v>10</v>
      </c>
      <c r="D6" s="93">
        <v>5</v>
      </c>
      <c r="E6" s="93">
        <v>11</v>
      </c>
      <c r="F6" s="93">
        <v>3</v>
      </c>
      <c r="G6" s="93">
        <v>43</v>
      </c>
      <c r="H6" s="93">
        <v>9</v>
      </c>
      <c r="I6" s="93">
        <v>0</v>
      </c>
      <c r="J6" s="93">
        <v>0</v>
      </c>
      <c r="K6" s="93">
        <v>232</v>
      </c>
      <c r="L6" s="93">
        <v>90</v>
      </c>
      <c r="M6" s="93">
        <v>101</v>
      </c>
      <c r="N6" s="93">
        <v>49</v>
      </c>
      <c r="O6" s="93">
        <v>824</v>
      </c>
      <c r="P6" s="93">
        <v>72</v>
      </c>
      <c r="Q6" s="93">
        <v>34</v>
      </c>
      <c r="R6" s="93">
        <v>132</v>
      </c>
      <c r="S6" s="93">
        <v>366</v>
      </c>
      <c r="T6" s="93">
        <v>14</v>
      </c>
      <c r="U6" s="93">
        <v>3</v>
      </c>
      <c r="V6" s="93">
        <v>0</v>
      </c>
      <c r="W6" s="93">
        <v>0</v>
      </c>
      <c r="X6" s="93">
        <v>4</v>
      </c>
      <c r="Y6" s="93">
        <v>0</v>
      </c>
      <c r="Z6" s="93">
        <v>0</v>
      </c>
      <c r="AA6" s="93">
        <v>0</v>
      </c>
      <c r="AB6" s="93">
        <v>63</v>
      </c>
      <c r="AC6" s="93">
        <v>86844</v>
      </c>
      <c r="AD6" s="93">
        <v>67059</v>
      </c>
      <c r="AE6" s="93">
        <v>32392</v>
      </c>
      <c r="AF6" s="93">
        <v>6900</v>
      </c>
      <c r="AG6" s="93">
        <v>16249</v>
      </c>
      <c r="AH6" s="93">
        <v>616</v>
      </c>
      <c r="AI6" s="93">
        <v>267</v>
      </c>
      <c r="AJ6" s="93">
        <v>6894</v>
      </c>
      <c r="AK6" s="93">
        <v>5902</v>
      </c>
      <c r="AL6" s="93">
        <v>10217</v>
      </c>
      <c r="AM6" s="93">
        <v>1724</v>
      </c>
      <c r="AN6" s="93">
        <v>4837</v>
      </c>
      <c r="AO6" s="93">
        <v>4025</v>
      </c>
      <c r="AP6" s="93">
        <v>542</v>
      </c>
      <c r="AQ6" s="93">
        <v>175</v>
      </c>
      <c r="AR6" s="93">
        <v>2498</v>
      </c>
      <c r="AS6" s="93">
        <v>204</v>
      </c>
      <c r="AT6" s="93">
        <v>4133</v>
      </c>
      <c r="AU6" s="93">
        <v>1947</v>
      </c>
      <c r="AV6" s="93">
        <v>1744</v>
      </c>
      <c r="AW6" s="93">
        <v>1353</v>
      </c>
      <c r="AX6" s="93">
        <v>521</v>
      </c>
      <c r="AY6" s="93">
        <v>9</v>
      </c>
      <c r="AZ6" s="93">
        <v>649</v>
      </c>
      <c r="BA6" s="93">
        <v>1059</v>
      </c>
      <c r="BB6" s="93">
        <v>644</v>
      </c>
      <c r="BC6" s="93">
        <v>128</v>
      </c>
      <c r="BD6" s="93">
        <v>193</v>
      </c>
      <c r="BE6" s="93">
        <v>828</v>
      </c>
      <c r="BF6" s="93">
        <v>426</v>
      </c>
      <c r="BG6" s="93">
        <v>2850</v>
      </c>
      <c r="BH6" s="93">
        <v>22</v>
      </c>
      <c r="BI6" s="93">
        <v>7</v>
      </c>
      <c r="BJ6" s="93">
        <v>0</v>
      </c>
      <c r="BK6" s="93">
        <v>0</v>
      </c>
      <c r="BL6" s="93">
        <v>281</v>
      </c>
      <c r="BM6" s="93">
        <v>0</v>
      </c>
      <c r="BN6" s="93">
        <v>0</v>
      </c>
      <c r="BO6" s="93">
        <v>181</v>
      </c>
      <c r="BP6" s="93">
        <v>0</v>
      </c>
      <c r="BQ6" s="93">
        <v>499</v>
      </c>
      <c r="BR6" s="93">
        <v>1772</v>
      </c>
      <c r="BS6" s="93">
        <v>823</v>
      </c>
      <c r="BT6" s="93">
        <v>1250</v>
      </c>
      <c r="BU6" s="93">
        <v>380</v>
      </c>
      <c r="BV6" s="93">
        <v>1182</v>
      </c>
      <c r="BW6" s="93">
        <v>4578</v>
      </c>
      <c r="BX6" s="93">
        <v>430</v>
      </c>
      <c r="BY6" s="93">
        <v>456</v>
      </c>
      <c r="BZ6" s="93">
        <v>360</v>
      </c>
      <c r="CA6" s="93">
        <v>0</v>
      </c>
      <c r="CB6" s="93">
        <v>21</v>
      </c>
      <c r="CC6" s="93">
        <v>20</v>
      </c>
      <c r="CD6" s="93">
        <v>1</v>
      </c>
      <c r="CE6" s="93">
        <v>0</v>
      </c>
      <c r="CF6" s="93">
        <v>6</v>
      </c>
      <c r="CG6" s="93">
        <v>14</v>
      </c>
      <c r="CH6" s="93">
        <v>0</v>
      </c>
      <c r="CI6" s="93">
        <v>0</v>
      </c>
      <c r="CJ6" s="93">
        <v>0</v>
      </c>
      <c r="CK6" s="93">
        <v>0</v>
      </c>
      <c r="CL6" s="93">
        <v>0</v>
      </c>
      <c r="CM6" s="93">
        <v>0</v>
      </c>
      <c r="CN6" s="93">
        <v>0</v>
      </c>
      <c r="CO6" s="93">
        <v>0</v>
      </c>
      <c r="CP6" s="93">
        <v>251</v>
      </c>
      <c r="CQ6" s="93">
        <v>3559</v>
      </c>
      <c r="CR6" s="93">
        <v>0</v>
      </c>
      <c r="CS6" s="93">
        <v>0</v>
      </c>
      <c r="CT6" s="93">
        <v>0</v>
      </c>
      <c r="CU6" s="93">
        <v>0</v>
      </c>
      <c r="CV6" s="93">
        <v>0</v>
      </c>
      <c r="CW6" s="93">
        <v>0</v>
      </c>
      <c r="CX6" s="93">
        <f t="shared" si="0"/>
        <v>281991</v>
      </c>
    </row>
    <row r="7" spans="1:102" ht="15">
      <c r="A7" s="94" t="s">
        <v>100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3">
        <v>0</v>
      </c>
      <c r="AS7" s="93">
        <v>0</v>
      </c>
      <c r="AT7" s="93">
        <v>0</v>
      </c>
      <c r="AU7" s="93">
        <v>0</v>
      </c>
      <c r="AV7" s="93">
        <v>0</v>
      </c>
      <c r="AW7" s="93">
        <v>0</v>
      </c>
      <c r="AX7" s="93">
        <v>0</v>
      </c>
      <c r="AY7" s="93">
        <v>0</v>
      </c>
      <c r="AZ7" s="93">
        <v>0</v>
      </c>
      <c r="BA7" s="93">
        <v>0</v>
      </c>
      <c r="BB7" s="93">
        <v>0</v>
      </c>
      <c r="BC7" s="93">
        <v>0</v>
      </c>
      <c r="BD7" s="93">
        <v>0</v>
      </c>
      <c r="BE7" s="93">
        <v>0</v>
      </c>
      <c r="BF7" s="93">
        <v>0</v>
      </c>
      <c r="BG7" s="93">
        <v>0</v>
      </c>
      <c r="BH7" s="93">
        <v>0</v>
      </c>
      <c r="BI7" s="93">
        <v>0</v>
      </c>
      <c r="BJ7" s="93">
        <v>0</v>
      </c>
      <c r="BK7" s="93">
        <v>0</v>
      </c>
      <c r="BL7" s="93">
        <v>0</v>
      </c>
      <c r="BM7" s="93">
        <v>0</v>
      </c>
      <c r="BN7" s="93">
        <v>0</v>
      </c>
      <c r="BO7" s="93">
        <v>0</v>
      </c>
      <c r="BP7" s="93">
        <v>0</v>
      </c>
      <c r="BQ7" s="93">
        <v>0</v>
      </c>
      <c r="BR7" s="93">
        <v>0</v>
      </c>
      <c r="BS7" s="93">
        <v>0</v>
      </c>
      <c r="BT7" s="93">
        <v>0</v>
      </c>
      <c r="BU7" s="93">
        <v>0</v>
      </c>
      <c r="BV7" s="93">
        <v>0</v>
      </c>
      <c r="BW7" s="93">
        <v>0</v>
      </c>
      <c r="BX7" s="93">
        <v>0</v>
      </c>
      <c r="BY7" s="93">
        <v>0</v>
      </c>
      <c r="BZ7" s="93">
        <v>0</v>
      </c>
      <c r="CA7" s="93">
        <v>0</v>
      </c>
      <c r="CB7" s="93">
        <v>0</v>
      </c>
      <c r="CC7" s="93">
        <v>0</v>
      </c>
      <c r="CD7" s="93">
        <v>0</v>
      </c>
      <c r="CE7" s="93">
        <v>0</v>
      </c>
      <c r="CF7" s="93">
        <v>0</v>
      </c>
      <c r="CG7" s="93">
        <v>0</v>
      </c>
      <c r="CH7" s="93">
        <v>0</v>
      </c>
      <c r="CI7" s="93">
        <v>0</v>
      </c>
      <c r="CJ7" s="93">
        <v>0</v>
      </c>
      <c r="CK7" s="93">
        <v>0</v>
      </c>
      <c r="CL7" s="93">
        <v>0</v>
      </c>
      <c r="CM7" s="93">
        <v>0</v>
      </c>
      <c r="CN7" s="93">
        <v>0</v>
      </c>
      <c r="CO7" s="93">
        <v>0</v>
      </c>
      <c r="CP7" s="93">
        <v>0</v>
      </c>
      <c r="CQ7" s="93">
        <v>0</v>
      </c>
      <c r="CR7" s="93">
        <v>0</v>
      </c>
      <c r="CS7" s="93">
        <v>0</v>
      </c>
      <c r="CT7" s="93">
        <v>0</v>
      </c>
      <c r="CU7" s="93">
        <v>0</v>
      </c>
      <c r="CV7" s="93">
        <v>0</v>
      </c>
      <c r="CW7" s="93">
        <v>0</v>
      </c>
      <c r="CX7" s="93">
        <f t="shared" si="0"/>
        <v>0</v>
      </c>
    </row>
    <row r="8" spans="1:102" ht="15">
      <c r="A8" s="94" t="s">
        <v>101</v>
      </c>
      <c r="B8" s="93">
        <v>0</v>
      </c>
      <c r="C8" s="93">
        <v>298</v>
      </c>
      <c r="D8" s="93">
        <v>0</v>
      </c>
      <c r="E8" s="93">
        <v>2</v>
      </c>
      <c r="F8" s="93">
        <v>0</v>
      </c>
      <c r="G8" s="93">
        <v>0</v>
      </c>
      <c r="H8" s="93">
        <v>990</v>
      </c>
      <c r="I8" s="93">
        <v>10</v>
      </c>
      <c r="J8" s="93">
        <v>0</v>
      </c>
      <c r="K8" s="93">
        <v>13</v>
      </c>
      <c r="L8" s="93">
        <v>687</v>
      </c>
      <c r="M8" s="93">
        <v>0</v>
      </c>
      <c r="N8" s="93">
        <v>799</v>
      </c>
      <c r="O8" s="93">
        <v>54</v>
      </c>
      <c r="P8" s="93">
        <v>63</v>
      </c>
      <c r="Q8" s="93">
        <v>1</v>
      </c>
      <c r="R8" s="93">
        <v>1</v>
      </c>
      <c r="S8" s="93">
        <v>26</v>
      </c>
      <c r="T8" s="93">
        <v>116</v>
      </c>
      <c r="U8" s="93">
        <v>0</v>
      </c>
      <c r="V8" s="93">
        <v>0</v>
      </c>
      <c r="W8" s="93">
        <v>200</v>
      </c>
      <c r="X8" s="93">
        <v>0</v>
      </c>
      <c r="Y8" s="93">
        <v>0</v>
      </c>
      <c r="Z8" s="93">
        <v>0</v>
      </c>
      <c r="AA8" s="93">
        <v>46</v>
      </c>
      <c r="AB8" s="93">
        <v>0</v>
      </c>
      <c r="AC8" s="93">
        <v>11512</v>
      </c>
      <c r="AD8" s="93">
        <v>10382</v>
      </c>
      <c r="AE8" s="93">
        <v>556</v>
      </c>
      <c r="AF8" s="93">
        <v>27082</v>
      </c>
      <c r="AG8" s="93">
        <v>424</v>
      </c>
      <c r="AH8" s="93">
        <v>86</v>
      </c>
      <c r="AI8" s="93">
        <v>55</v>
      </c>
      <c r="AJ8" s="93">
        <v>0</v>
      </c>
      <c r="AK8" s="93">
        <v>489</v>
      </c>
      <c r="AL8" s="93">
        <v>257</v>
      </c>
      <c r="AM8" s="93">
        <v>48</v>
      </c>
      <c r="AN8" s="93">
        <v>138</v>
      </c>
      <c r="AO8" s="93">
        <v>1089</v>
      </c>
      <c r="AP8" s="93">
        <v>4</v>
      </c>
      <c r="AQ8" s="93">
        <v>0</v>
      </c>
      <c r="AR8" s="93">
        <v>1227</v>
      </c>
      <c r="AS8" s="93">
        <v>513</v>
      </c>
      <c r="AT8" s="93">
        <v>1435</v>
      </c>
      <c r="AU8" s="93">
        <v>5540</v>
      </c>
      <c r="AV8" s="93">
        <v>55</v>
      </c>
      <c r="AW8" s="93">
        <v>6700</v>
      </c>
      <c r="AX8" s="93">
        <v>73</v>
      </c>
      <c r="AY8" s="93">
        <v>0</v>
      </c>
      <c r="AZ8" s="93">
        <v>0</v>
      </c>
      <c r="BA8" s="93">
        <v>276</v>
      </c>
      <c r="BB8" s="93">
        <v>137</v>
      </c>
      <c r="BC8" s="93">
        <v>39</v>
      </c>
      <c r="BD8" s="93">
        <v>2763</v>
      </c>
      <c r="BE8" s="93">
        <v>1</v>
      </c>
      <c r="BF8" s="93">
        <v>0</v>
      </c>
      <c r="BG8" s="93">
        <v>156</v>
      </c>
      <c r="BH8" s="93">
        <v>0</v>
      </c>
      <c r="BI8" s="93">
        <v>0</v>
      </c>
      <c r="BJ8" s="93">
        <v>0</v>
      </c>
      <c r="BK8" s="93">
        <v>1</v>
      </c>
      <c r="BL8" s="93">
        <v>319</v>
      </c>
      <c r="BM8" s="93">
        <v>10</v>
      </c>
      <c r="BN8" s="93">
        <v>0</v>
      </c>
      <c r="BO8" s="93">
        <v>99</v>
      </c>
      <c r="BP8" s="93">
        <v>0</v>
      </c>
      <c r="BQ8" s="93">
        <v>137</v>
      </c>
      <c r="BR8" s="93">
        <v>652</v>
      </c>
      <c r="BS8" s="93">
        <v>65</v>
      </c>
      <c r="BT8" s="93">
        <v>314</v>
      </c>
      <c r="BU8" s="93">
        <v>57</v>
      </c>
      <c r="BV8" s="93">
        <v>149</v>
      </c>
      <c r="BW8" s="93">
        <v>3389</v>
      </c>
      <c r="BX8" s="93">
        <v>6</v>
      </c>
      <c r="BY8" s="93">
        <v>0</v>
      </c>
      <c r="BZ8" s="93">
        <v>0</v>
      </c>
      <c r="CA8" s="93">
        <v>0</v>
      </c>
      <c r="CB8" s="93">
        <v>0</v>
      </c>
      <c r="CC8" s="93">
        <v>1073</v>
      </c>
      <c r="CD8" s="93">
        <v>101</v>
      </c>
      <c r="CE8" s="93">
        <v>300</v>
      </c>
      <c r="CF8" s="93">
        <v>1236</v>
      </c>
      <c r="CG8" s="93">
        <v>66</v>
      </c>
      <c r="CH8" s="93">
        <v>25150</v>
      </c>
      <c r="CI8" s="93">
        <v>96420</v>
      </c>
      <c r="CJ8" s="93">
        <v>3090</v>
      </c>
      <c r="CK8" s="93">
        <v>13150</v>
      </c>
      <c r="CL8" s="93">
        <v>8</v>
      </c>
      <c r="CM8" s="93">
        <v>250</v>
      </c>
      <c r="CN8" s="93">
        <v>3300</v>
      </c>
      <c r="CO8" s="93">
        <v>13470</v>
      </c>
      <c r="CP8" s="93">
        <v>0</v>
      </c>
      <c r="CQ8" s="93">
        <v>147</v>
      </c>
      <c r="CR8" s="93">
        <v>0</v>
      </c>
      <c r="CS8" s="93">
        <v>2140</v>
      </c>
      <c r="CT8" s="93">
        <v>839</v>
      </c>
      <c r="CU8" s="93">
        <v>1500</v>
      </c>
      <c r="CV8" s="93">
        <v>420</v>
      </c>
      <c r="CW8" s="93">
        <v>0</v>
      </c>
      <c r="CX8" s="93">
        <f t="shared" si="0"/>
        <v>242201</v>
      </c>
    </row>
    <row r="9" spans="1:102" ht="15">
      <c r="A9" s="94" t="s">
        <v>102</v>
      </c>
      <c r="B9" s="93">
        <v>565</v>
      </c>
      <c r="C9" s="93">
        <v>585</v>
      </c>
      <c r="D9" s="93">
        <v>490</v>
      </c>
      <c r="E9" s="93">
        <v>223</v>
      </c>
      <c r="F9" s="93">
        <v>104</v>
      </c>
      <c r="G9" s="93">
        <v>564</v>
      </c>
      <c r="H9" s="93">
        <v>1582</v>
      </c>
      <c r="I9" s="93">
        <v>116</v>
      </c>
      <c r="J9" s="93">
        <v>78</v>
      </c>
      <c r="K9" s="93">
        <v>469</v>
      </c>
      <c r="L9" s="93">
        <v>142</v>
      </c>
      <c r="M9" s="93">
        <v>565</v>
      </c>
      <c r="N9" s="93">
        <v>169</v>
      </c>
      <c r="O9" s="93">
        <v>98</v>
      </c>
      <c r="P9" s="93">
        <v>780</v>
      </c>
      <c r="Q9" s="93">
        <v>44</v>
      </c>
      <c r="R9" s="93">
        <v>74</v>
      </c>
      <c r="S9" s="93">
        <v>248</v>
      </c>
      <c r="T9" s="93">
        <v>247</v>
      </c>
      <c r="U9" s="93">
        <v>77</v>
      </c>
      <c r="V9" s="93">
        <v>10407</v>
      </c>
      <c r="W9" s="93">
        <v>555</v>
      </c>
      <c r="X9" s="93">
        <v>2778</v>
      </c>
      <c r="Y9" s="93">
        <v>0</v>
      </c>
      <c r="Z9" s="93">
        <v>18944</v>
      </c>
      <c r="AA9" s="93">
        <v>1562</v>
      </c>
      <c r="AB9" s="93">
        <v>4349</v>
      </c>
      <c r="AC9" s="93">
        <v>1090</v>
      </c>
      <c r="AD9" s="93">
        <v>388</v>
      </c>
      <c r="AE9" s="93">
        <v>319</v>
      </c>
      <c r="AF9" s="93">
        <v>78</v>
      </c>
      <c r="AG9" s="93">
        <v>10873</v>
      </c>
      <c r="AH9" s="93">
        <v>672</v>
      </c>
      <c r="AI9" s="93">
        <v>13</v>
      </c>
      <c r="AJ9" s="93">
        <v>2162</v>
      </c>
      <c r="AK9" s="93">
        <v>0</v>
      </c>
      <c r="AL9" s="93">
        <v>411</v>
      </c>
      <c r="AM9" s="93">
        <v>24</v>
      </c>
      <c r="AN9" s="93">
        <v>76</v>
      </c>
      <c r="AO9" s="93">
        <v>69</v>
      </c>
      <c r="AP9" s="93">
        <v>200</v>
      </c>
      <c r="AQ9" s="93">
        <v>0</v>
      </c>
      <c r="AR9" s="93">
        <v>48</v>
      </c>
      <c r="AS9" s="93">
        <v>0</v>
      </c>
      <c r="AT9" s="93">
        <v>149</v>
      </c>
      <c r="AU9" s="93">
        <v>1</v>
      </c>
      <c r="AV9" s="93">
        <v>40</v>
      </c>
      <c r="AW9" s="93">
        <v>34</v>
      </c>
      <c r="AX9" s="93">
        <v>31</v>
      </c>
      <c r="AY9" s="93">
        <v>29</v>
      </c>
      <c r="AZ9" s="93">
        <v>626</v>
      </c>
      <c r="BA9" s="93">
        <v>10</v>
      </c>
      <c r="BB9" s="93">
        <v>0</v>
      </c>
      <c r="BC9" s="93">
        <v>1</v>
      </c>
      <c r="BD9" s="93">
        <v>9</v>
      </c>
      <c r="BE9" s="93">
        <v>60004</v>
      </c>
      <c r="BF9" s="93">
        <v>62319</v>
      </c>
      <c r="BG9" s="93">
        <v>250459</v>
      </c>
      <c r="BH9" s="93">
        <v>2090</v>
      </c>
      <c r="BI9" s="93">
        <v>0</v>
      </c>
      <c r="BJ9" s="93">
        <v>757</v>
      </c>
      <c r="BK9" s="93">
        <v>4793</v>
      </c>
      <c r="BL9" s="93">
        <v>112588</v>
      </c>
      <c r="BM9" s="93">
        <v>37881</v>
      </c>
      <c r="BN9" s="93">
        <v>13776</v>
      </c>
      <c r="BO9" s="93">
        <v>0</v>
      </c>
      <c r="BP9" s="93">
        <v>19300</v>
      </c>
      <c r="BQ9" s="93">
        <v>0</v>
      </c>
      <c r="BR9" s="93">
        <v>4</v>
      </c>
      <c r="BS9" s="93">
        <v>0</v>
      </c>
      <c r="BT9" s="93">
        <v>46</v>
      </c>
      <c r="BU9" s="93">
        <v>0</v>
      </c>
      <c r="BV9" s="93">
        <v>0</v>
      </c>
      <c r="BW9" s="93">
        <v>0</v>
      </c>
      <c r="BX9" s="93">
        <v>0</v>
      </c>
      <c r="BY9" s="93">
        <v>0</v>
      </c>
      <c r="BZ9" s="93">
        <v>0</v>
      </c>
      <c r="CA9" s="93">
        <v>0</v>
      </c>
      <c r="CB9" s="93">
        <v>0</v>
      </c>
      <c r="CC9" s="93">
        <v>0</v>
      </c>
      <c r="CD9" s="93">
        <v>0</v>
      </c>
      <c r="CE9" s="93">
        <v>2</v>
      </c>
      <c r="CF9" s="93">
        <v>1</v>
      </c>
      <c r="CG9" s="93">
        <v>1</v>
      </c>
      <c r="CH9" s="93">
        <v>0</v>
      </c>
      <c r="CI9" s="93">
        <v>0</v>
      </c>
      <c r="CJ9" s="93">
        <v>0</v>
      </c>
      <c r="CK9" s="93">
        <v>0</v>
      </c>
      <c r="CL9" s="93">
        <v>0</v>
      </c>
      <c r="CM9" s="93">
        <v>0</v>
      </c>
      <c r="CN9" s="93">
        <v>0</v>
      </c>
      <c r="CO9" s="93">
        <v>0</v>
      </c>
      <c r="CP9" s="93">
        <v>16103</v>
      </c>
      <c r="CQ9" s="93">
        <v>1</v>
      </c>
      <c r="CR9" s="93">
        <v>0</v>
      </c>
      <c r="CS9" s="93">
        <v>0</v>
      </c>
      <c r="CT9" s="93">
        <v>0</v>
      </c>
      <c r="CU9" s="93">
        <v>0</v>
      </c>
      <c r="CV9" s="93">
        <v>0</v>
      </c>
      <c r="CW9" s="93">
        <v>0</v>
      </c>
      <c r="CX9" s="93">
        <f t="shared" si="0"/>
        <v>643293</v>
      </c>
    </row>
    <row r="10" spans="1:102" ht="15">
      <c r="A10" s="94" t="s">
        <v>104</v>
      </c>
      <c r="B10" s="93">
        <v>0</v>
      </c>
      <c r="C10" s="93">
        <v>5</v>
      </c>
      <c r="D10" s="93">
        <v>0</v>
      </c>
      <c r="E10" s="93">
        <v>6</v>
      </c>
      <c r="F10" s="93">
        <v>1</v>
      </c>
      <c r="G10" s="93">
        <v>3</v>
      </c>
      <c r="H10" s="93">
        <v>0</v>
      </c>
      <c r="I10" s="93">
        <v>0</v>
      </c>
      <c r="J10" s="93">
        <v>0</v>
      </c>
      <c r="K10" s="93">
        <v>5</v>
      </c>
      <c r="L10" s="93">
        <v>0</v>
      </c>
      <c r="M10" s="93">
        <v>1</v>
      </c>
      <c r="N10" s="93">
        <v>7</v>
      </c>
      <c r="O10" s="93">
        <v>1</v>
      </c>
      <c r="P10" s="93">
        <v>0</v>
      </c>
      <c r="Q10" s="93">
        <v>0</v>
      </c>
      <c r="R10" s="93">
        <v>1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3354</v>
      </c>
      <c r="AD10" s="93">
        <v>1287</v>
      </c>
      <c r="AE10" s="93">
        <v>428</v>
      </c>
      <c r="AF10" s="93">
        <v>83</v>
      </c>
      <c r="AG10" s="93">
        <v>57757</v>
      </c>
      <c r="AH10" s="93">
        <v>1637</v>
      </c>
      <c r="AI10" s="93">
        <v>75</v>
      </c>
      <c r="AJ10" s="93">
        <v>220</v>
      </c>
      <c r="AK10" s="93">
        <v>3364</v>
      </c>
      <c r="AL10" s="93">
        <v>1539</v>
      </c>
      <c r="AM10" s="93">
        <v>89</v>
      </c>
      <c r="AN10" s="93">
        <v>1300</v>
      </c>
      <c r="AO10" s="93">
        <v>620</v>
      </c>
      <c r="AP10" s="93">
        <v>1067</v>
      </c>
      <c r="AQ10" s="93">
        <v>0</v>
      </c>
      <c r="AR10" s="93">
        <v>15</v>
      </c>
      <c r="AS10" s="93">
        <v>3</v>
      </c>
      <c r="AT10" s="93">
        <v>8</v>
      </c>
      <c r="AU10" s="93">
        <v>38</v>
      </c>
      <c r="AV10" s="93">
        <v>19</v>
      </c>
      <c r="AW10" s="93">
        <v>15</v>
      </c>
      <c r="AX10" s="93">
        <v>6</v>
      </c>
      <c r="AY10" s="93">
        <v>0</v>
      </c>
      <c r="AZ10" s="93">
        <v>0</v>
      </c>
      <c r="BA10" s="93">
        <v>7</v>
      </c>
      <c r="BB10" s="93">
        <v>3</v>
      </c>
      <c r="BC10" s="93">
        <v>1</v>
      </c>
      <c r="BD10" s="93">
        <v>0</v>
      </c>
      <c r="BE10" s="93">
        <v>0</v>
      </c>
      <c r="BF10" s="93">
        <v>0</v>
      </c>
      <c r="BG10" s="93">
        <v>0</v>
      </c>
      <c r="BH10" s="93">
        <v>0</v>
      </c>
      <c r="BI10" s="93">
        <v>0</v>
      </c>
      <c r="BJ10" s="93">
        <v>0</v>
      </c>
      <c r="BK10" s="93">
        <v>0</v>
      </c>
      <c r="BL10" s="93">
        <v>0</v>
      </c>
      <c r="BM10" s="93">
        <v>0</v>
      </c>
      <c r="BN10" s="93">
        <v>0</v>
      </c>
      <c r="BO10" s="93">
        <v>0</v>
      </c>
      <c r="BP10" s="93">
        <v>0</v>
      </c>
      <c r="BQ10" s="93">
        <v>2</v>
      </c>
      <c r="BR10" s="93">
        <v>33</v>
      </c>
      <c r="BS10" s="93">
        <v>0</v>
      </c>
      <c r="BT10" s="93">
        <v>0</v>
      </c>
      <c r="BU10" s="93">
        <v>0</v>
      </c>
      <c r="BV10" s="93">
        <v>0</v>
      </c>
      <c r="BW10" s="93">
        <v>0</v>
      </c>
      <c r="BX10" s="93">
        <v>0</v>
      </c>
      <c r="BY10" s="93">
        <v>272</v>
      </c>
      <c r="BZ10" s="93">
        <v>1</v>
      </c>
      <c r="CA10" s="93">
        <v>0</v>
      </c>
      <c r="CB10" s="93">
        <v>0</v>
      </c>
      <c r="CC10" s="93">
        <v>0</v>
      </c>
      <c r="CD10" s="93">
        <v>0</v>
      </c>
      <c r="CE10" s="93">
        <v>0</v>
      </c>
      <c r="CF10" s="93">
        <v>0</v>
      </c>
      <c r="CG10" s="93">
        <v>0</v>
      </c>
      <c r="CH10" s="93">
        <v>0</v>
      </c>
      <c r="CI10" s="93">
        <v>0</v>
      </c>
      <c r="CJ10" s="93">
        <v>0</v>
      </c>
      <c r="CK10" s="93">
        <v>0</v>
      </c>
      <c r="CL10" s="93">
        <v>0</v>
      </c>
      <c r="CM10" s="93">
        <v>0</v>
      </c>
      <c r="CN10" s="93">
        <v>0</v>
      </c>
      <c r="CO10" s="93">
        <v>0</v>
      </c>
      <c r="CP10" s="93">
        <v>0</v>
      </c>
      <c r="CQ10" s="93">
        <v>92</v>
      </c>
      <c r="CR10" s="93">
        <v>0</v>
      </c>
      <c r="CS10" s="93">
        <v>0</v>
      </c>
      <c r="CT10" s="93">
        <v>0</v>
      </c>
      <c r="CU10" s="93">
        <v>0</v>
      </c>
      <c r="CV10" s="93">
        <v>0</v>
      </c>
      <c r="CW10" s="93">
        <v>0</v>
      </c>
      <c r="CX10" s="93">
        <f t="shared" si="0"/>
        <v>73365</v>
      </c>
    </row>
    <row r="11" spans="1:102" ht="15">
      <c r="A11" s="94" t="s">
        <v>108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2</v>
      </c>
      <c r="H11" s="93">
        <v>0</v>
      </c>
      <c r="I11" s="93">
        <v>0</v>
      </c>
      <c r="J11" s="93">
        <v>0</v>
      </c>
      <c r="K11" s="93">
        <v>5</v>
      </c>
      <c r="L11" s="93">
        <v>0</v>
      </c>
      <c r="M11" s="93">
        <v>1</v>
      </c>
      <c r="N11" s="93">
        <v>8</v>
      </c>
      <c r="O11" s="93">
        <v>1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26218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831</v>
      </c>
      <c r="AD11" s="93">
        <v>387</v>
      </c>
      <c r="AE11" s="93">
        <v>184</v>
      </c>
      <c r="AF11" s="93">
        <v>50</v>
      </c>
      <c r="AG11" s="93">
        <v>11142</v>
      </c>
      <c r="AH11" s="93">
        <v>1540</v>
      </c>
      <c r="AI11" s="93">
        <v>14</v>
      </c>
      <c r="AJ11" s="93">
        <v>90</v>
      </c>
      <c r="AK11" s="93">
        <v>414</v>
      </c>
      <c r="AL11" s="93">
        <v>427</v>
      </c>
      <c r="AM11" s="93">
        <v>12</v>
      </c>
      <c r="AN11" s="93">
        <v>344</v>
      </c>
      <c r="AO11" s="93">
        <v>107</v>
      </c>
      <c r="AP11" s="93">
        <v>432</v>
      </c>
      <c r="AQ11" s="93">
        <v>0</v>
      </c>
      <c r="AR11" s="93">
        <v>1</v>
      </c>
      <c r="AS11" s="93">
        <v>1</v>
      </c>
      <c r="AT11" s="93">
        <v>0</v>
      </c>
      <c r="AU11" s="93">
        <v>38</v>
      </c>
      <c r="AV11" s="93">
        <v>20</v>
      </c>
      <c r="AW11" s="93">
        <v>15</v>
      </c>
      <c r="AX11" s="93">
        <v>5</v>
      </c>
      <c r="AY11" s="93">
        <v>0</v>
      </c>
      <c r="AZ11" s="93">
        <v>57</v>
      </c>
      <c r="BA11" s="93">
        <v>6</v>
      </c>
      <c r="BB11" s="93">
        <v>2</v>
      </c>
      <c r="BC11" s="93">
        <v>0</v>
      </c>
      <c r="BD11" s="93">
        <v>0</v>
      </c>
      <c r="BE11" s="93">
        <v>62682</v>
      </c>
      <c r="BF11" s="93">
        <v>38216</v>
      </c>
      <c r="BG11" s="93">
        <v>209227</v>
      </c>
      <c r="BH11" s="93">
        <v>566</v>
      </c>
      <c r="BI11" s="93">
        <v>1</v>
      </c>
      <c r="BJ11" s="93">
        <v>0</v>
      </c>
      <c r="BK11" s="93">
        <v>1629</v>
      </c>
      <c r="BL11" s="93">
        <v>98573</v>
      </c>
      <c r="BM11" s="93">
        <v>12376</v>
      </c>
      <c r="BN11" s="93">
        <v>0</v>
      </c>
      <c r="BO11" s="93">
        <v>0</v>
      </c>
      <c r="BP11" s="93">
        <v>0</v>
      </c>
      <c r="BQ11" s="93">
        <v>0</v>
      </c>
      <c r="BR11" s="93">
        <v>5</v>
      </c>
      <c r="BS11" s="93">
        <v>0</v>
      </c>
      <c r="BT11" s="93">
        <v>7</v>
      </c>
      <c r="BU11" s="93">
        <v>0</v>
      </c>
      <c r="BV11" s="93">
        <v>0</v>
      </c>
      <c r="BW11" s="93">
        <v>0</v>
      </c>
      <c r="BX11" s="93">
        <v>0</v>
      </c>
      <c r="BY11" s="93">
        <v>25</v>
      </c>
      <c r="BZ11" s="93">
        <v>0</v>
      </c>
      <c r="CA11" s="93">
        <v>0</v>
      </c>
      <c r="CB11" s="93">
        <v>0</v>
      </c>
      <c r="CC11" s="93">
        <v>0</v>
      </c>
      <c r="CD11" s="93">
        <v>0</v>
      </c>
      <c r="CE11" s="93">
        <v>0</v>
      </c>
      <c r="CF11" s="93">
        <v>0</v>
      </c>
      <c r="CG11" s="93">
        <v>0</v>
      </c>
      <c r="CH11" s="93">
        <v>0</v>
      </c>
      <c r="CI11" s="93">
        <v>0</v>
      </c>
      <c r="CJ11" s="93">
        <v>0</v>
      </c>
      <c r="CK11" s="93">
        <v>0</v>
      </c>
      <c r="CL11" s="93">
        <v>0</v>
      </c>
      <c r="CM11" s="93">
        <v>0</v>
      </c>
      <c r="CN11" s="93">
        <v>0</v>
      </c>
      <c r="CO11" s="93">
        <v>0</v>
      </c>
      <c r="CP11" s="93">
        <v>7678</v>
      </c>
      <c r="CQ11" s="93">
        <v>9</v>
      </c>
      <c r="CR11" s="93">
        <v>0</v>
      </c>
      <c r="CS11" s="93">
        <v>0</v>
      </c>
      <c r="CT11" s="93">
        <v>0</v>
      </c>
      <c r="CU11" s="93">
        <v>0</v>
      </c>
      <c r="CV11" s="93">
        <v>0</v>
      </c>
      <c r="CW11" s="93">
        <v>0</v>
      </c>
      <c r="CX11" s="93">
        <f t="shared" si="0"/>
        <v>473348</v>
      </c>
    </row>
    <row r="12" spans="1:102" ht="15">
      <c r="A12" s="94" t="s">
        <v>32</v>
      </c>
      <c r="B12" s="93">
        <v>2</v>
      </c>
      <c r="C12" s="93">
        <v>19</v>
      </c>
      <c r="D12" s="93">
        <v>1</v>
      </c>
      <c r="E12" s="93">
        <v>1</v>
      </c>
      <c r="F12" s="93">
        <v>7</v>
      </c>
      <c r="G12" s="93">
        <v>3</v>
      </c>
      <c r="H12" s="93">
        <v>88</v>
      </c>
      <c r="I12" s="93">
        <v>1</v>
      </c>
      <c r="J12" s="93">
        <v>2</v>
      </c>
      <c r="K12" s="93">
        <v>35</v>
      </c>
      <c r="L12" s="93">
        <v>14</v>
      </c>
      <c r="M12" s="93">
        <v>60</v>
      </c>
      <c r="N12" s="93">
        <v>36</v>
      </c>
      <c r="O12" s="93">
        <v>86</v>
      </c>
      <c r="P12" s="93">
        <v>30</v>
      </c>
      <c r="Q12" s="93">
        <v>0</v>
      </c>
      <c r="R12" s="93">
        <v>5</v>
      </c>
      <c r="S12" s="93">
        <v>2</v>
      </c>
      <c r="T12" s="93">
        <v>20</v>
      </c>
      <c r="U12" s="93">
        <v>0</v>
      </c>
      <c r="V12" s="93">
        <v>0</v>
      </c>
      <c r="W12" s="93">
        <v>2</v>
      </c>
      <c r="X12" s="93">
        <v>1</v>
      </c>
      <c r="Y12" s="93">
        <v>0</v>
      </c>
      <c r="Z12" s="93">
        <v>0</v>
      </c>
      <c r="AA12" s="93">
        <v>0</v>
      </c>
      <c r="AB12" s="93">
        <v>0</v>
      </c>
      <c r="AC12" s="93">
        <v>9511</v>
      </c>
      <c r="AD12" s="93">
        <v>1392</v>
      </c>
      <c r="AE12" s="93">
        <v>746</v>
      </c>
      <c r="AF12" s="93">
        <v>115</v>
      </c>
      <c r="AG12" s="93">
        <v>68252</v>
      </c>
      <c r="AH12" s="93">
        <v>3473</v>
      </c>
      <c r="AI12" s="93">
        <v>122</v>
      </c>
      <c r="AJ12" s="93">
        <v>195</v>
      </c>
      <c r="AK12" s="93">
        <v>1121</v>
      </c>
      <c r="AL12" s="93">
        <v>1432</v>
      </c>
      <c r="AM12" s="93">
        <v>85</v>
      </c>
      <c r="AN12" s="93">
        <v>1403</v>
      </c>
      <c r="AO12" s="93">
        <v>2379</v>
      </c>
      <c r="AP12" s="93">
        <v>2490</v>
      </c>
      <c r="AQ12" s="93">
        <v>0</v>
      </c>
      <c r="AR12" s="93">
        <v>32</v>
      </c>
      <c r="AS12" s="93">
        <v>4</v>
      </c>
      <c r="AT12" s="93">
        <v>72</v>
      </c>
      <c r="AU12" s="93">
        <v>38</v>
      </c>
      <c r="AV12" s="93">
        <v>46</v>
      </c>
      <c r="AW12" s="93">
        <v>30</v>
      </c>
      <c r="AX12" s="93">
        <v>6</v>
      </c>
      <c r="AY12" s="93">
        <v>7</v>
      </c>
      <c r="AZ12" s="93">
        <v>14</v>
      </c>
      <c r="BA12" s="93">
        <v>61</v>
      </c>
      <c r="BB12" s="93">
        <v>44</v>
      </c>
      <c r="BC12" s="93">
        <v>2</v>
      </c>
      <c r="BD12" s="93">
        <v>0</v>
      </c>
      <c r="BE12" s="93">
        <v>2</v>
      </c>
      <c r="BF12" s="93">
        <v>0</v>
      </c>
      <c r="BG12" s="93">
        <v>5004</v>
      </c>
      <c r="BH12" s="93">
        <v>5</v>
      </c>
      <c r="BI12" s="93">
        <v>7</v>
      </c>
      <c r="BJ12" s="93">
        <v>0</v>
      </c>
      <c r="BK12" s="93">
        <v>7</v>
      </c>
      <c r="BL12" s="93">
        <v>3</v>
      </c>
      <c r="BM12" s="93">
        <v>0</v>
      </c>
      <c r="BN12" s="93">
        <v>0</v>
      </c>
      <c r="BO12" s="93">
        <v>0</v>
      </c>
      <c r="BP12" s="93">
        <v>0</v>
      </c>
      <c r="BQ12" s="93">
        <v>1</v>
      </c>
      <c r="BR12" s="93">
        <v>63</v>
      </c>
      <c r="BS12" s="93">
        <v>0</v>
      </c>
      <c r="BT12" s="93">
        <v>12</v>
      </c>
      <c r="BU12" s="93">
        <v>0</v>
      </c>
      <c r="BV12" s="93">
        <v>0</v>
      </c>
      <c r="BW12" s="93">
        <v>0</v>
      </c>
      <c r="BX12" s="93">
        <v>0</v>
      </c>
      <c r="BY12" s="93">
        <v>84</v>
      </c>
      <c r="BZ12" s="93">
        <v>0</v>
      </c>
      <c r="CA12" s="93">
        <v>0</v>
      </c>
      <c r="CB12" s="93">
        <v>0</v>
      </c>
      <c r="CC12" s="93">
        <v>0</v>
      </c>
      <c r="CD12" s="93">
        <v>0</v>
      </c>
      <c r="CE12" s="93">
        <v>0</v>
      </c>
      <c r="CF12" s="93">
        <v>0</v>
      </c>
      <c r="CG12" s="93">
        <v>0</v>
      </c>
      <c r="CH12" s="93">
        <v>0</v>
      </c>
      <c r="CI12" s="93">
        <v>0</v>
      </c>
      <c r="CJ12" s="93">
        <v>0</v>
      </c>
      <c r="CK12" s="93">
        <v>0</v>
      </c>
      <c r="CL12" s="93">
        <v>0</v>
      </c>
      <c r="CM12" s="93">
        <v>0</v>
      </c>
      <c r="CN12" s="93">
        <v>0</v>
      </c>
      <c r="CO12" s="93">
        <v>0</v>
      </c>
      <c r="CP12" s="93">
        <v>1210</v>
      </c>
      <c r="CQ12" s="93">
        <v>65</v>
      </c>
      <c r="CR12" s="93">
        <v>1</v>
      </c>
      <c r="CS12" s="93">
        <v>0</v>
      </c>
      <c r="CT12" s="93">
        <v>0</v>
      </c>
      <c r="CU12" s="93">
        <v>0</v>
      </c>
      <c r="CV12" s="93">
        <v>0</v>
      </c>
      <c r="CW12" s="93">
        <v>0</v>
      </c>
      <c r="CX12" s="93">
        <f t="shared" si="0"/>
        <v>99951</v>
      </c>
    </row>
    <row r="13" spans="1:102" ht="15">
      <c r="A13" s="94" t="s">
        <v>113</v>
      </c>
      <c r="B13" s="93">
        <v>1729</v>
      </c>
      <c r="C13" s="93">
        <v>2967</v>
      </c>
      <c r="D13" s="93">
        <v>3431</v>
      </c>
      <c r="E13" s="93">
        <v>1385</v>
      </c>
      <c r="F13" s="93">
        <v>769</v>
      </c>
      <c r="G13" s="93">
        <v>1048</v>
      </c>
      <c r="H13" s="93">
        <v>10171</v>
      </c>
      <c r="I13" s="93">
        <v>929</v>
      </c>
      <c r="J13" s="93">
        <v>505</v>
      </c>
      <c r="K13" s="93">
        <v>937</v>
      </c>
      <c r="L13" s="93">
        <v>2974</v>
      </c>
      <c r="M13" s="93">
        <v>1834</v>
      </c>
      <c r="N13" s="93">
        <v>6147</v>
      </c>
      <c r="O13" s="93">
        <v>1510</v>
      </c>
      <c r="P13" s="93">
        <v>5381</v>
      </c>
      <c r="Q13" s="93">
        <v>2042</v>
      </c>
      <c r="R13" s="93">
        <v>539</v>
      </c>
      <c r="S13" s="93">
        <v>2627</v>
      </c>
      <c r="T13" s="93">
        <v>4530</v>
      </c>
      <c r="U13" s="93">
        <v>177</v>
      </c>
      <c r="V13" s="93">
        <v>0</v>
      </c>
      <c r="W13" s="93">
        <v>67</v>
      </c>
      <c r="X13" s="93">
        <v>775</v>
      </c>
      <c r="Y13" s="93">
        <v>0</v>
      </c>
      <c r="Z13" s="93">
        <v>0</v>
      </c>
      <c r="AA13" s="93">
        <v>17049</v>
      </c>
      <c r="AB13" s="93">
        <v>2826</v>
      </c>
      <c r="AC13" s="93">
        <v>4524</v>
      </c>
      <c r="AD13" s="93">
        <v>2231</v>
      </c>
      <c r="AE13" s="93">
        <v>1815</v>
      </c>
      <c r="AF13" s="93">
        <v>133</v>
      </c>
      <c r="AG13" s="93">
        <v>2667</v>
      </c>
      <c r="AH13" s="93">
        <v>834</v>
      </c>
      <c r="AI13" s="93">
        <v>32</v>
      </c>
      <c r="AJ13" s="93">
        <v>2675</v>
      </c>
      <c r="AK13" s="93">
        <v>161</v>
      </c>
      <c r="AL13" s="93">
        <v>3251</v>
      </c>
      <c r="AM13" s="93">
        <v>77</v>
      </c>
      <c r="AN13" s="93">
        <v>984</v>
      </c>
      <c r="AO13" s="93">
        <v>1133</v>
      </c>
      <c r="AP13" s="93">
        <v>283</v>
      </c>
      <c r="AQ13" s="93">
        <v>705</v>
      </c>
      <c r="AR13" s="93">
        <v>654</v>
      </c>
      <c r="AS13" s="93">
        <v>3</v>
      </c>
      <c r="AT13" s="93">
        <v>788</v>
      </c>
      <c r="AU13" s="93">
        <v>2</v>
      </c>
      <c r="AV13" s="93">
        <v>397</v>
      </c>
      <c r="AW13" s="93">
        <v>165</v>
      </c>
      <c r="AX13" s="93">
        <v>163</v>
      </c>
      <c r="AY13" s="93">
        <v>110</v>
      </c>
      <c r="AZ13" s="93">
        <v>706</v>
      </c>
      <c r="BA13" s="93">
        <v>334</v>
      </c>
      <c r="BB13" s="93">
        <v>406</v>
      </c>
      <c r="BC13" s="93">
        <v>42</v>
      </c>
      <c r="BD13" s="93">
        <v>0</v>
      </c>
      <c r="BE13" s="93">
        <v>0</v>
      </c>
      <c r="BF13" s="93">
        <v>1</v>
      </c>
      <c r="BG13" s="93">
        <v>158</v>
      </c>
      <c r="BH13" s="93">
        <v>5</v>
      </c>
      <c r="BI13" s="93">
        <v>0</v>
      </c>
      <c r="BJ13" s="93">
        <v>0</v>
      </c>
      <c r="BK13" s="93">
        <v>3</v>
      </c>
      <c r="BL13" s="93">
        <v>551</v>
      </c>
      <c r="BM13" s="93">
        <v>0</v>
      </c>
      <c r="BN13" s="93">
        <v>0</v>
      </c>
      <c r="BO13" s="93">
        <v>0</v>
      </c>
      <c r="BP13" s="93">
        <v>0</v>
      </c>
      <c r="BQ13" s="93">
        <v>0</v>
      </c>
      <c r="BR13" s="93">
        <v>22</v>
      </c>
      <c r="BS13" s="93">
        <v>0</v>
      </c>
      <c r="BT13" s="93">
        <v>2200</v>
      </c>
      <c r="BU13" s="93">
        <v>0</v>
      </c>
      <c r="BV13" s="93">
        <v>0</v>
      </c>
      <c r="BW13" s="93">
        <v>0</v>
      </c>
      <c r="BX13" s="93">
        <v>5</v>
      </c>
      <c r="BY13" s="93">
        <v>0</v>
      </c>
      <c r="BZ13" s="93">
        <v>0</v>
      </c>
      <c r="CA13" s="93">
        <v>0</v>
      </c>
      <c r="CB13" s="93">
        <v>0</v>
      </c>
      <c r="CC13" s="93">
        <v>17</v>
      </c>
      <c r="CD13" s="93">
        <v>0</v>
      </c>
      <c r="CE13" s="93">
        <v>0</v>
      </c>
      <c r="CF13" s="93">
        <v>11</v>
      </c>
      <c r="CG13" s="93">
        <v>3</v>
      </c>
      <c r="CH13" s="93">
        <v>0</v>
      </c>
      <c r="CI13" s="93">
        <v>0</v>
      </c>
      <c r="CJ13" s="93">
        <v>0</v>
      </c>
      <c r="CK13" s="93">
        <v>0</v>
      </c>
      <c r="CL13" s="93">
        <v>0</v>
      </c>
      <c r="CM13" s="93">
        <v>0</v>
      </c>
      <c r="CN13" s="93">
        <v>0</v>
      </c>
      <c r="CO13" s="93">
        <v>0</v>
      </c>
      <c r="CP13" s="93">
        <v>0</v>
      </c>
      <c r="CQ13" s="93">
        <v>84</v>
      </c>
      <c r="CR13" s="93">
        <v>0</v>
      </c>
      <c r="CS13" s="93">
        <v>0</v>
      </c>
      <c r="CT13" s="93">
        <v>0</v>
      </c>
      <c r="CU13" s="93">
        <v>0</v>
      </c>
      <c r="CV13" s="93">
        <v>0</v>
      </c>
      <c r="CW13" s="93">
        <v>0</v>
      </c>
      <c r="CX13" s="93">
        <f t="shared" si="0"/>
        <v>100684</v>
      </c>
    </row>
    <row r="14" spans="1:102" ht="15">
      <c r="A14" s="94" t="s">
        <v>114</v>
      </c>
      <c r="B14" s="93">
        <v>2</v>
      </c>
      <c r="C14" s="93">
        <v>0</v>
      </c>
      <c r="D14" s="93">
        <v>0</v>
      </c>
      <c r="E14" s="93">
        <v>0</v>
      </c>
      <c r="F14" s="93">
        <v>5</v>
      </c>
      <c r="G14" s="93">
        <v>58</v>
      </c>
      <c r="H14" s="93">
        <v>78</v>
      </c>
      <c r="I14" s="93">
        <v>110</v>
      </c>
      <c r="J14" s="93">
        <v>415</v>
      </c>
      <c r="K14" s="93">
        <v>107</v>
      </c>
      <c r="L14" s="93">
        <v>703</v>
      </c>
      <c r="M14" s="93">
        <v>112</v>
      </c>
      <c r="N14" s="93">
        <v>1598</v>
      </c>
      <c r="O14" s="93">
        <v>1640</v>
      </c>
      <c r="P14" s="93">
        <v>6403</v>
      </c>
      <c r="Q14" s="93">
        <v>10121</v>
      </c>
      <c r="R14" s="93">
        <v>379</v>
      </c>
      <c r="S14" s="93">
        <v>6577</v>
      </c>
      <c r="T14" s="93">
        <v>1825</v>
      </c>
      <c r="U14" s="93">
        <v>639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10</v>
      </c>
      <c r="AD14" s="93">
        <v>2</v>
      </c>
      <c r="AE14" s="93">
        <v>9</v>
      </c>
      <c r="AF14" s="93">
        <v>2</v>
      </c>
      <c r="AG14" s="93">
        <v>2</v>
      </c>
      <c r="AH14" s="93">
        <v>2</v>
      </c>
      <c r="AI14" s="93">
        <v>0</v>
      </c>
      <c r="AJ14" s="93">
        <v>18</v>
      </c>
      <c r="AK14" s="93">
        <v>0</v>
      </c>
      <c r="AL14" s="93">
        <v>0</v>
      </c>
      <c r="AM14" s="93">
        <v>0</v>
      </c>
      <c r="AN14" s="93">
        <v>0</v>
      </c>
      <c r="AO14" s="93">
        <v>1</v>
      </c>
      <c r="AP14" s="93">
        <v>0</v>
      </c>
      <c r="AQ14" s="93">
        <v>397</v>
      </c>
      <c r="AR14" s="93">
        <v>371</v>
      </c>
      <c r="AS14" s="93">
        <v>52</v>
      </c>
      <c r="AT14" s="93">
        <v>317</v>
      </c>
      <c r="AU14" s="93">
        <v>54</v>
      </c>
      <c r="AV14" s="93">
        <v>474</v>
      </c>
      <c r="AW14" s="93">
        <v>403</v>
      </c>
      <c r="AX14" s="93">
        <v>289</v>
      </c>
      <c r="AY14" s="93">
        <v>7</v>
      </c>
      <c r="AZ14" s="93">
        <v>613</v>
      </c>
      <c r="BA14" s="93">
        <v>836</v>
      </c>
      <c r="BB14" s="93">
        <v>830</v>
      </c>
      <c r="BC14" s="93">
        <v>445</v>
      </c>
      <c r="BD14" s="93">
        <v>1</v>
      </c>
      <c r="BE14" s="93">
        <v>0</v>
      </c>
      <c r="BF14" s="93">
        <v>0</v>
      </c>
      <c r="BG14" s="93">
        <v>11</v>
      </c>
      <c r="BH14" s="93">
        <v>0</v>
      </c>
      <c r="BI14" s="93">
        <v>0</v>
      </c>
      <c r="BJ14" s="93">
        <v>0</v>
      </c>
      <c r="BK14" s="93">
        <v>0</v>
      </c>
      <c r="BL14" s="93">
        <v>284</v>
      </c>
      <c r="BM14" s="93">
        <v>20</v>
      </c>
      <c r="BN14" s="93">
        <v>0</v>
      </c>
      <c r="BO14" s="93">
        <v>1</v>
      </c>
      <c r="BP14" s="93">
        <v>0</v>
      </c>
      <c r="BQ14" s="93">
        <v>26</v>
      </c>
      <c r="BR14" s="93">
        <v>595</v>
      </c>
      <c r="BS14" s="93">
        <v>363</v>
      </c>
      <c r="BT14" s="93">
        <v>6965</v>
      </c>
      <c r="BU14" s="93">
        <v>64</v>
      </c>
      <c r="BV14" s="93">
        <v>0</v>
      </c>
      <c r="BW14" s="93">
        <v>911</v>
      </c>
      <c r="BX14" s="93">
        <v>274</v>
      </c>
      <c r="BY14" s="93">
        <v>0</v>
      </c>
      <c r="BZ14" s="93">
        <v>0</v>
      </c>
      <c r="CA14" s="93">
        <v>0</v>
      </c>
      <c r="CB14" s="93">
        <v>0</v>
      </c>
      <c r="CC14" s="93">
        <v>0</v>
      </c>
      <c r="CD14" s="93">
        <v>0</v>
      </c>
      <c r="CE14" s="93">
        <v>0</v>
      </c>
      <c r="CF14" s="93">
        <v>0</v>
      </c>
      <c r="CG14" s="93">
        <v>0</v>
      </c>
      <c r="CH14" s="93">
        <v>0</v>
      </c>
      <c r="CI14" s="93">
        <v>0</v>
      </c>
      <c r="CJ14" s="93">
        <v>0</v>
      </c>
      <c r="CK14" s="93">
        <v>0</v>
      </c>
      <c r="CL14" s="93">
        <v>0</v>
      </c>
      <c r="CM14" s="93">
        <v>0</v>
      </c>
      <c r="CN14" s="93">
        <v>0</v>
      </c>
      <c r="CO14" s="93">
        <v>0</v>
      </c>
      <c r="CP14" s="93">
        <v>0</v>
      </c>
      <c r="CQ14" s="93">
        <v>0</v>
      </c>
      <c r="CR14" s="93">
        <v>0</v>
      </c>
      <c r="CS14" s="93">
        <v>0</v>
      </c>
      <c r="CT14" s="93">
        <v>0</v>
      </c>
      <c r="CU14" s="93">
        <v>0</v>
      </c>
      <c r="CV14" s="93">
        <v>0</v>
      </c>
      <c r="CW14" s="93">
        <v>0</v>
      </c>
      <c r="CX14" s="93">
        <f t="shared" si="0"/>
        <v>45421</v>
      </c>
    </row>
    <row r="15" spans="1:102" ht="15">
      <c r="A15" s="94" t="s">
        <v>94</v>
      </c>
      <c r="B15" s="93">
        <v>2</v>
      </c>
      <c r="C15" s="93">
        <v>0</v>
      </c>
      <c r="D15" s="93">
        <v>1</v>
      </c>
      <c r="E15" s="93">
        <v>0</v>
      </c>
      <c r="F15" s="93">
        <v>0</v>
      </c>
      <c r="G15" s="93">
        <v>39</v>
      </c>
      <c r="H15" s="93">
        <v>16</v>
      </c>
      <c r="I15" s="93">
        <v>0</v>
      </c>
      <c r="J15" s="93">
        <v>0</v>
      </c>
      <c r="K15" s="93">
        <v>76</v>
      </c>
      <c r="L15" s="93">
        <v>21</v>
      </c>
      <c r="M15" s="93">
        <v>75</v>
      </c>
      <c r="N15" s="93">
        <v>104</v>
      </c>
      <c r="O15" s="93">
        <v>453</v>
      </c>
      <c r="P15" s="93">
        <v>51</v>
      </c>
      <c r="Q15" s="93">
        <v>6</v>
      </c>
      <c r="R15" s="93">
        <v>24</v>
      </c>
      <c r="S15" s="93">
        <v>341</v>
      </c>
      <c r="T15" s="93">
        <v>6</v>
      </c>
      <c r="U15" s="93">
        <v>334</v>
      </c>
      <c r="V15" s="93">
        <v>1</v>
      </c>
      <c r="W15" s="93">
        <v>4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27827</v>
      </c>
      <c r="AD15" s="93">
        <v>55606</v>
      </c>
      <c r="AE15" s="93">
        <v>15827</v>
      </c>
      <c r="AF15" s="93">
        <v>4272</v>
      </c>
      <c r="AG15" s="93">
        <v>1706</v>
      </c>
      <c r="AH15" s="93">
        <v>1</v>
      </c>
      <c r="AI15" s="93">
        <v>175</v>
      </c>
      <c r="AJ15" s="93">
        <v>2510</v>
      </c>
      <c r="AK15" s="93">
        <v>2254</v>
      </c>
      <c r="AL15" s="93">
        <v>8176</v>
      </c>
      <c r="AM15" s="93">
        <v>2205</v>
      </c>
      <c r="AN15" s="93">
        <v>1713</v>
      </c>
      <c r="AO15" s="93">
        <v>1025</v>
      </c>
      <c r="AP15" s="93">
        <v>76</v>
      </c>
      <c r="AQ15" s="93">
        <v>61</v>
      </c>
      <c r="AR15" s="93">
        <v>4575</v>
      </c>
      <c r="AS15" s="93">
        <v>405</v>
      </c>
      <c r="AT15" s="93">
        <v>7194</v>
      </c>
      <c r="AU15" s="93">
        <v>3857</v>
      </c>
      <c r="AV15" s="93">
        <v>3487</v>
      </c>
      <c r="AW15" s="93">
        <v>2334</v>
      </c>
      <c r="AX15" s="93">
        <v>642</v>
      </c>
      <c r="AY15" s="93">
        <v>6</v>
      </c>
      <c r="AZ15" s="93">
        <v>926</v>
      </c>
      <c r="BA15" s="93">
        <v>1458</v>
      </c>
      <c r="BB15" s="93">
        <v>780</v>
      </c>
      <c r="BC15" s="93">
        <v>78</v>
      </c>
      <c r="BD15" s="93">
        <v>11</v>
      </c>
      <c r="BE15" s="93">
        <v>0</v>
      </c>
      <c r="BF15" s="93">
        <v>0</v>
      </c>
      <c r="BG15" s="93">
        <v>32</v>
      </c>
      <c r="BH15" s="93">
        <v>0</v>
      </c>
      <c r="BI15" s="93">
        <v>0</v>
      </c>
      <c r="BJ15" s="93">
        <v>44</v>
      </c>
      <c r="BK15" s="93">
        <v>0</v>
      </c>
      <c r="BL15" s="93">
        <v>8</v>
      </c>
      <c r="BM15" s="93">
        <v>0</v>
      </c>
      <c r="BN15" s="93">
        <v>0</v>
      </c>
      <c r="BO15" s="93">
        <v>0</v>
      </c>
      <c r="BP15" s="93">
        <v>0</v>
      </c>
      <c r="BQ15" s="93">
        <v>150</v>
      </c>
      <c r="BR15" s="93">
        <v>2245</v>
      </c>
      <c r="BS15" s="93">
        <v>12</v>
      </c>
      <c r="BT15" s="93">
        <v>1051</v>
      </c>
      <c r="BU15" s="93">
        <v>0</v>
      </c>
      <c r="BV15" s="93">
        <v>0</v>
      </c>
      <c r="BW15" s="93">
        <v>0</v>
      </c>
      <c r="BX15" s="93">
        <v>2</v>
      </c>
      <c r="BY15" s="93">
        <v>932</v>
      </c>
      <c r="BZ15" s="93">
        <v>378</v>
      </c>
      <c r="CA15" s="93">
        <v>0</v>
      </c>
      <c r="CB15" s="93">
        <v>23</v>
      </c>
      <c r="CC15" s="93">
        <v>0</v>
      </c>
      <c r="CD15" s="93">
        <v>1</v>
      </c>
      <c r="CE15" s="93">
        <v>0</v>
      </c>
      <c r="CF15" s="93">
        <v>0</v>
      </c>
      <c r="CG15" s="93">
        <v>0</v>
      </c>
      <c r="CH15" s="93">
        <v>0</v>
      </c>
      <c r="CI15" s="93">
        <v>0</v>
      </c>
      <c r="CJ15" s="93">
        <v>0</v>
      </c>
      <c r="CK15" s="93">
        <v>0</v>
      </c>
      <c r="CL15" s="93">
        <v>0</v>
      </c>
      <c r="CM15" s="93">
        <v>0</v>
      </c>
      <c r="CN15" s="93">
        <v>0</v>
      </c>
      <c r="CO15" s="93">
        <v>0</v>
      </c>
      <c r="CP15" s="93">
        <v>0</v>
      </c>
      <c r="CQ15" s="93">
        <v>2587</v>
      </c>
      <c r="CR15" s="93">
        <v>0</v>
      </c>
      <c r="CS15" s="93">
        <v>0</v>
      </c>
      <c r="CT15" s="93">
        <v>0</v>
      </c>
      <c r="CU15" s="93">
        <v>0</v>
      </c>
      <c r="CV15" s="93">
        <v>0</v>
      </c>
      <c r="CW15" s="93">
        <v>0</v>
      </c>
      <c r="CX15" s="93">
        <f t="shared" si="0"/>
        <v>158206</v>
      </c>
    </row>
    <row r="16" spans="1:102" ht="15">
      <c r="A16" s="94" t="s">
        <v>99</v>
      </c>
      <c r="B16" s="93">
        <v>2</v>
      </c>
      <c r="C16" s="93">
        <v>9</v>
      </c>
      <c r="D16" s="93">
        <v>1</v>
      </c>
      <c r="E16" s="93">
        <v>13</v>
      </c>
      <c r="F16" s="93">
        <v>3</v>
      </c>
      <c r="G16" s="93">
        <v>23</v>
      </c>
      <c r="H16" s="93">
        <v>3</v>
      </c>
      <c r="I16" s="93">
        <v>1</v>
      </c>
      <c r="J16" s="93">
        <v>0</v>
      </c>
      <c r="K16" s="93">
        <v>40</v>
      </c>
      <c r="L16" s="93">
        <v>4</v>
      </c>
      <c r="M16" s="93">
        <v>80</v>
      </c>
      <c r="N16" s="93">
        <v>30</v>
      </c>
      <c r="O16" s="93">
        <v>251</v>
      </c>
      <c r="P16" s="93">
        <v>36</v>
      </c>
      <c r="Q16" s="93">
        <v>2</v>
      </c>
      <c r="R16" s="93">
        <v>6</v>
      </c>
      <c r="S16" s="93">
        <v>2</v>
      </c>
      <c r="T16" s="93">
        <v>6</v>
      </c>
      <c r="U16" s="93">
        <v>6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7446</v>
      </c>
      <c r="AD16" s="93">
        <v>7673</v>
      </c>
      <c r="AE16" s="93">
        <v>2311</v>
      </c>
      <c r="AF16" s="93">
        <v>292</v>
      </c>
      <c r="AG16" s="93">
        <v>27682</v>
      </c>
      <c r="AH16" s="93">
        <v>938</v>
      </c>
      <c r="AI16" s="93">
        <v>41</v>
      </c>
      <c r="AJ16" s="93">
        <v>7252</v>
      </c>
      <c r="AK16" s="93">
        <v>741</v>
      </c>
      <c r="AL16" s="93">
        <v>1620</v>
      </c>
      <c r="AM16" s="93">
        <v>63</v>
      </c>
      <c r="AN16" s="93">
        <v>1740</v>
      </c>
      <c r="AO16" s="93">
        <v>326</v>
      </c>
      <c r="AP16" s="93">
        <v>1084</v>
      </c>
      <c r="AQ16" s="93">
        <v>194</v>
      </c>
      <c r="AR16" s="93">
        <v>89</v>
      </c>
      <c r="AS16" s="93">
        <v>35</v>
      </c>
      <c r="AT16" s="93">
        <v>130</v>
      </c>
      <c r="AU16" s="93">
        <v>77</v>
      </c>
      <c r="AV16" s="93">
        <v>103</v>
      </c>
      <c r="AW16" s="93">
        <v>32</v>
      </c>
      <c r="AX16" s="93">
        <v>35</v>
      </c>
      <c r="AY16" s="93">
        <v>0</v>
      </c>
      <c r="AZ16" s="93">
        <v>1261</v>
      </c>
      <c r="BA16" s="93">
        <v>53</v>
      </c>
      <c r="BB16" s="93">
        <v>24</v>
      </c>
      <c r="BC16" s="93">
        <v>15</v>
      </c>
      <c r="BD16" s="93">
        <v>0</v>
      </c>
      <c r="BE16" s="93">
        <v>5</v>
      </c>
      <c r="BF16" s="93">
        <v>0</v>
      </c>
      <c r="BG16" s="93">
        <v>3</v>
      </c>
      <c r="BH16" s="93">
        <v>2</v>
      </c>
      <c r="BI16" s="93">
        <v>0</v>
      </c>
      <c r="BJ16" s="93">
        <v>0</v>
      </c>
      <c r="BK16" s="93">
        <v>1</v>
      </c>
      <c r="BL16" s="93">
        <v>0</v>
      </c>
      <c r="BM16" s="93">
        <v>0</v>
      </c>
      <c r="BN16" s="93">
        <v>0</v>
      </c>
      <c r="BO16" s="93">
        <v>0</v>
      </c>
      <c r="BP16" s="93">
        <v>233</v>
      </c>
      <c r="BQ16" s="93">
        <v>2</v>
      </c>
      <c r="BR16" s="93">
        <v>76</v>
      </c>
      <c r="BS16" s="93">
        <v>0</v>
      </c>
      <c r="BT16" s="93">
        <v>2</v>
      </c>
      <c r="BU16" s="93">
        <v>0</v>
      </c>
      <c r="BV16" s="93">
        <v>0</v>
      </c>
      <c r="BW16" s="93">
        <v>0</v>
      </c>
      <c r="BX16" s="93">
        <v>1</v>
      </c>
      <c r="BY16" s="93">
        <v>4</v>
      </c>
      <c r="BZ16" s="93">
        <v>3</v>
      </c>
      <c r="CA16" s="93">
        <v>0</v>
      </c>
      <c r="CB16" s="93">
        <v>0</v>
      </c>
      <c r="CC16" s="93">
        <v>0</v>
      </c>
      <c r="CD16" s="93">
        <v>0</v>
      </c>
      <c r="CE16" s="93">
        <v>0</v>
      </c>
      <c r="CF16" s="93">
        <v>0</v>
      </c>
      <c r="CG16" s="93">
        <v>0</v>
      </c>
      <c r="CH16" s="93">
        <v>0</v>
      </c>
      <c r="CI16" s="93">
        <v>0</v>
      </c>
      <c r="CJ16" s="93">
        <v>0</v>
      </c>
      <c r="CK16" s="93">
        <v>0</v>
      </c>
      <c r="CL16" s="93">
        <v>0</v>
      </c>
      <c r="CM16" s="93">
        <v>0</v>
      </c>
      <c r="CN16" s="93">
        <v>0</v>
      </c>
      <c r="CO16" s="93">
        <v>0</v>
      </c>
      <c r="CP16" s="93">
        <v>0</v>
      </c>
      <c r="CQ16" s="93">
        <v>370</v>
      </c>
      <c r="CR16" s="93">
        <v>0</v>
      </c>
      <c r="CS16" s="93">
        <v>0</v>
      </c>
      <c r="CT16" s="93">
        <v>0</v>
      </c>
      <c r="CU16" s="93">
        <v>0</v>
      </c>
      <c r="CV16" s="93">
        <v>0</v>
      </c>
      <c r="CW16" s="93">
        <v>0</v>
      </c>
      <c r="CX16" s="93">
        <f t="shared" si="0"/>
        <v>62477</v>
      </c>
    </row>
    <row r="17" spans="1:102" ht="15">
      <c r="A17" s="94" t="s">
        <v>103</v>
      </c>
      <c r="B17" s="93">
        <v>3</v>
      </c>
      <c r="C17" s="93">
        <v>0</v>
      </c>
      <c r="D17" s="93">
        <v>0</v>
      </c>
      <c r="E17" s="93">
        <v>0</v>
      </c>
      <c r="F17" s="93">
        <v>0</v>
      </c>
      <c r="G17" s="93">
        <v>32</v>
      </c>
      <c r="H17" s="93">
        <v>1</v>
      </c>
      <c r="I17" s="93">
        <v>0</v>
      </c>
      <c r="J17" s="93">
        <v>0</v>
      </c>
      <c r="K17" s="93">
        <v>2</v>
      </c>
      <c r="L17" s="93">
        <v>0</v>
      </c>
      <c r="M17" s="93">
        <v>3</v>
      </c>
      <c r="N17" s="93">
        <v>0</v>
      </c>
      <c r="O17" s="93">
        <v>0</v>
      </c>
      <c r="P17" s="93">
        <v>4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100</v>
      </c>
      <c r="AA17" s="93">
        <v>1</v>
      </c>
      <c r="AB17" s="93">
        <v>0</v>
      </c>
      <c r="AC17" s="93">
        <v>130</v>
      </c>
      <c r="AD17" s="93">
        <v>0</v>
      </c>
      <c r="AE17" s="93">
        <v>14</v>
      </c>
      <c r="AF17" s="93">
        <v>0</v>
      </c>
      <c r="AG17" s="93">
        <v>1</v>
      </c>
      <c r="AH17" s="93">
        <v>16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12</v>
      </c>
      <c r="AP17" s="93">
        <v>0</v>
      </c>
      <c r="AQ17" s="93">
        <v>0</v>
      </c>
      <c r="AR17" s="93">
        <v>0</v>
      </c>
      <c r="AS17" s="93">
        <v>54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11</v>
      </c>
      <c r="BB17" s="93">
        <v>0</v>
      </c>
      <c r="BC17" s="93">
        <v>0</v>
      </c>
      <c r="BD17" s="93">
        <v>32</v>
      </c>
      <c r="BE17" s="93">
        <v>53627</v>
      </c>
      <c r="BF17" s="93">
        <v>53360</v>
      </c>
      <c r="BG17" s="93">
        <v>238375</v>
      </c>
      <c r="BH17" s="93">
        <v>3094</v>
      </c>
      <c r="BI17" s="93">
        <v>0</v>
      </c>
      <c r="BJ17" s="93">
        <v>0</v>
      </c>
      <c r="BK17" s="93">
        <v>1283</v>
      </c>
      <c r="BL17" s="93">
        <v>35972</v>
      </c>
      <c r="BM17" s="93">
        <v>68513</v>
      </c>
      <c r="BN17" s="93">
        <v>38458</v>
      </c>
      <c r="BO17" s="93">
        <v>0</v>
      </c>
      <c r="BP17" s="93">
        <v>0</v>
      </c>
      <c r="BQ17" s="93">
        <v>0</v>
      </c>
      <c r="BR17" s="93">
        <v>25</v>
      </c>
      <c r="BS17" s="93">
        <v>0</v>
      </c>
      <c r="BT17" s="93">
        <v>2</v>
      </c>
      <c r="BU17" s="93">
        <v>0</v>
      </c>
      <c r="BV17" s="93">
        <v>0</v>
      </c>
      <c r="BW17" s="93">
        <v>24</v>
      </c>
      <c r="BX17" s="93">
        <v>7</v>
      </c>
      <c r="BY17" s="93">
        <v>0</v>
      </c>
      <c r="BZ17" s="93">
        <v>0</v>
      </c>
      <c r="CA17" s="93">
        <v>0</v>
      </c>
      <c r="CB17" s="93">
        <v>0</v>
      </c>
      <c r="CC17" s="93">
        <v>0</v>
      </c>
      <c r="CD17" s="93">
        <v>0</v>
      </c>
      <c r="CE17" s="93">
        <v>0</v>
      </c>
      <c r="CF17" s="93">
        <v>0</v>
      </c>
      <c r="CG17" s="93">
        <v>0</v>
      </c>
      <c r="CH17" s="93">
        <v>0</v>
      </c>
      <c r="CI17" s="93">
        <v>0</v>
      </c>
      <c r="CJ17" s="93">
        <v>0</v>
      </c>
      <c r="CK17" s="93">
        <v>0</v>
      </c>
      <c r="CL17" s="93">
        <v>103</v>
      </c>
      <c r="CM17" s="93">
        <v>0</v>
      </c>
      <c r="CN17" s="93">
        <v>0</v>
      </c>
      <c r="CO17" s="93">
        <v>0</v>
      </c>
      <c r="CP17" s="93">
        <v>13668</v>
      </c>
      <c r="CQ17" s="93">
        <v>12</v>
      </c>
      <c r="CR17" s="93">
        <v>0</v>
      </c>
      <c r="CS17" s="93">
        <v>0</v>
      </c>
      <c r="CT17" s="93">
        <v>0</v>
      </c>
      <c r="CU17" s="93">
        <v>0</v>
      </c>
      <c r="CV17" s="93">
        <v>0</v>
      </c>
      <c r="CW17" s="93">
        <v>0</v>
      </c>
      <c r="CX17" s="93">
        <f t="shared" si="0"/>
        <v>506939</v>
      </c>
    </row>
    <row r="18" spans="1:102" ht="15">
      <c r="A18" s="94" t="s">
        <v>105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26</v>
      </c>
      <c r="H18" s="93">
        <v>0</v>
      </c>
      <c r="I18" s="93">
        <v>0</v>
      </c>
      <c r="J18" s="93">
        <v>0</v>
      </c>
      <c r="K18" s="93">
        <v>27</v>
      </c>
      <c r="L18" s="93">
        <v>20</v>
      </c>
      <c r="M18" s="93">
        <v>46</v>
      </c>
      <c r="N18" s="93">
        <v>200</v>
      </c>
      <c r="O18" s="93">
        <v>405</v>
      </c>
      <c r="P18" s="93">
        <v>57</v>
      </c>
      <c r="Q18" s="93">
        <v>30</v>
      </c>
      <c r="R18" s="93">
        <v>1</v>
      </c>
      <c r="S18" s="93">
        <v>321</v>
      </c>
      <c r="T18" s="93">
        <v>1</v>
      </c>
      <c r="U18" s="93">
        <v>39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40</v>
      </c>
      <c r="AB18" s="93">
        <v>0</v>
      </c>
      <c r="AC18" s="93">
        <v>18522</v>
      </c>
      <c r="AD18" s="93">
        <v>44841</v>
      </c>
      <c r="AE18" s="93">
        <v>12497</v>
      </c>
      <c r="AF18" s="93">
        <v>2572</v>
      </c>
      <c r="AG18" s="93">
        <v>1010</v>
      </c>
      <c r="AH18" s="93">
        <v>0</v>
      </c>
      <c r="AI18" s="93">
        <v>140</v>
      </c>
      <c r="AJ18" s="93">
        <v>0</v>
      </c>
      <c r="AK18" s="93">
        <v>657</v>
      </c>
      <c r="AL18" s="93">
        <v>4554</v>
      </c>
      <c r="AM18" s="93">
        <v>1137</v>
      </c>
      <c r="AN18" s="93">
        <v>896</v>
      </c>
      <c r="AO18" s="93">
        <v>585</v>
      </c>
      <c r="AP18" s="93">
        <v>22</v>
      </c>
      <c r="AQ18" s="93">
        <v>14</v>
      </c>
      <c r="AR18" s="93">
        <v>1816</v>
      </c>
      <c r="AS18" s="93">
        <v>164</v>
      </c>
      <c r="AT18" s="93">
        <v>4529</v>
      </c>
      <c r="AU18" s="93">
        <v>2079</v>
      </c>
      <c r="AV18" s="93">
        <v>1930</v>
      </c>
      <c r="AW18" s="93">
        <v>1215</v>
      </c>
      <c r="AX18" s="93">
        <v>131</v>
      </c>
      <c r="AY18" s="93">
        <v>1</v>
      </c>
      <c r="AZ18" s="93">
        <v>122</v>
      </c>
      <c r="BA18" s="93">
        <v>370</v>
      </c>
      <c r="BB18" s="93">
        <v>388</v>
      </c>
      <c r="BC18" s="93">
        <v>242</v>
      </c>
      <c r="BD18" s="93">
        <v>0</v>
      </c>
      <c r="BE18" s="93">
        <v>57862</v>
      </c>
      <c r="BF18" s="93">
        <v>48771</v>
      </c>
      <c r="BG18" s="93">
        <v>271529</v>
      </c>
      <c r="BH18" s="93">
        <v>1453</v>
      </c>
      <c r="BI18" s="93">
        <v>0</v>
      </c>
      <c r="BJ18" s="93">
        <v>0</v>
      </c>
      <c r="BK18" s="93">
        <v>2641</v>
      </c>
      <c r="BL18" s="93">
        <v>7974</v>
      </c>
      <c r="BM18" s="93">
        <v>171530</v>
      </c>
      <c r="BN18" s="93">
        <v>12834</v>
      </c>
      <c r="BO18" s="93">
        <v>16484</v>
      </c>
      <c r="BP18" s="93">
        <v>0</v>
      </c>
      <c r="BQ18" s="93">
        <v>48</v>
      </c>
      <c r="BR18" s="93">
        <v>774</v>
      </c>
      <c r="BS18" s="93">
        <v>98</v>
      </c>
      <c r="BT18" s="93">
        <v>511</v>
      </c>
      <c r="BU18" s="93">
        <v>105</v>
      </c>
      <c r="BV18" s="93">
        <v>0</v>
      </c>
      <c r="BW18" s="93">
        <v>0</v>
      </c>
      <c r="BX18" s="93">
        <v>0</v>
      </c>
      <c r="BY18" s="93">
        <v>216</v>
      </c>
      <c r="BZ18" s="93">
        <v>128</v>
      </c>
      <c r="CA18" s="93">
        <v>0</v>
      </c>
      <c r="CB18" s="93">
        <v>36</v>
      </c>
      <c r="CC18" s="93">
        <v>0</v>
      </c>
      <c r="CD18" s="93">
        <v>0</v>
      </c>
      <c r="CE18" s="93">
        <v>0</v>
      </c>
      <c r="CF18" s="93">
        <v>0</v>
      </c>
      <c r="CG18" s="93">
        <v>8</v>
      </c>
      <c r="CH18" s="93">
        <v>0</v>
      </c>
      <c r="CI18" s="93">
        <v>0</v>
      </c>
      <c r="CJ18" s="93">
        <v>0</v>
      </c>
      <c r="CK18" s="93">
        <v>0</v>
      </c>
      <c r="CL18" s="93">
        <v>0</v>
      </c>
      <c r="CM18" s="93">
        <v>0</v>
      </c>
      <c r="CN18" s="93">
        <v>0</v>
      </c>
      <c r="CO18" s="93">
        <v>0</v>
      </c>
      <c r="CP18" s="93">
        <v>18335</v>
      </c>
      <c r="CQ18" s="93">
        <v>1060</v>
      </c>
      <c r="CR18" s="93">
        <v>0</v>
      </c>
      <c r="CS18" s="93">
        <v>0</v>
      </c>
      <c r="CT18" s="93">
        <v>0</v>
      </c>
      <c r="CU18" s="93">
        <v>0</v>
      </c>
      <c r="CV18" s="93">
        <v>0</v>
      </c>
      <c r="CW18" s="93">
        <v>0</v>
      </c>
      <c r="CX18" s="93">
        <f t="shared" si="0"/>
        <v>714044</v>
      </c>
    </row>
    <row r="19" spans="1:102" ht="15">
      <c r="A19" s="94" t="s">
        <v>109</v>
      </c>
      <c r="B19" s="93">
        <v>3</v>
      </c>
      <c r="C19" s="93">
        <v>2</v>
      </c>
      <c r="D19" s="93">
        <v>0</v>
      </c>
      <c r="E19" s="93">
        <v>0</v>
      </c>
      <c r="F19" s="93">
        <v>0</v>
      </c>
      <c r="G19" s="93">
        <v>16</v>
      </c>
      <c r="H19" s="93">
        <v>2</v>
      </c>
      <c r="I19" s="93">
        <v>0</v>
      </c>
      <c r="J19" s="93">
        <v>0</v>
      </c>
      <c r="K19" s="93">
        <v>495</v>
      </c>
      <c r="L19" s="93">
        <v>54</v>
      </c>
      <c r="M19" s="93">
        <v>364</v>
      </c>
      <c r="N19" s="93">
        <v>5</v>
      </c>
      <c r="O19" s="93">
        <v>1437</v>
      </c>
      <c r="P19" s="93">
        <v>77</v>
      </c>
      <c r="Q19" s="93">
        <v>21</v>
      </c>
      <c r="R19" s="93">
        <v>64</v>
      </c>
      <c r="S19" s="93">
        <v>318</v>
      </c>
      <c r="T19" s="93">
        <v>25</v>
      </c>
      <c r="U19" s="93">
        <v>656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43409</v>
      </c>
      <c r="AD19" s="93">
        <v>82853</v>
      </c>
      <c r="AE19" s="93">
        <v>29924</v>
      </c>
      <c r="AF19" s="93">
        <v>6965</v>
      </c>
      <c r="AG19" s="93">
        <v>2367</v>
      </c>
      <c r="AH19" s="93">
        <v>3</v>
      </c>
      <c r="AI19" s="93">
        <v>303</v>
      </c>
      <c r="AJ19" s="93">
        <v>7093</v>
      </c>
      <c r="AK19" s="93">
        <v>2744</v>
      </c>
      <c r="AL19" s="93">
        <v>12420</v>
      </c>
      <c r="AM19" s="93">
        <v>3501</v>
      </c>
      <c r="AN19" s="93">
        <v>2612</v>
      </c>
      <c r="AO19" s="93">
        <v>1242</v>
      </c>
      <c r="AP19" s="93">
        <v>103</v>
      </c>
      <c r="AQ19" s="93">
        <v>767</v>
      </c>
      <c r="AR19" s="93">
        <v>3641</v>
      </c>
      <c r="AS19" s="93">
        <v>235</v>
      </c>
      <c r="AT19" s="93">
        <v>6871</v>
      </c>
      <c r="AU19" s="93">
        <v>4724</v>
      </c>
      <c r="AV19" s="93">
        <v>2509</v>
      </c>
      <c r="AW19" s="93">
        <v>2702</v>
      </c>
      <c r="AX19" s="93">
        <v>678</v>
      </c>
      <c r="AY19" s="93">
        <v>3</v>
      </c>
      <c r="AZ19" s="93">
        <v>157</v>
      </c>
      <c r="BA19" s="93">
        <v>1048</v>
      </c>
      <c r="BB19" s="93">
        <v>1011</v>
      </c>
      <c r="BC19" s="93">
        <v>127</v>
      </c>
      <c r="BD19" s="93">
        <v>135</v>
      </c>
      <c r="BE19" s="93">
        <v>2</v>
      </c>
      <c r="BF19" s="93">
        <v>2</v>
      </c>
      <c r="BG19" s="93">
        <v>0</v>
      </c>
      <c r="BH19" s="93">
        <v>25</v>
      </c>
      <c r="BI19" s="93">
        <v>2</v>
      </c>
      <c r="BJ19" s="93">
        <v>4</v>
      </c>
      <c r="BK19" s="93">
        <v>0</v>
      </c>
      <c r="BL19" s="93">
        <v>0</v>
      </c>
      <c r="BM19" s="93">
        <v>1944</v>
      </c>
      <c r="BN19" s="93">
        <v>0</v>
      </c>
      <c r="BO19" s="93">
        <v>0</v>
      </c>
      <c r="BP19" s="93">
        <v>1191</v>
      </c>
      <c r="BQ19" s="93">
        <v>206</v>
      </c>
      <c r="BR19" s="93">
        <v>2951</v>
      </c>
      <c r="BS19" s="93">
        <v>38</v>
      </c>
      <c r="BT19" s="93">
        <v>418</v>
      </c>
      <c r="BU19" s="93">
        <v>0</v>
      </c>
      <c r="BV19" s="93">
        <v>0</v>
      </c>
      <c r="BW19" s="93">
        <v>148</v>
      </c>
      <c r="BX19" s="93">
        <v>29</v>
      </c>
      <c r="BY19" s="93">
        <v>848</v>
      </c>
      <c r="BZ19" s="93">
        <v>332</v>
      </c>
      <c r="CA19" s="93">
        <v>77</v>
      </c>
      <c r="CB19" s="93">
        <v>22</v>
      </c>
      <c r="CC19" s="93">
        <v>0</v>
      </c>
      <c r="CD19" s="93">
        <v>0</v>
      </c>
      <c r="CE19" s="93">
        <v>0</v>
      </c>
      <c r="CF19" s="93">
        <v>0</v>
      </c>
      <c r="CG19" s="93">
        <v>0</v>
      </c>
      <c r="CH19" s="93">
        <v>0</v>
      </c>
      <c r="CI19" s="93">
        <v>0</v>
      </c>
      <c r="CJ19" s="93">
        <v>0</v>
      </c>
      <c r="CK19" s="93">
        <v>0</v>
      </c>
      <c r="CL19" s="93">
        <v>59</v>
      </c>
      <c r="CM19" s="93">
        <v>0</v>
      </c>
      <c r="CN19" s="93">
        <v>0</v>
      </c>
      <c r="CO19" s="93">
        <v>0</v>
      </c>
      <c r="CP19" s="93">
        <v>0</v>
      </c>
      <c r="CQ19" s="93">
        <v>3764</v>
      </c>
      <c r="CR19" s="93">
        <v>0</v>
      </c>
      <c r="CS19" s="93">
        <v>0</v>
      </c>
      <c r="CT19" s="93">
        <v>0</v>
      </c>
      <c r="CU19" s="93">
        <v>0</v>
      </c>
      <c r="CV19" s="93">
        <v>0</v>
      </c>
      <c r="CW19" s="93">
        <v>0</v>
      </c>
      <c r="CX19" s="93">
        <f t="shared" si="0"/>
        <v>235748</v>
      </c>
    </row>
    <row r="20" spans="1:102" ht="15">
      <c r="A20" s="94" t="s">
        <v>39</v>
      </c>
      <c r="B20" s="93">
        <v>11</v>
      </c>
      <c r="C20" s="93">
        <v>0</v>
      </c>
      <c r="D20" s="93">
        <v>4</v>
      </c>
      <c r="E20" s="93">
        <v>11</v>
      </c>
      <c r="F20" s="93">
        <v>4</v>
      </c>
      <c r="G20" s="93">
        <v>16</v>
      </c>
      <c r="H20" s="93">
        <v>4</v>
      </c>
      <c r="I20" s="93">
        <v>11</v>
      </c>
      <c r="J20" s="93">
        <v>11</v>
      </c>
      <c r="K20" s="93">
        <v>45</v>
      </c>
      <c r="L20" s="93">
        <v>247</v>
      </c>
      <c r="M20" s="93">
        <v>106</v>
      </c>
      <c r="N20" s="93">
        <v>391</v>
      </c>
      <c r="O20" s="93">
        <v>610</v>
      </c>
      <c r="P20" s="93">
        <v>2398</v>
      </c>
      <c r="Q20" s="93">
        <v>917</v>
      </c>
      <c r="R20" s="93">
        <v>114</v>
      </c>
      <c r="S20" s="93">
        <v>8356</v>
      </c>
      <c r="T20" s="93">
        <v>534</v>
      </c>
      <c r="U20" s="93">
        <v>317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99</v>
      </c>
      <c r="AC20" s="93">
        <v>3689</v>
      </c>
      <c r="AD20" s="93">
        <v>8890</v>
      </c>
      <c r="AE20" s="93">
        <v>2716</v>
      </c>
      <c r="AF20" s="93">
        <v>420</v>
      </c>
      <c r="AG20" s="93">
        <v>459</v>
      </c>
      <c r="AH20" s="93">
        <v>4</v>
      </c>
      <c r="AI20" s="93">
        <v>29</v>
      </c>
      <c r="AJ20" s="93">
        <v>3575</v>
      </c>
      <c r="AK20" s="93">
        <v>181</v>
      </c>
      <c r="AL20" s="93">
        <v>4060</v>
      </c>
      <c r="AM20" s="93">
        <v>79</v>
      </c>
      <c r="AN20" s="93">
        <v>443</v>
      </c>
      <c r="AO20" s="93">
        <v>264</v>
      </c>
      <c r="AP20" s="93">
        <v>18</v>
      </c>
      <c r="AQ20" s="93">
        <v>439</v>
      </c>
      <c r="AR20" s="93">
        <v>532</v>
      </c>
      <c r="AS20" s="93">
        <v>23</v>
      </c>
      <c r="AT20" s="93">
        <v>1412</v>
      </c>
      <c r="AU20" s="93">
        <v>323</v>
      </c>
      <c r="AV20" s="93">
        <v>828</v>
      </c>
      <c r="AW20" s="93">
        <v>299</v>
      </c>
      <c r="AX20" s="93">
        <v>290</v>
      </c>
      <c r="AY20" s="93">
        <v>5</v>
      </c>
      <c r="AZ20" s="93">
        <v>2636</v>
      </c>
      <c r="BA20" s="93">
        <v>732</v>
      </c>
      <c r="BB20" s="93">
        <v>355</v>
      </c>
      <c r="BC20" s="93">
        <v>123</v>
      </c>
      <c r="BD20" s="93">
        <v>0</v>
      </c>
      <c r="BE20" s="93">
        <v>1</v>
      </c>
      <c r="BF20" s="93">
        <v>1</v>
      </c>
      <c r="BG20" s="93">
        <v>22</v>
      </c>
      <c r="BH20" s="93">
        <v>0</v>
      </c>
      <c r="BI20" s="93">
        <v>0</v>
      </c>
      <c r="BJ20" s="93">
        <v>30</v>
      </c>
      <c r="BK20" s="93">
        <v>0</v>
      </c>
      <c r="BL20" s="93">
        <v>96</v>
      </c>
      <c r="BM20" s="93">
        <v>23</v>
      </c>
      <c r="BN20" s="93">
        <v>0</v>
      </c>
      <c r="BO20" s="93">
        <v>2</v>
      </c>
      <c r="BP20" s="93">
        <v>0</v>
      </c>
      <c r="BQ20" s="93">
        <v>62</v>
      </c>
      <c r="BR20" s="93">
        <v>1072</v>
      </c>
      <c r="BS20" s="93">
        <v>434</v>
      </c>
      <c r="BT20" s="93">
        <v>8821</v>
      </c>
      <c r="BU20" s="93">
        <v>49</v>
      </c>
      <c r="BV20" s="93">
        <v>95</v>
      </c>
      <c r="BW20" s="93">
        <v>1271</v>
      </c>
      <c r="BX20" s="93">
        <v>1638</v>
      </c>
      <c r="BY20" s="93">
        <v>178</v>
      </c>
      <c r="BZ20" s="93">
        <v>15</v>
      </c>
      <c r="CA20" s="93">
        <v>39</v>
      </c>
      <c r="CB20" s="93">
        <v>2</v>
      </c>
      <c r="CC20" s="93">
        <v>0</v>
      </c>
      <c r="CD20" s="93">
        <v>0</v>
      </c>
      <c r="CE20" s="93">
        <v>0</v>
      </c>
      <c r="CF20" s="93">
        <v>0</v>
      </c>
      <c r="CG20" s="93">
        <v>0</v>
      </c>
      <c r="CH20" s="93">
        <v>0</v>
      </c>
      <c r="CI20" s="93">
        <v>0</v>
      </c>
      <c r="CJ20" s="93">
        <v>0</v>
      </c>
      <c r="CK20" s="93">
        <v>0</v>
      </c>
      <c r="CL20" s="93">
        <v>30243</v>
      </c>
      <c r="CM20" s="93">
        <v>0</v>
      </c>
      <c r="CN20" s="93">
        <v>0</v>
      </c>
      <c r="CO20" s="93">
        <v>0</v>
      </c>
      <c r="CP20" s="93">
        <v>0</v>
      </c>
      <c r="CQ20" s="93">
        <v>397</v>
      </c>
      <c r="CR20" s="93">
        <v>0</v>
      </c>
      <c r="CS20" s="93">
        <v>0</v>
      </c>
      <c r="CT20" s="93">
        <v>0</v>
      </c>
      <c r="CU20" s="93">
        <v>0</v>
      </c>
      <c r="CV20" s="93">
        <v>0</v>
      </c>
      <c r="CW20" s="93">
        <v>0</v>
      </c>
      <c r="CX20" s="93">
        <f t="shared" si="0"/>
        <v>91521</v>
      </c>
    </row>
    <row r="21" spans="1:102" ht="15">
      <c r="A21" s="94" t="s">
        <v>111</v>
      </c>
      <c r="B21" s="93">
        <v>1</v>
      </c>
      <c r="C21" s="93">
        <v>0</v>
      </c>
      <c r="D21" s="93">
        <v>2</v>
      </c>
      <c r="E21" s="93">
        <v>4</v>
      </c>
      <c r="F21" s="93">
        <v>0</v>
      </c>
      <c r="G21" s="93">
        <v>1</v>
      </c>
      <c r="H21" s="93">
        <v>2</v>
      </c>
      <c r="I21" s="93">
        <v>1</v>
      </c>
      <c r="J21" s="93">
        <v>0</v>
      </c>
      <c r="K21" s="93">
        <v>11</v>
      </c>
      <c r="L21" s="93">
        <v>0</v>
      </c>
      <c r="M21" s="93">
        <v>48</v>
      </c>
      <c r="N21" s="93">
        <v>0</v>
      </c>
      <c r="O21" s="93">
        <v>39</v>
      </c>
      <c r="P21" s="93">
        <v>15</v>
      </c>
      <c r="Q21" s="93">
        <v>2</v>
      </c>
      <c r="R21" s="93">
        <v>0</v>
      </c>
      <c r="S21" s="93">
        <v>184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8553</v>
      </c>
      <c r="AD21" s="93">
        <v>23626</v>
      </c>
      <c r="AE21" s="93">
        <v>6491</v>
      </c>
      <c r="AF21" s="93">
        <v>1679</v>
      </c>
      <c r="AG21" s="93">
        <v>985</v>
      </c>
      <c r="AH21" s="93">
        <v>0</v>
      </c>
      <c r="AI21" s="93">
        <v>101</v>
      </c>
      <c r="AJ21" s="93">
        <v>445</v>
      </c>
      <c r="AK21" s="93">
        <v>261</v>
      </c>
      <c r="AL21" s="93">
        <v>2698</v>
      </c>
      <c r="AM21" s="93">
        <v>422</v>
      </c>
      <c r="AN21" s="93">
        <v>447</v>
      </c>
      <c r="AO21" s="93">
        <v>479</v>
      </c>
      <c r="AP21" s="93">
        <v>15</v>
      </c>
      <c r="AQ21" s="93">
        <v>0</v>
      </c>
      <c r="AR21" s="93">
        <v>2400</v>
      </c>
      <c r="AS21" s="93">
        <v>107</v>
      </c>
      <c r="AT21" s="93">
        <v>5085</v>
      </c>
      <c r="AU21" s="93">
        <v>2050</v>
      </c>
      <c r="AV21" s="93">
        <v>2126</v>
      </c>
      <c r="AW21" s="93">
        <v>1766</v>
      </c>
      <c r="AX21" s="93">
        <v>389</v>
      </c>
      <c r="AY21" s="93">
        <v>0</v>
      </c>
      <c r="AZ21" s="93">
        <v>4214</v>
      </c>
      <c r="BA21" s="93">
        <v>789</v>
      </c>
      <c r="BB21" s="93">
        <v>368</v>
      </c>
      <c r="BC21" s="93">
        <v>46</v>
      </c>
      <c r="BD21" s="93">
        <v>118</v>
      </c>
      <c r="BE21" s="93">
        <v>1</v>
      </c>
      <c r="BF21" s="93">
        <v>0</v>
      </c>
      <c r="BG21" s="93">
        <v>1</v>
      </c>
      <c r="BH21" s="93">
        <v>0</v>
      </c>
      <c r="BI21" s="93">
        <v>1</v>
      </c>
      <c r="BJ21" s="93">
        <v>1</v>
      </c>
      <c r="BK21" s="93">
        <v>0</v>
      </c>
      <c r="BL21" s="93">
        <v>1</v>
      </c>
      <c r="BM21" s="93">
        <v>0</v>
      </c>
      <c r="BN21" s="93">
        <v>0</v>
      </c>
      <c r="BO21" s="93">
        <v>24683</v>
      </c>
      <c r="BP21" s="93">
        <v>0</v>
      </c>
      <c r="BQ21" s="93">
        <v>30</v>
      </c>
      <c r="BR21" s="93">
        <v>284</v>
      </c>
      <c r="BS21" s="93">
        <v>72</v>
      </c>
      <c r="BT21" s="93">
        <v>427</v>
      </c>
      <c r="BU21" s="93">
        <v>9</v>
      </c>
      <c r="BV21" s="93">
        <v>37</v>
      </c>
      <c r="BW21" s="93">
        <v>670</v>
      </c>
      <c r="BX21" s="93">
        <v>0</v>
      </c>
      <c r="BY21" s="93">
        <v>33</v>
      </c>
      <c r="BZ21" s="93">
        <v>37</v>
      </c>
      <c r="CA21" s="93">
        <v>0</v>
      </c>
      <c r="CB21" s="93">
        <v>5</v>
      </c>
      <c r="CC21" s="93">
        <v>373</v>
      </c>
      <c r="CD21" s="93">
        <v>74</v>
      </c>
      <c r="CE21" s="93">
        <v>29</v>
      </c>
      <c r="CF21" s="93">
        <v>341</v>
      </c>
      <c r="CG21" s="93">
        <v>148</v>
      </c>
      <c r="CH21" s="93">
        <v>0</v>
      </c>
      <c r="CI21" s="93">
        <v>0</v>
      </c>
      <c r="CJ21" s="93">
        <v>0</v>
      </c>
      <c r="CK21" s="93">
        <v>0</v>
      </c>
      <c r="CL21" s="93">
        <v>0</v>
      </c>
      <c r="CM21" s="93">
        <v>0</v>
      </c>
      <c r="CN21" s="93">
        <v>0</v>
      </c>
      <c r="CO21" s="93">
        <v>0</v>
      </c>
      <c r="CP21" s="93">
        <v>0</v>
      </c>
      <c r="CQ21" s="93">
        <v>1982</v>
      </c>
      <c r="CR21" s="93">
        <v>0</v>
      </c>
      <c r="CS21" s="93">
        <v>0</v>
      </c>
      <c r="CT21" s="93">
        <v>0</v>
      </c>
      <c r="CU21" s="93">
        <v>0</v>
      </c>
      <c r="CV21" s="93">
        <v>0</v>
      </c>
      <c r="CW21" s="93">
        <v>0</v>
      </c>
      <c r="CX21" s="93">
        <f t="shared" si="0"/>
        <v>95209</v>
      </c>
    </row>
    <row r="22" spans="1:102" ht="15">
      <c r="A22" s="94" t="s">
        <v>3</v>
      </c>
      <c r="B22" s="93">
        <v>43</v>
      </c>
      <c r="C22" s="93">
        <v>1</v>
      </c>
      <c r="D22" s="93">
        <v>4</v>
      </c>
      <c r="E22" s="93">
        <v>0</v>
      </c>
      <c r="F22" s="93">
        <v>0</v>
      </c>
      <c r="G22" s="93">
        <v>414</v>
      </c>
      <c r="H22" s="93">
        <v>25</v>
      </c>
      <c r="I22" s="93">
        <v>2</v>
      </c>
      <c r="J22" s="93">
        <v>0</v>
      </c>
      <c r="K22" s="93">
        <v>955</v>
      </c>
      <c r="L22" s="93">
        <v>214</v>
      </c>
      <c r="M22" s="93">
        <v>1063</v>
      </c>
      <c r="N22" s="93">
        <v>255</v>
      </c>
      <c r="O22" s="93">
        <v>2078</v>
      </c>
      <c r="P22" s="93">
        <v>555</v>
      </c>
      <c r="Q22" s="93">
        <v>290</v>
      </c>
      <c r="R22" s="93">
        <v>547</v>
      </c>
      <c r="S22" s="93">
        <v>4739</v>
      </c>
      <c r="T22" s="93">
        <v>303</v>
      </c>
      <c r="U22" s="93">
        <v>1676</v>
      </c>
      <c r="V22" s="93">
        <v>13</v>
      </c>
      <c r="W22" s="93">
        <v>68</v>
      </c>
      <c r="X22" s="93">
        <v>0</v>
      </c>
      <c r="Y22" s="93">
        <v>0</v>
      </c>
      <c r="Z22" s="93">
        <v>51688</v>
      </c>
      <c r="AA22" s="93">
        <v>0</v>
      </c>
      <c r="AB22" s="93">
        <v>5543</v>
      </c>
      <c r="AC22" s="93">
        <v>93134</v>
      </c>
      <c r="AD22" s="93">
        <v>179818</v>
      </c>
      <c r="AE22" s="93">
        <v>81380</v>
      </c>
      <c r="AF22" s="93">
        <v>14371</v>
      </c>
      <c r="AG22" s="93">
        <v>9154</v>
      </c>
      <c r="AH22" s="93">
        <v>36</v>
      </c>
      <c r="AI22" s="93">
        <v>880</v>
      </c>
      <c r="AJ22" s="93">
        <v>42302</v>
      </c>
      <c r="AK22" s="93">
        <v>5347</v>
      </c>
      <c r="AL22" s="93">
        <v>61693</v>
      </c>
      <c r="AM22" s="93">
        <v>9212</v>
      </c>
      <c r="AN22" s="93">
        <v>9548</v>
      </c>
      <c r="AO22" s="93">
        <v>5438</v>
      </c>
      <c r="AP22" s="93">
        <v>482</v>
      </c>
      <c r="AQ22" s="93">
        <v>5836</v>
      </c>
      <c r="AR22" s="93">
        <v>24304</v>
      </c>
      <c r="AS22" s="93">
        <v>905</v>
      </c>
      <c r="AT22" s="93">
        <v>44860</v>
      </c>
      <c r="AU22" s="93">
        <v>12380</v>
      </c>
      <c r="AV22" s="93">
        <v>20709</v>
      </c>
      <c r="AW22" s="93">
        <v>9939</v>
      </c>
      <c r="AX22" s="93">
        <v>8051</v>
      </c>
      <c r="AY22" s="93">
        <v>84</v>
      </c>
      <c r="AZ22" s="93">
        <v>45579</v>
      </c>
      <c r="BA22" s="93">
        <v>11900</v>
      </c>
      <c r="BB22" s="93">
        <v>5236</v>
      </c>
      <c r="BC22" s="93">
        <v>640</v>
      </c>
      <c r="BD22" s="93">
        <v>5865</v>
      </c>
      <c r="BE22" s="93">
        <v>135329</v>
      </c>
      <c r="BF22" s="93">
        <v>116857</v>
      </c>
      <c r="BG22" s="93">
        <v>466080</v>
      </c>
      <c r="BH22" s="93">
        <v>3120</v>
      </c>
      <c r="BI22" s="93">
        <v>9</v>
      </c>
      <c r="BJ22" s="93">
        <v>1374</v>
      </c>
      <c r="BK22" s="93">
        <v>13658</v>
      </c>
      <c r="BL22" s="93">
        <v>20675</v>
      </c>
      <c r="BM22" s="93">
        <v>64542</v>
      </c>
      <c r="BN22" s="93">
        <v>40293</v>
      </c>
      <c r="BO22" s="93">
        <v>2232</v>
      </c>
      <c r="BP22" s="93">
        <v>42969</v>
      </c>
      <c r="BQ22" s="93">
        <v>956</v>
      </c>
      <c r="BR22" s="93">
        <v>13376</v>
      </c>
      <c r="BS22" s="93">
        <v>3117</v>
      </c>
      <c r="BT22" s="93">
        <v>13996</v>
      </c>
      <c r="BU22" s="93">
        <v>2601</v>
      </c>
      <c r="BV22" s="93">
        <v>4906</v>
      </c>
      <c r="BW22" s="93">
        <v>19095</v>
      </c>
      <c r="BX22" s="93">
        <v>2536</v>
      </c>
      <c r="BY22" s="93">
        <v>998</v>
      </c>
      <c r="BZ22" s="93">
        <v>276</v>
      </c>
      <c r="CA22" s="93">
        <v>142</v>
      </c>
      <c r="CB22" s="93">
        <v>78</v>
      </c>
      <c r="CC22" s="93">
        <v>1110</v>
      </c>
      <c r="CD22" s="93">
        <v>647</v>
      </c>
      <c r="CE22" s="93">
        <v>77</v>
      </c>
      <c r="CF22" s="93">
        <v>1158</v>
      </c>
      <c r="CG22" s="93">
        <v>562</v>
      </c>
      <c r="CH22" s="93">
        <v>0</v>
      </c>
      <c r="CI22" s="93">
        <v>0</v>
      </c>
      <c r="CJ22" s="93">
        <v>0</v>
      </c>
      <c r="CK22" s="93">
        <v>0</v>
      </c>
      <c r="CL22" s="93">
        <v>8142</v>
      </c>
      <c r="CM22" s="93">
        <v>0</v>
      </c>
      <c r="CN22" s="93">
        <v>0</v>
      </c>
      <c r="CO22" s="93">
        <v>0</v>
      </c>
      <c r="CP22" s="93">
        <v>37845</v>
      </c>
      <c r="CQ22" s="93">
        <v>10198</v>
      </c>
      <c r="CR22" s="93">
        <v>0</v>
      </c>
      <c r="CS22" s="93">
        <v>0</v>
      </c>
      <c r="CT22" s="93">
        <v>0</v>
      </c>
      <c r="CU22" s="93">
        <v>0</v>
      </c>
      <c r="CV22" s="93">
        <v>0</v>
      </c>
      <c r="CW22" s="93">
        <v>0</v>
      </c>
      <c r="CX22" s="93">
        <f t="shared" si="0"/>
        <v>1808513</v>
      </c>
    </row>
    <row r="23" spans="1:102" ht="15">
      <c r="A23" s="94" t="s">
        <v>112</v>
      </c>
      <c r="B23" s="93">
        <v>4</v>
      </c>
      <c r="C23" s="93">
        <v>42</v>
      </c>
      <c r="D23" s="93">
        <v>1</v>
      </c>
      <c r="E23" s="93">
        <v>0</v>
      </c>
      <c r="F23" s="93">
        <v>0</v>
      </c>
      <c r="G23" s="93">
        <v>100</v>
      </c>
      <c r="H23" s="93">
        <v>43</v>
      </c>
      <c r="I23" s="93">
        <v>1</v>
      </c>
      <c r="J23" s="93">
        <v>14</v>
      </c>
      <c r="K23" s="93">
        <v>176</v>
      </c>
      <c r="L23" s="93">
        <v>188</v>
      </c>
      <c r="M23" s="93">
        <v>195</v>
      </c>
      <c r="N23" s="93">
        <v>183</v>
      </c>
      <c r="O23" s="93">
        <v>938</v>
      </c>
      <c r="P23" s="93">
        <v>192</v>
      </c>
      <c r="Q23" s="93">
        <v>136</v>
      </c>
      <c r="R23" s="93">
        <v>59</v>
      </c>
      <c r="S23" s="93">
        <v>664</v>
      </c>
      <c r="T23" s="93">
        <v>189</v>
      </c>
      <c r="U23" s="93">
        <v>531</v>
      </c>
      <c r="V23" s="93">
        <v>0</v>
      </c>
      <c r="W23" s="93">
        <v>1</v>
      </c>
      <c r="X23" s="93">
        <v>0</v>
      </c>
      <c r="Y23" s="93">
        <v>0</v>
      </c>
      <c r="Z23" s="93">
        <v>23407</v>
      </c>
      <c r="AA23" s="93">
        <v>0</v>
      </c>
      <c r="AB23" s="93">
        <v>1000</v>
      </c>
      <c r="AC23" s="93">
        <v>87633</v>
      </c>
      <c r="AD23" s="93">
        <v>132177</v>
      </c>
      <c r="AE23" s="93">
        <v>60658</v>
      </c>
      <c r="AF23" s="93">
        <v>14801</v>
      </c>
      <c r="AG23" s="93">
        <v>13692</v>
      </c>
      <c r="AH23" s="93">
        <v>510</v>
      </c>
      <c r="AI23" s="93">
        <v>659</v>
      </c>
      <c r="AJ23" s="93">
        <v>8356</v>
      </c>
      <c r="AK23" s="93">
        <v>3646</v>
      </c>
      <c r="AL23" s="93">
        <v>43875</v>
      </c>
      <c r="AM23" s="93">
        <v>4185</v>
      </c>
      <c r="AN23" s="93">
        <v>5436</v>
      </c>
      <c r="AO23" s="93">
        <v>5837</v>
      </c>
      <c r="AP23" s="93">
        <v>236</v>
      </c>
      <c r="AQ23" s="93">
        <v>658</v>
      </c>
      <c r="AR23" s="93">
        <v>7235</v>
      </c>
      <c r="AS23" s="93">
        <v>521</v>
      </c>
      <c r="AT23" s="93">
        <v>8772</v>
      </c>
      <c r="AU23" s="93">
        <v>6948</v>
      </c>
      <c r="AV23" s="93">
        <v>4203</v>
      </c>
      <c r="AW23" s="93">
        <v>4853</v>
      </c>
      <c r="AX23" s="93">
        <v>645</v>
      </c>
      <c r="AY23" s="93">
        <v>2</v>
      </c>
      <c r="AZ23" s="93">
        <v>3632</v>
      </c>
      <c r="BA23" s="93">
        <v>2796</v>
      </c>
      <c r="BB23" s="93">
        <v>1048</v>
      </c>
      <c r="BC23" s="93">
        <v>171</v>
      </c>
      <c r="BD23" s="93">
        <v>519</v>
      </c>
      <c r="BE23" s="93">
        <v>86036</v>
      </c>
      <c r="BF23" s="93">
        <v>63125</v>
      </c>
      <c r="BG23" s="93">
        <v>439040</v>
      </c>
      <c r="BH23" s="93">
        <v>1840</v>
      </c>
      <c r="BI23" s="93">
        <v>0</v>
      </c>
      <c r="BJ23" s="93">
        <v>0</v>
      </c>
      <c r="BK23" s="93">
        <v>9801</v>
      </c>
      <c r="BL23" s="93">
        <v>34663</v>
      </c>
      <c r="BM23" s="93">
        <v>106371</v>
      </c>
      <c r="BN23" s="93">
        <v>61007</v>
      </c>
      <c r="BO23" s="93">
        <v>19</v>
      </c>
      <c r="BP23" s="93">
        <v>2580</v>
      </c>
      <c r="BQ23" s="93">
        <v>576</v>
      </c>
      <c r="BR23" s="93">
        <v>8364</v>
      </c>
      <c r="BS23" s="93">
        <v>225</v>
      </c>
      <c r="BT23" s="93">
        <v>1317</v>
      </c>
      <c r="BU23" s="93">
        <v>334</v>
      </c>
      <c r="BV23" s="93">
        <v>955</v>
      </c>
      <c r="BW23" s="93">
        <v>2884</v>
      </c>
      <c r="BX23" s="93">
        <v>62</v>
      </c>
      <c r="BY23" s="93">
        <v>361</v>
      </c>
      <c r="BZ23" s="93">
        <v>59</v>
      </c>
      <c r="CA23" s="93">
        <v>8</v>
      </c>
      <c r="CB23" s="93">
        <v>5</v>
      </c>
      <c r="CC23" s="93">
        <v>855</v>
      </c>
      <c r="CD23" s="93">
        <v>295</v>
      </c>
      <c r="CE23" s="93">
        <v>94</v>
      </c>
      <c r="CF23" s="93">
        <v>822</v>
      </c>
      <c r="CG23" s="93">
        <v>278</v>
      </c>
      <c r="CH23" s="93">
        <v>0</v>
      </c>
      <c r="CI23" s="93">
        <v>0</v>
      </c>
      <c r="CJ23" s="93">
        <v>0</v>
      </c>
      <c r="CK23" s="93">
        <v>0</v>
      </c>
      <c r="CL23" s="93">
        <v>126</v>
      </c>
      <c r="CM23" s="93">
        <v>0</v>
      </c>
      <c r="CN23" s="93">
        <v>0</v>
      </c>
      <c r="CO23" s="93">
        <v>0</v>
      </c>
      <c r="CP23" s="93">
        <v>27270</v>
      </c>
      <c r="CQ23" s="93">
        <v>6722</v>
      </c>
      <c r="CR23" s="93">
        <v>0</v>
      </c>
      <c r="CS23" s="93">
        <v>0</v>
      </c>
      <c r="CT23" s="93">
        <v>0</v>
      </c>
      <c r="CU23" s="93">
        <v>0</v>
      </c>
      <c r="CV23" s="93">
        <v>0</v>
      </c>
      <c r="CW23" s="93">
        <v>0</v>
      </c>
      <c r="CX23" s="93">
        <f t="shared" si="0"/>
        <v>1307862</v>
      </c>
    </row>
    <row r="24" spans="1:102" ht="15">
      <c r="A24" s="94" t="s">
        <v>115</v>
      </c>
      <c r="B24" s="93">
        <v>9</v>
      </c>
      <c r="C24" s="93">
        <v>0</v>
      </c>
      <c r="D24" s="93">
        <v>0</v>
      </c>
      <c r="E24" s="93">
        <v>0</v>
      </c>
      <c r="F24" s="93">
        <v>0</v>
      </c>
      <c r="G24" s="93">
        <v>139</v>
      </c>
      <c r="H24" s="93">
        <v>0</v>
      </c>
      <c r="I24" s="93">
        <v>0</v>
      </c>
      <c r="J24" s="93">
        <v>0</v>
      </c>
      <c r="K24" s="93">
        <v>534</v>
      </c>
      <c r="L24" s="93">
        <v>3</v>
      </c>
      <c r="M24" s="93">
        <v>438</v>
      </c>
      <c r="N24" s="93">
        <v>10</v>
      </c>
      <c r="O24" s="93">
        <v>122</v>
      </c>
      <c r="P24" s="93">
        <v>29</v>
      </c>
      <c r="Q24" s="93">
        <v>4</v>
      </c>
      <c r="R24" s="93">
        <v>62</v>
      </c>
      <c r="S24" s="93">
        <v>233</v>
      </c>
      <c r="T24" s="93">
        <v>26</v>
      </c>
      <c r="U24" s="93">
        <v>105</v>
      </c>
      <c r="V24" s="93">
        <v>2</v>
      </c>
      <c r="W24" s="93">
        <v>7</v>
      </c>
      <c r="X24" s="93">
        <v>0</v>
      </c>
      <c r="Y24" s="93">
        <v>0</v>
      </c>
      <c r="Z24" s="93">
        <v>0</v>
      </c>
      <c r="AA24" s="93">
        <v>0</v>
      </c>
      <c r="AB24" s="93">
        <v>166</v>
      </c>
      <c r="AC24" s="93">
        <v>6023</v>
      </c>
      <c r="AD24" s="93">
        <v>10721</v>
      </c>
      <c r="AE24" s="93">
        <v>4848</v>
      </c>
      <c r="AF24" s="93">
        <v>596</v>
      </c>
      <c r="AG24" s="93">
        <v>1696</v>
      </c>
      <c r="AH24" s="93">
        <v>51</v>
      </c>
      <c r="AI24" s="93">
        <v>23</v>
      </c>
      <c r="AJ24" s="93">
        <v>2407</v>
      </c>
      <c r="AK24" s="93">
        <v>296</v>
      </c>
      <c r="AL24" s="93">
        <v>649</v>
      </c>
      <c r="AM24" s="93">
        <v>50</v>
      </c>
      <c r="AN24" s="93">
        <v>469</v>
      </c>
      <c r="AO24" s="93">
        <v>312</v>
      </c>
      <c r="AP24" s="93">
        <v>26</v>
      </c>
      <c r="AQ24" s="93">
        <v>9</v>
      </c>
      <c r="AR24" s="93">
        <v>1876</v>
      </c>
      <c r="AS24" s="93">
        <v>129</v>
      </c>
      <c r="AT24" s="93">
        <v>1565</v>
      </c>
      <c r="AU24" s="93">
        <v>272</v>
      </c>
      <c r="AV24" s="93">
        <v>1188</v>
      </c>
      <c r="AW24" s="93">
        <v>147</v>
      </c>
      <c r="AX24" s="93">
        <v>211</v>
      </c>
      <c r="AY24" s="93">
        <v>2</v>
      </c>
      <c r="AZ24" s="93">
        <v>15684</v>
      </c>
      <c r="BA24" s="93">
        <v>482</v>
      </c>
      <c r="BB24" s="93">
        <v>87</v>
      </c>
      <c r="BC24" s="93">
        <v>10</v>
      </c>
      <c r="BD24" s="93">
        <v>0</v>
      </c>
      <c r="BE24" s="93">
        <v>6</v>
      </c>
      <c r="BF24" s="93">
        <v>125</v>
      </c>
      <c r="BG24" s="93">
        <v>163</v>
      </c>
      <c r="BH24" s="93">
        <v>5</v>
      </c>
      <c r="BI24" s="93">
        <v>2</v>
      </c>
      <c r="BJ24" s="93">
        <v>253</v>
      </c>
      <c r="BK24" s="93">
        <v>0</v>
      </c>
      <c r="BL24" s="93">
        <v>7</v>
      </c>
      <c r="BM24" s="93">
        <v>0</v>
      </c>
      <c r="BN24" s="93">
        <v>0</v>
      </c>
      <c r="BO24" s="93">
        <v>0</v>
      </c>
      <c r="BP24" s="93">
        <v>0</v>
      </c>
      <c r="BQ24" s="93">
        <v>2</v>
      </c>
      <c r="BR24" s="93">
        <v>154</v>
      </c>
      <c r="BS24" s="93">
        <v>0</v>
      </c>
      <c r="BT24" s="93">
        <v>19</v>
      </c>
      <c r="BU24" s="93">
        <v>0</v>
      </c>
      <c r="BV24" s="93">
        <v>0</v>
      </c>
      <c r="BW24" s="93">
        <v>0</v>
      </c>
      <c r="BX24" s="93">
        <v>0</v>
      </c>
      <c r="BY24" s="93">
        <v>61</v>
      </c>
      <c r="BZ24" s="93">
        <v>58</v>
      </c>
      <c r="CA24" s="93">
        <v>0</v>
      </c>
      <c r="CB24" s="93">
        <v>5</v>
      </c>
      <c r="CC24" s="93">
        <v>0</v>
      </c>
      <c r="CD24" s="93">
        <v>0</v>
      </c>
      <c r="CE24" s="93">
        <v>0</v>
      </c>
      <c r="CF24" s="93">
        <v>0</v>
      </c>
      <c r="CG24" s="93">
        <v>0</v>
      </c>
      <c r="CH24" s="93">
        <v>0</v>
      </c>
      <c r="CI24" s="93">
        <v>0</v>
      </c>
      <c r="CJ24" s="93">
        <v>0</v>
      </c>
      <c r="CK24" s="93">
        <v>0</v>
      </c>
      <c r="CL24" s="93">
        <v>0</v>
      </c>
      <c r="CM24" s="93">
        <v>0</v>
      </c>
      <c r="CN24" s="93">
        <v>0</v>
      </c>
      <c r="CO24" s="93">
        <v>0</v>
      </c>
      <c r="CP24" s="93">
        <v>150</v>
      </c>
      <c r="CQ24" s="93">
        <v>160</v>
      </c>
      <c r="CR24" s="93">
        <v>0</v>
      </c>
      <c r="CS24" s="93">
        <v>0</v>
      </c>
      <c r="CT24" s="93">
        <v>0</v>
      </c>
      <c r="CU24" s="93">
        <v>0</v>
      </c>
      <c r="CV24" s="93">
        <v>0</v>
      </c>
      <c r="CW24" s="93">
        <v>0</v>
      </c>
      <c r="CX24" s="93">
        <f t="shared" si="0"/>
        <v>52888</v>
      </c>
    </row>
    <row r="25" spans="1:102" ht="15">
      <c r="A25" s="94" t="s">
        <v>95</v>
      </c>
      <c r="B25" s="93">
        <v>275</v>
      </c>
      <c r="C25" s="93">
        <v>4</v>
      </c>
      <c r="D25" s="93">
        <v>2</v>
      </c>
      <c r="E25" s="93">
        <v>4</v>
      </c>
      <c r="F25" s="93">
        <v>1</v>
      </c>
      <c r="G25" s="93">
        <v>2663</v>
      </c>
      <c r="H25" s="93">
        <v>21</v>
      </c>
      <c r="I25" s="93">
        <v>39</v>
      </c>
      <c r="J25" s="93">
        <v>152</v>
      </c>
      <c r="K25" s="93">
        <v>6842</v>
      </c>
      <c r="L25" s="93">
        <v>768</v>
      </c>
      <c r="M25" s="93">
        <v>9206</v>
      </c>
      <c r="N25" s="93">
        <v>1357</v>
      </c>
      <c r="O25" s="93">
        <v>2594</v>
      </c>
      <c r="P25" s="93">
        <v>8465</v>
      </c>
      <c r="Q25" s="93">
        <v>4261</v>
      </c>
      <c r="R25" s="93">
        <v>1301</v>
      </c>
      <c r="S25" s="93">
        <v>19988</v>
      </c>
      <c r="T25" s="93">
        <v>2411</v>
      </c>
      <c r="U25" s="93">
        <v>14714</v>
      </c>
      <c r="V25" s="93">
        <v>24236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11116</v>
      </c>
      <c r="AC25" s="93">
        <v>9920</v>
      </c>
      <c r="AD25" s="93">
        <v>11332</v>
      </c>
      <c r="AE25" s="93">
        <v>5342</v>
      </c>
      <c r="AF25" s="93">
        <v>1119</v>
      </c>
      <c r="AG25" s="93">
        <v>1135</v>
      </c>
      <c r="AH25" s="93">
        <v>50</v>
      </c>
      <c r="AI25" s="93">
        <v>62</v>
      </c>
      <c r="AJ25" s="93">
        <v>4547</v>
      </c>
      <c r="AK25" s="93">
        <v>435</v>
      </c>
      <c r="AL25" s="93">
        <v>14947</v>
      </c>
      <c r="AM25" s="93">
        <v>704</v>
      </c>
      <c r="AN25" s="93">
        <v>1324</v>
      </c>
      <c r="AO25" s="93">
        <v>693</v>
      </c>
      <c r="AP25" s="93">
        <v>52</v>
      </c>
      <c r="AQ25" s="93">
        <v>546</v>
      </c>
      <c r="AR25" s="93">
        <v>2554</v>
      </c>
      <c r="AS25" s="93">
        <v>67</v>
      </c>
      <c r="AT25" s="93">
        <v>3025</v>
      </c>
      <c r="AU25" s="93">
        <v>400</v>
      </c>
      <c r="AV25" s="93">
        <v>1556</v>
      </c>
      <c r="AW25" s="93">
        <v>876</v>
      </c>
      <c r="AX25" s="93">
        <v>402</v>
      </c>
      <c r="AY25" s="93">
        <v>11</v>
      </c>
      <c r="AZ25" s="93">
        <v>4548</v>
      </c>
      <c r="BA25" s="93">
        <v>4624</v>
      </c>
      <c r="BB25" s="93">
        <v>2331</v>
      </c>
      <c r="BC25" s="93">
        <v>353</v>
      </c>
      <c r="BD25" s="93">
        <v>51</v>
      </c>
      <c r="BE25" s="93">
        <v>47995</v>
      </c>
      <c r="BF25" s="93">
        <v>29757</v>
      </c>
      <c r="BG25" s="93">
        <v>156408</v>
      </c>
      <c r="BH25" s="93">
        <v>233</v>
      </c>
      <c r="BI25" s="93">
        <v>0</v>
      </c>
      <c r="BJ25" s="93">
        <v>2146</v>
      </c>
      <c r="BK25" s="93">
        <v>19469</v>
      </c>
      <c r="BL25" s="93">
        <v>71756</v>
      </c>
      <c r="BM25" s="93">
        <v>23866</v>
      </c>
      <c r="BN25" s="93">
        <v>4225</v>
      </c>
      <c r="BO25" s="93">
        <v>843</v>
      </c>
      <c r="BP25" s="93">
        <v>41917</v>
      </c>
      <c r="BQ25" s="93">
        <v>40</v>
      </c>
      <c r="BR25" s="93">
        <v>2124</v>
      </c>
      <c r="BS25" s="93">
        <v>352</v>
      </c>
      <c r="BT25" s="93">
        <v>10594</v>
      </c>
      <c r="BU25" s="93">
        <v>674</v>
      </c>
      <c r="BV25" s="93">
        <v>602</v>
      </c>
      <c r="BW25" s="93">
        <v>2731</v>
      </c>
      <c r="BX25" s="93">
        <v>2747</v>
      </c>
      <c r="BY25" s="93">
        <v>44</v>
      </c>
      <c r="BZ25" s="93">
        <v>9</v>
      </c>
      <c r="CA25" s="93">
        <v>0</v>
      </c>
      <c r="CB25" s="93">
        <v>0</v>
      </c>
      <c r="CC25" s="93">
        <v>0</v>
      </c>
      <c r="CD25" s="93">
        <v>0</v>
      </c>
      <c r="CE25" s="93">
        <v>0</v>
      </c>
      <c r="CF25" s="93">
        <v>0</v>
      </c>
      <c r="CG25" s="93">
        <v>0</v>
      </c>
      <c r="CH25" s="93">
        <v>0</v>
      </c>
      <c r="CI25" s="93">
        <v>0</v>
      </c>
      <c r="CJ25" s="93">
        <v>0</v>
      </c>
      <c r="CK25" s="93">
        <v>0</v>
      </c>
      <c r="CL25" s="93">
        <v>13501</v>
      </c>
      <c r="CM25" s="93">
        <v>0</v>
      </c>
      <c r="CN25" s="93">
        <v>0</v>
      </c>
      <c r="CO25" s="93">
        <v>0</v>
      </c>
      <c r="CP25" s="93">
        <v>9423</v>
      </c>
      <c r="CQ25" s="93">
        <v>1439</v>
      </c>
      <c r="CR25" s="93">
        <v>0</v>
      </c>
      <c r="CS25" s="93">
        <v>0</v>
      </c>
      <c r="CT25" s="93">
        <v>0</v>
      </c>
      <c r="CU25" s="93">
        <v>0</v>
      </c>
      <c r="CV25" s="93">
        <v>0</v>
      </c>
      <c r="CW25" s="93">
        <v>0</v>
      </c>
      <c r="CX25" s="93">
        <f t="shared" si="0"/>
        <v>626321</v>
      </c>
    </row>
    <row r="26" spans="1:102" ht="15">
      <c r="A26" s="94" t="s">
        <v>110</v>
      </c>
      <c r="B26" s="93">
        <v>357</v>
      </c>
      <c r="C26" s="93">
        <v>6</v>
      </c>
      <c r="D26" s="93">
        <v>5</v>
      </c>
      <c r="E26" s="93">
        <v>9</v>
      </c>
      <c r="F26" s="93">
        <v>0</v>
      </c>
      <c r="G26" s="93">
        <v>2462</v>
      </c>
      <c r="H26" s="93">
        <v>15</v>
      </c>
      <c r="I26" s="93">
        <v>36</v>
      </c>
      <c r="J26" s="93">
        <v>0</v>
      </c>
      <c r="K26" s="93">
        <v>11052</v>
      </c>
      <c r="L26" s="93">
        <v>462</v>
      </c>
      <c r="M26" s="93">
        <v>18618</v>
      </c>
      <c r="N26" s="93">
        <v>506</v>
      </c>
      <c r="O26" s="93">
        <v>3512</v>
      </c>
      <c r="P26" s="93">
        <v>1412</v>
      </c>
      <c r="Q26" s="93">
        <v>163</v>
      </c>
      <c r="R26" s="93">
        <v>1774</v>
      </c>
      <c r="S26" s="93">
        <v>3691</v>
      </c>
      <c r="T26" s="93">
        <v>2344</v>
      </c>
      <c r="U26" s="93">
        <v>37517</v>
      </c>
      <c r="V26" s="93">
        <v>16425</v>
      </c>
      <c r="W26" s="93">
        <v>24</v>
      </c>
      <c r="X26" s="93">
        <v>0</v>
      </c>
      <c r="Y26" s="93">
        <v>0</v>
      </c>
      <c r="Z26" s="93">
        <v>0</v>
      </c>
      <c r="AA26" s="93">
        <v>0</v>
      </c>
      <c r="AB26" s="93">
        <v>78</v>
      </c>
      <c r="AC26" s="93">
        <v>5668</v>
      </c>
      <c r="AD26" s="93">
        <v>5339</v>
      </c>
      <c r="AE26" s="93">
        <v>3089</v>
      </c>
      <c r="AF26" s="93">
        <v>811</v>
      </c>
      <c r="AG26" s="93">
        <v>5160</v>
      </c>
      <c r="AH26" s="93">
        <v>108</v>
      </c>
      <c r="AI26" s="93">
        <v>26</v>
      </c>
      <c r="AJ26" s="93">
        <v>5901</v>
      </c>
      <c r="AK26" s="93">
        <v>437</v>
      </c>
      <c r="AL26" s="93">
        <v>2259</v>
      </c>
      <c r="AM26" s="93">
        <v>350</v>
      </c>
      <c r="AN26" s="93">
        <v>544</v>
      </c>
      <c r="AO26" s="93">
        <v>418</v>
      </c>
      <c r="AP26" s="93">
        <v>106</v>
      </c>
      <c r="AQ26" s="93">
        <v>24</v>
      </c>
      <c r="AR26" s="93">
        <v>3977</v>
      </c>
      <c r="AS26" s="93">
        <v>80</v>
      </c>
      <c r="AT26" s="93">
        <v>3886</v>
      </c>
      <c r="AU26" s="93">
        <v>800</v>
      </c>
      <c r="AV26" s="93">
        <v>2348</v>
      </c>
      <c r="AW26" s="93">
        <v>941</v>
      </c>
      <c r="AX26" s="93">
        <v>380</v>
      </c>
      <c r="AY26" s="93">
        <v>17</v>
      </c>
      <c r="AZ26" s="93">
        <v>18286</v>
      </c>
      <c r="BA26" s="93">
        <v>732</v>
      </c>
      <c r="BB26" s="93">
        <v>271</v>
      </c>
      <c r="BC26" s="93">
        <v>129</v>
      </c>
      <c r="BD26" s="93">
        <v>0</v>
      </c>
      <c r="BE26" s="93">
        <v>2792</v>
      </c>
      <c r="BF26" s="93">
        <v>8367</v>
      </c>
      <c r="BG26" s="93">
        <v>11033</v>
      </c>
      <c r="BH26" s="93">
        <v>431</v>
      </c>
      <c r="BI26" s="93">
        <v>0</v>
      </c>
      <c r="BJ26" s="93">
        <v>1116</v>
      </c>
      <c r="BK26" s="93">
        <v>11</v>
      </c>
      <c r="BL26" s="93">
        <v>13631</v>
      </c>
      <c r="BM26" s="93">
        <v>2</v>
      </c>
      <c r="BN26" s="93">
        <v>0</v>
      </c>
      <c r="BO26" s="93">
        <v>0</v>
      </c>
      <c r="BP26" s="93">
        <v>0</v>
      </c>
      <c r="BQ26" s="93">
        <v>13</v>
      </c>
      <c r="BR26" s="93">
        <v>397</v>
      </c>
      <c r="BS26" s="93">
        <v>46</v>
      </c>
      <c r="BT26" s="93">
        <v>734</v>
      </c>
      <c r="BU26" s="93">
        <v>0</v>
      </c>
      <c r="BV26" s="93">
        <v>0</v>
      </c>
      <c r="BW26" s="93">
        <v>49</v>
      </c>
      <c r="BX26" s="93">
        <v>3</v>
      </c>
      <c r="BY26" s="93">
        <v>102</v>
      </c>
      <c r="BZ26" s="93">
        <v>68</v>
      </c>
      <c r="CA26" s="93">
        <v>0</v>
      </c>
      <c r="CB26" s="93">
        <v>4</v>
      </c>
      <c r="CC26" s="93">
        <v>58</v>
      </c>
      <c r="CD26" s="93">
        <v>4</v>
      </c>
      <c r="CE26" s="93">
        <v>1</v>
      </c>
      <c r="CF26" s="93">
        <v>17</v>
      </c>
      <c r="CG26" s="93">
        <v>42</v>
      </c>
      <c r="CH26" s="93">
        <v>0</v>
      </c>
      <c r="CI26" s="93">
        <v>0</v>
      </c>
      <c r="CJ26" s="93">
        <v>0</v>
      </c>
      <c r="CK26" s="93">
        <v>0</v>
      </c>
      <c r="CL26" s="93">
        <v>0</v>
      </c>
      <c r="CM26" s="93">
        <v>0</v>
      </c>
      <c r="CN26" s="93">
        <v>0</v>
      </c>
      <c r="CO26" s="93">
        <v>0</v>
      </c>
      <c r="CP26" s="93">
        <v>194</v>
      </c>
      <c r="CQ26" s="93">
        <v>866</v>
      </c>
      <c r="CR26" s="93">
        <v>0</v>
      </c>
      <c r="CS26" s="93">
        <v>0</v>
      </c>
      <c r="CT26" s="93">
        <v>0</v>
      </c>
      <c r="CU26" s="93">
        <v>0</v>
      </c>
      <c r="CV26" s="93">
        <v>0</v>
      </c>
      <c r="CW26" s="93">
        <v>0</v>
      </c>
      <c r="CX26" s="93">
        <f t="shared" si="0"/>
        <v>202536</v>
      </c>
    </row>
    <row r="27" spans="1:102" ht="15">
      <c r="A27" s="94" t="s">
        <v>106</v>
      </c>
      <c r="B27" s="93">
        <v>24</v>
      </c>
      <c r="C27" s="93">
        <v>0</v>
      </c>
      <c r="D27" s="93">
        <v>2</v>
      </c>
      <c r="E27" s="93">
        <v>0</v>
      </c>
      <c r="F27" s="93">
        <v>0</v>
      </c>
      <c r="G27" s="93">
        <v>136</v>
      </c>
      <c r="H27" s="93">
        <v>13</v>
      </c>
      <c r="I27" s="93">
        <v>0</v>
      </c>
      <c r="J27" s="93">
        <v>0</v>
      </c>
      <c r="K27" s="93">
        <v>157</v>
      </c>
      <c r="L27" s="93">
        <v>6</v>
      </c>
      <c r="M27" s="93">
        <v>386</v>
      </c>
      <c r="N27" s="93">
        <v>34</v>
      </c>
      <c r="O27" s="93">
        <v>96</v>
      </c>
      <c r="P27" s="93">
        <v>127</v>
      </c>
      <c r="Q27" s="93">
        <v>8</v>
      </c>
      <c r="R27" s="93">
        <v>60</v>
      </c>
      <c r="S27" s="93">
        <v>29</v>
      </c>
      <c r="T27" s="93">
        <v>89</v>
      </c>
      <c r="U27" s="93">
        <v>641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11</v>
      </c>
      <c r="AD27" s="93">
        <v>56</v>
      </c>
      <c r="AE27" s="93">
        <v>16</v>
      </c>
      <c r="AF27" s="93">
        <v>0</v>
      </c>
      <c r="AG27" s="93">
        <v>4</v>
      </c>
      <c r="AH27" s="93">
        <v>0</v>
      </c>
      <c r="AI27" s="93">
        <v>0</v>
      </c>
      <c r="AJ27" s="93">
        <v>7</v>
      </c>
      <c r="AK27" s="93">
        <v>0</v>
      </c>
      <c r="AL27" s="93">
        <v>15</v>
      </c>
      <c r="AM27" s="93">
        <v>0</v>
      </c>
      <c r="AN27" s="93">
        <v>1</v>
      </c>
      <c r="AO27" s="93">
        <v>4</v>
      </c>
      <c r="AP27" s="93">
        <v>0</v>
      </c>
      <c r="AQ27" s="93">
        <v>0</v>
      </c>
      <c r="AR27" s="93">
        <v>14</v>
      </c>
      <c r="AS27" s="93">
        <v>0</v>
      </c>
      <c r="AT27" s="93">
        <v>24</v>
      </c>
      <c r="AU27" s="93">
        <v>0</v>
      </c>
      <c r="AV27" s="93">
        <v>59</v>
      </c>
      <c r="AW27" s="93">
        <v>0</v>
      </c>
      <c r="AX27" s="93">
        <v>18</v>
      </c>
      <c r="AY27" s="93">
        <v>13</v>
      </c>
      <c r="AZ27" s="93">
        <v>206</v>
      </c>
      <c r="BA27" s="93">
        <v>18</v>
      </c>
      <c r="BB27" s="93">
        <v>0</v>
      </c>
      <c r="BC27" s="93">
        <v>3</v>
      </c>
      <c r="BD27" s="93">
        <v>0</v>
      </c>
      <c r="BE27" s="93">
        <v>0</v>
      </c>
      <c r="BF27" s="93">
        <v>0</v>
      </c>
      <c r="BG27" s="93">
        <v>0</v>
      </c>
      <c r="BH27" s="93">
        <v>0</v>
      </c>
      <c r="BI27" s="93">
        <v>0</v>
      </c>
      <c r="BJ27" s="93">
        <v>1</v>
      </c>
      <c r="BK27" s="93">
        <v>0</v>
      </c>
      <c r="BL27" s="93">
        <v>0</v>
      </c>
      <c r="BM27" s="93">
        <v>0</v>
      </c>
      <c r="BN27" s="93">
        <v>0</v>
      </c>
      <c r="BO27" s="93">
        <v>0</v>
      </c>
      <c r="BP27" s="93">
        <v>1526</v>
      </c>
      <c r="BQ27" s="93">
        <v>0</v>
      </c>
      <c r="BR27" s="93">
        <v>0</v>
      </c>
      <c r="BS27" s="93">
        <v>0</v>
      </c>
      <c r="BT27" s="93">
        <v>6</v>
      </c>
      <c r="BU27" s="93">
        <v>0</v>
      </c>
      <c r="BV27" s="93">
        <v>0</v>
      </c>
      <c r="BW27" s="93">
        <v>0</v>
      </c>
      <c r="BX27" s="93">
        <v>0</v>
      </c>
      <c r="BY27" s="93">
        <v>0</v>
      </c>
      <c r="BZ27" s="93">
        <v>0</v>
      </c>
      <c r="CA27" s="93">
        <v>0</v>
      </c>
      <c r="CB27" s="93">
        <v>0</v>
      </c>
      <c r="CC27" s="93">
        <v>0</v>
      </c>
      <c r="CD27" s="93">
        <v>0</v>
      </c>
      <c r="CE27" s="93">
        <v>0</v>
      </c>
      <c r="CF27" s="93">
        <v>0</v>
      </c>
      <c r="CG27" s="93">
        <v>0</v>
      </c>
      <c r="CH27" s="93">
        <v>0</v>
      </c>
      <c r="CI27" s="93">
        <v>0</v>
      </c>
      <c r="CJ27" s="93">
        <v>0</v>
      </c>
      <c r="CK27" s="93">
        <v>0</v>
      </c>
      <c r="CL27" s="93">
        <v>0</v>
      </c>
      <c r="CM27" s="93">
        <v>0</v>
      </c>
      <c r="CN27" s="93">
        <v>0</v>
      </c>
      <c r="CO27" s="93">
        <v>0</v>
      </c>
      <c r="CP27" s="93">
        <v>0</v>
      </c>
      <c r="CQ27" s="93">
        <v>1</v>
      </c>
      <c r="CR27" s="93">
        <v>0</v>
      </c>
      <c r="CS27" s="93">
        <v>0</v>
      </c>
      <c r="CT27" s="93">
        <v>0</v>
      </c>
      <c r="CU27" s="93">
        <v>0</v>
      </c>
      <c r="CV27" s="93">
        <v>0</v>
      </c>
      <c r="CW27" s="93">
        <v>0</v>
      </c>
      <c r="CX27" s="93">
        <f t="shared" si="0"/>
        <v>3811</v>
      </c>
    </row>
    <row r="28" spans="1:102" ht="15">
      <c r="A28" s="94" t="s">
        <v>292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12690</v>
      </c>
      <c r="BH28" s="93">
        <v>0</v>
      </c>
      <c r="BI28" s="93">
        <v>0</v>
      </c>
      <c r="BJ28" s="93">
        <v>0</v>
      </c>
      <c r="BK28" s="93">
        <v>0</v>
      </c>
      <c r="BL28" s="93">
        <v>0</v>
      </c>
      <c r="BM28" s="93">
        <v>0</v>
      </c>
      <c r="BN28" s="93">
        <v>0</v>
      </c>
      <c r="BO28" s="93">
        <v>0</v>
      </c>
      <c r="BP28" s="93">
        <v>0</v>
      </c>
      <c r="BQ28" s="93">
        <v>0</v>
      </c>
      <c r="BR28" s="93">
        <v>0</v>
      </c>
      <c r="BS28" s="93">
        <v>0</v>
      </c>
      <c r="BT28" s="93">
        <v>0</v>
      </c>
      <c r="BU28" s="93">
        <v>0</v>
      </c>
      <c r="BV28" s="93">
        <v>0</v>
      </c>
      <c r="BW28" s="93">
        <v>0</v>
      </c>
      <c r="BX28" s="93">
        <v>0</v>
      </c>
      <c r="BY28" s="93">
        <v>0</v>
      </c>
      <c r="BZ28" s="93">
        <v>0</v>
      </c>
      <c r="CA28" s="93">
        <v>0</v>
      </c>
      <c r="CB28" s="93">
        <v>0</v>
      </c>
      <c r="CC28" s="93">
        <v>0</v>
      </c>
      <c r="CD28" s="93">
        <v>0</v>
      </c>
      <c r="CE28" s="93">
        <v>0</v>
      </c>
      <c r="CF28" s="93">
        <v>0</v>
      </c>
      <c r="CG28" s="93">
        <v>0</v>
      </c>
      <c r="CH28" s="93">
        <v>0</v>
      </c>
      <c r="CI28" s="93">
        <v>0</v>
      </c>
      <c r="CJ28" s="93">
        <v>0</v>
      </c>
      <c r="CK28" s="93">
        <v>0</v>
      </c>
      <c r="CL28" s="93">
        <v>0</v>
      </c>
      <c r="CM28" s="93">
        <v>0</v>
      </c>
      <c r="CN28" s="93">
        <v>0</v>
      </c>
      <c r="CO28" s="93">
        <v>0</v>
      </c>
      <c r="CP28" s="93">
        <v>0</v>
      </c>
      <c r="CQ28" s="93">
        <v>0</v>
      </c>
      <c r="CR28" s="93">
        <v>0</v>
      </c>
      <c r="CS28" s="93">
        <v>0</v>
      </c>
      <c r="CT28" s="93">
        <v>0</v>
      </c>
      <c r="CU28" s="93">
        <v>0</v>
      </c>
      <c r="CV28" s="93">
        <v>0</v>
      </c>
      <c r="CW28" s="93">
        <v>0</v>
      </c>
      <c r="CX28" s="93">
        <f t="shared" si="0"/>
        <v>12690</v>
      </c>
    </row>
    <row r="29" spans="1:102" ht="15">
      <c r="A29" s="94" t="s">
        <v>293</v>
      </c>
      <c r="B29" s="93">
        <v>-46</v>
      </c>
      <c r="C29" s="93">
        <v>-10</v>
      </c>
      <c r="D29" s="93">
        <v>-39</v>
      </c>
      <c r="E29" s="93">
        <v>-3</v>
      </c>
      <c r="F29" s="93">
        <v>1</v>
      </c>
      <c r="G29" s="93">
        <v>-65</v>
      </c>
      <c r="H29" s="93">
        <v>-41</v>
      </c>
      <c r="I29" s="93">
        <v>20</v>
      </c>
      <c r="J29" s="93">
        <v>0</v>
      </c>
      <c r="K29" s="93">
        <v>-21</v>
      </c>
      <c r="L29" s="93">
        <v>-13</v>
      </c>
      <c r="M29" s="93">
        <v>-124</v>
      </c>
      <c r="N29" s="93">
        <v>-32</v>
      </c>
      <c r="O29" s="93">
        <v>-30</v>
      </c>
      <c r="P29" s="93">
        <v>-213</v>
      </c>
      <c r="Q29" s="93">
        <v>-22</v>
      </c>
      <c r="R29" s="93">
        <v>-35</v>
      </c>
      <c r="S29" s="93">
        <v>-152</v>
      </c>
      <c r="T29" s="93">
        <v>-133</v>
      </c>
      <c r="U29" s="93">
        <v>-146</v>
      </c>
      <c r="V29" s="93">
        <v>0</v>
      </c>
      <c r="W29" s="93">
        <v>18</v>
      </c>
      <c r="X29" s="93">
        <v>1</v>
      </c>
      <c r="Y29" s="93">
        <v>0</v>
      </c>
      <c r="Z29" s="93">
        <v>0</v>
      </c>
      <c r="AA29" s="93">
        <v>0</v>
      </c>
      <c r="AB29" s="93">
        <v>140</v>
      </c>
      <c r="AC29" s="93">
        <v>8</v>
      </c>
      <c r="AD29" s="93">
        <v>-56</v>
      </c>
      <c r="AE29" s="93">
        <v>-38</v>
      </c>
      <c r="AF29" s="93">
        <v>0</v>
      </c>
      <c r="AG29" s="93">
        <v>-25</v>
      </c>
      <c r="AH29" s="93">
        <v>-3</v>
      </c>
      <c r="AI29" s="93">
        <v>0</v>
      </c>
      <c r="AJ29" s="93">
        <v>-78</v>
      </c>
      <c r="AK29" s="93">
        <v>0</v>
      </c>
      <c r="AL29" s="93">
        <v>98</v>
      </c>
      <c r="AM29" s="93">
        <v>2</v>
      </c>
      <c r="AN29" s="93">
        <v>-3</v>
      </c>
      <c r="AO29" s="93">
        <v>-113</v>
      </c>
      <c r="AP29" s="93">
        <v>58</v>
      </c>
      <c r="AQ29" s="93">
        <v>55</v>
      </c>
      <c r="AR29" s="93">
        <v>-25</v>
      </c>
      <c r="AS29" s="93">
        <v>1</v>
      </c>
      <c r="AT29" s="93">
        <v>-110</v>
      </c>
      <c r="AU29" s="93">
        <v>4</v>
      </c>
      <c r="AV29" s="93">
        <v>-50</v>
      </c>
      <c r="AW29" s="93">
        <v>-37</v>
      </c>
      <c r="AX29" s="93">
        <v>-14</v>
      </c>
      <c r="AY29" s="93">
        <v>-1</v>
      </c>
      <c r="AZ29" s="93">
        <v>-1169</v>
      </c>
      <c r="BA29" s="93">
        <v>-129</v>
      </c>
      <c r="BB29" s="93">
        <v>-18</v>
      </c>
      <c r="BC29" s="93">
        <v>-6</v>
      </c>
      <c r="BD29" s="93">
        <v>0</v>
      </c>
      <c r="BE29" s="93">
        <v>1</v>
      </c>
      <c r="BF29" s="93">
        <v>0</v>
      </c>
      <c r="BG29" s="93">
        <v>13</v>
      </c>
      <c r="BH29" s="93">
        <v>0</v>
      </c>
      <c r="BI29" s="93">
        <v>0</v>
      </c>
      <c r="BJ29" s="93">
        <v>25</v>
      </c>
      <c r="BK29" s="93">
        <v>2</v>
      </c>
      <c r="BL29" s="93">
        <v>-9</v>
      </c>
      <c r="BM29" s="93">
        <v>0</v>
      </c>
      <c r="BN29" s="93">
        <v>0</v>
      </c>
      <c r="BO29" s="93">
        <v>0</v>
      </c>
      <c r="BP29" s="93">
        <v>131</v>
      </c>
      <c r="BQ29" s="93">
        <v>0</v>
      </c>
      <c r="BR29" s="93">
        <v>0</v>
      </c>
      <c r="BS29" s="93">
        <v>0</v>
      </c>
      <c r="BT29" s="93">
        <v>0</v>
      </c>
      <c r="BU29" s="93">
        <v>0</v>
      </c>
      <c r="BV29" s="93">
        <v>0</v>
      </c>
      <c r="BW29" s="93">
        <v>0</v>
      </c>
      <c r="BX29" s="93">
        <v>0</v>
      </c>
      <c r="BY29" s="93">
        <v>0</v>
      </c>
      <c r="BZ29" s="93">
        <v>0</v>
      </c>
      <c r="CA29" s="93">
        <v>0</v>
      </c>
      <c r="CB29" s="93">
        <v>0</v>
      </c>
      <c r="CC29" s="93">
        <v>0</v>
      </c>
      <c r="CD29" s="93">
        <v>0</v>
      </c>
      <c r="CE29" s="93">
        <v>0</v>
      </c>
      <c r="CF29" s="93">
        <v>0</v>
      </c>
      <c r="CG29" s="93">
        <v>0</v>
      </c>
      <c r="CH29" s="93">
        <v>0</v>
      </c>
      <c r="CI29" s="93">
        <v>0</v>
      </c>
      <c r="CJ29" s="93">
        <v>0</v>
      </c>
      <c r="CK29" s="93">
        <v>0</v>
      </c>
      <c r="CL29" s="93">
        <v>0</v>
      </c>
      <c r="CM29" s="93">
        <v>0</v>
      </c>
      <c r="CN29" s="93">
        <v>0</v>
      </c>
      <c r="CO29" s="93">
        <v>0</v>
      </c>
      <c r="CP29" s="93">
        <v>0</v>
      </c>
      <c r="CQ29" s="93">
        <v>-10</v>
      </c>
      <c r="CR29" s="93">
        <v>0</v>
      </c>
      <c r="CS29" s="93">
        <v>0</v>
      </c>
      <c r="CT29" s="93">
        <v>0</v>
      </c>
      <c r="CU29" s="93">
        <v>0</v>
      </c>
      <c r="CV29" s="93">
        <v>0</v>
      </c>
      <c r="CW29" s="93">
        <v>0</v>
      </c>
      <c r="CX29" s="93">
        <f t="shared" si="0"/>
        <v>-2441</v>
      </c>
    </row>
    <row r="30" spans="1:102" ht="15">
      <c r="A30" s="94" t="s">
        <v>107</v>
      </c>
      <c r="B30" s="93">
        <v>14</v>
      </c>
      <c r="C30" s="93">
        <v>39</v>
      </c>
      <c r="D30" s="93">
        <v>20</v>
      </c>
      <c r="E30" s="93">
        <v>2</v>
      </c>
      <c r="F30" s="93">
        <v>0</v>
      </c>
      <c r="G30" s="93">
        <v>106</v>
      </c>
      <c r="H30" s="93">
        <v>217</v>
      </c>
      <c r="I30" s="93">
        <v>2</v>
      </c>
      <c r="J30" s="93">
        <v>0</v>
      </c>
      <c r="K30" s="93">
        <v>61</v>
      </c>
      <c r="L30" s="93">
        <v>83</v>
      </c>
      <c r="M30" s="93">
        <v>101</v>
      </c>
      <c r="N30" s="93">
        <v>248</v>
      </c>
      <c r="O30" s="93">
        <v>197</v>
      </c>
      <c r="P30" s="93">
        <v>172</v>
      </c>
      <c r="Q30" s="93">
        <v>2</v>
      </c>
      <c r="R30" s="93">
        <v>5</v>
      </c>
      <c r="S30" s="93">
        <v>24</v>
      </c>
      <c r="T30" s="93">
        <v>229</v>
      </c>
      <c r="U30" s="93">
        <v>110</v>
      </c>
      <c r="V30" s="93">
        <v>0</v>
      </c>
      <c r="W30" s="93">
        <v>9</v>
      </c>
      <c r="X30" s="93">
        <v>1</v>
      </c>
      <c r="Y30" s="93">
        <v>0</v>
      </c>
      <c r="Z30" s="93">
        <v>0</v>
      </c>
      <c r="AA30" s="93">
        <v>0</v>
      </c>
      <c r="AB30" s="93">
        <v>354</v>
      </c>
      <c r="AC30" s="93">
        <v>779</v>
      </c>
      <c r="AD30" s="93">
        <v>42</v>
      </c>
      <c r="AE30" s="93">
        <v>60</v>
      </c>
      <c r="AF30" s="93">
        <v>61</v>
      </c>
      <c r="AG30" s="93">
        <v>36</v>
      </c>
      <c r="AH30" s="93">
        <v>176</v>
      </c>
      <c r="AI30" s="93">
        <v>0</v>
      </c>
      <c r="AJ30" s="93">
        <v>758</v>
      </c>
      <c r="AK30" s="93">
        <v>0</v>
      </c>
      <c r="AL30" s="93">
        <v>39</v>
      </c>
      <c r="AM30" s="93">
        <v>0</v>
      </c>
      <c r="AN30" s="93">
        <v>12</v>
      </c>
      <c r="AO30" s="93">
        <v>398</v>
      </c>
      <c r="AP30" s="93">
        <v>7</v>
      </c>
      <c r="AQ30" s="93">
        <v>424</v>
      </c>
      <c r="AR30" s="93">
        <v>26</v>
      </c>
      <c r="AS30" s="93">
        <v>0</v>
      </c>
      <c r="AT30" s="93">
        <v>47</v>
      </c>
      <c r="AU30" s="93">
        <v>0</v>
      </c>
      <c r="AV30" s="93">
        <v>7</v>
      </c>
      <c r="AW30" s="93">
        <v>17</v>
      </c>
      <c r="AX30" s="93">
        <v>9</v>
      </c>
      <c r="AY30" s="93">
        <v>0</v>
      </c>
      <c r="AZ30" s="93">
        <v>2694</v>
      </c>
      <c r="BA30" s="93">
        <v>15</v>
      </c>
      <c r="BB30" s="93">
        <v>12</v>
      </c>
      <c r="BC30" s="93">
        <v>3</v>
      </c>
      <c r="BD30" s="93">
        <v>0</v>
      </c>
      <c r="BE30" s="93">
        <v>3</v>
      </c>
      <c r="BF30" s="93">
        <v>0</v>
      </c>
      <c r="BG30" s="93">
        <v>43</v>
      </c>
      <c r="BH30" s="93">
        <v>8</v>
      </c>
      <c r="BI30" s="93">
        <v>0</v>
      </c>
      <c r="BJ30" s="93">
        <v>0</v>
      </c>
      <c r="BK30" s="93">
        <v>0</v>
      </c>
      <c r="BL30" s="93">
        <v>29</v>
      </c>
      <c r="BM30" s="93">
        <v>0</v>
      </c>
      <c r="BN30" s="93">
        <v>0</v>
      </c>
      <c r="BO30" s="93">
        <v>0</v>
      </c>
      <c r="BP30" s="93">
        <v>2</v>
      </c>
      <c r="BQ30" s="93">
        <v>1</v>
      </c>
      <c r="BR30" s="93">
        <v>73</v>
      </c>
      <c r="BS30" s="93">
        <v>0</v>
      </c>
      <c r="BT30" s="93">
        <v>117</v>
      </c>
      <c r="BU30" s="93">
        <v>0</v>
      </c>
      <c r="BV30" s="93">
        <v>0</v>
      </c>
      <c r="BW30" s="93">
        <v>0</v>
      </c>
      <c r="BX30" s="93">
        <v>0</v>
      </c>
      <c r="BY30" s="93">
        <v>0</v>
      </c>
      <c r="BZ30" s="93">
        <v>0</v>
      </c>
      <c r="CA30" s="93">
        <v>0</v>
      </c>
      <c r="CB30" s="93">
        <v>0</v>
      </c>
      <c r="CC30" s="93">
        <v>0</v>
      </c>
      <c r="CD30" s="93">
        <v>0</v>
      </c>
      <c r="CE30" s="93">
        <v>0</v>
      </c>
      <c r="CF30" s="93">
        <v>0</v>
      </c>
      <c r="CG30" s="93">
        <v>0</v>
      </c>
      <c r="CH30" s="93">
        <v>0</v>
      </c>
      <c r="CI30" s="93">
        <v>0</v>
      </c>
      <c r="CJ30" s="93">
        <v>0</v>
      </c>
      <c r="CK30" s="93">
        <v>0</v>
      </c>
      <c r="CL30" s="93">
        <v>0</v>
      </c>
      <c r="CM30" s="93">
        <v>0</v>
      </c>
      <c r="CN30" s="93">
        <v>0</v>
      </c>
      <c r="CO30" s="93">
        <v>0</v>
      </c>
      <c r="CP30" s="93">
        <v>0</v>
      </c>
      <c r="CQ30" s="93">
        <v>90</v>
      </c>
      <c r="CR30" s="93">
        <v>0</v>
      </c>
      <c r="CS30" s="93">
        <v>0</v>
      </c>
      <c r="CT30" s="93">
        <v>161</v>
      </c>
      <c r="CU30" s="93">
        <v>0</v>
      </c>
      <c r="CV30" s="93">
        <v>0</v>
      </c>
      <c r="CW30" s="93">
        <v>0</v>
      </c>
      <c r="CX30" s="93">
        <f t="shared" si="0"/>
        <v>8145</v>
      </c>
    </row>
    <row r="31" spans="1:102" ht="15">
      <c r="A31" s="104" t="s">
        <v>300</v>
      </c>
      <c r="B31" s="107">
        <v>6</v>
      </c>
      <c r="C31" s="107">
        <v>39</v>
      </c>
      <c r="D31" s="107">
        <v>17</v>
      </c>
      <c r="E31" s="107">
        <v>0</v>
      </c>
      <c r="F31" s="107">
        <v>0</v>
      </c>
      <c r="G31" s="107">
        <v>79</v>
      </c>
      <c r="H31" s="107">
        <v>206</v>
      </c>
      <c r="I31" s="107">
        <v>0</v>
      </c>
      <c r="J31" s="107">
        <v>0</v>
      </c>
      <c r="K31" s="107">
        <v>30</v>
      </c>
      <c r="L31" s="107">
        <v>67</v>
      </c>
      <c r="M31" s="107">
        <v>51</v>
      </c>
      <c r="N31" s="107">
        <v>183</v>
      </c>
      <c r="O31" s="107">
        <v>195</v>
      </c>
      <c r="P31" s="107">
        <v>87</v>
      </c>
      <c r="Q31" s="107">
        <v>1</v>
      </c>
      <c r="R31" s="107">
        <v>2</v>
      </c>
      <c r="S31" s="107">
        <v>1</v>
      </c>
      <c r="T31" s="107">
        <v>114</v>
      </c>
      <c r="U31" s="107">
        <v>19</v>
      </c>
      <c r="V31" s="107">
        <v>0</v>
      </c>
      <c r="W31" s="107">
        <v>9</v>
      </c>
      <c r="X31" s="107">
        <v>1</v>
      </c>
      <c r="Y31" s="107">
        <v>0</v>
      </c>
      <c r="Z31" s="107">
        <v>0</v>
      </c>
      <c r="AA31" s="107">
        <v>0</v>
      </c>
      <c r="AB31" s="107">
        <v>354</v>
      </c>
      <c r="AC31" s="107">
        <v>589</v>
      </c>
      <c r="AD31" s="107">
        <v>12</v>
      </c>
      <c r="AE31" s="107">
        <v>35</v>
      </c>
      <c r="AF31" s="107">
        <v>2</v>
      </c>
      <c r="AG31" s="107">
        <v>22</v>
      </c>
      <c r="AH31" s="107">
        <v>175</v>
      </c>
      <c r="AI31" s="107">
        <v>0</v>
      </c>
      <c r="AJ31" s="107">
        <v>72</v>
      </c>
      <c r="AK31" s="107">
        <v>0</v>
      </c>
      <c r="AL31" s="107">
        <v>3</v>
      </c>
      <c r="AM31" s="107">
        <v>0</v>
      </c>
      <c r="AN31" s="107">
        <v>2</v>
      </c>
      <c r="AO31" s="107">
        <v>395</v>
      </c>
      <c r="AP31" s="107">
        <v>5</v>
      </c>
      <c r="AQ31" s="107">
        <v>424</v>
      </c>
      <c r="AR31" s="107">
        <v>9</v>
      </c>
      <c r="AS31" s="107">
        <v>0</v>
      </c>
      <c r="AT31" s="107">
        <v>22</v>
      </c>
      <c r="AU31" s="107">
        <v>0</v>
      </c>
      <c r="AV31" s="107">
        <v>0</v>
      </c>
      <c r="AW31" s="107">
        <v>15</v>
      </c>
      <c r="AX31" s="107">
        <v>8</v>
      </c>
      <c r="AY31" s="107">
        <v>0</v>
      </c>
      <c r="AZ31" s="107">
        <v>339</v>
      </c>
      <c r="BA31" s="107">
        <v>6</v>
      </c>
      <c r="BB31" s="107">
        <v>0</v>
      </c>
      <c r="BC31" s="107">
        <v>2</v>
      </c>
      <c r="BD31" s="107">
        <v>0</v>
      </c>
      <c r="BE31" s="107">
        <v>0</v>
      </c>
      <c r="BF31" s="107">
        <v>0</v>
      </c>
      <c r="BG31" s="107">
        <v>29</v>
      </c>
      <c r="BH31" s="107">
        <v>0</v>
      </c>
      <c r="BI31" s="107">
        <v>0</v>
      </c>
      <c r="BJ31" s="107">
        <v>0</v>
      </c>
      <c r="BK31" s="107">
        <v>0</v>
      </c>
      <c r="BL31" s="107">
        <v>27</v>
      </c>
      <c r="BM31" s="107">
        <v>0</v>
      </c>
      <c r="BN31" s="107">
        <v>0</v>
      </c>
      <c r="BO31" s="107">
        <v>0</v>
      </c>
      <c r="BP31" s="107">
        <v>0</v>
      </c>
      <c r="BQ31" s="107">
        <v>1</v>
      </c>
      <c r="BR31" s="107">
        <v>53</v>
      </c>
      <c r="BS31" s="107">
        <v>0</v>
      </c>
      <c r="BT31" s="107">
        <v>10</v>
      </c>
      <c r="BU31" s="107">
        <v>0</v>
      </c>
      <c r="BV31" s="107">
        <v>0</v>
      </c>
      <c r="BW31" s="107">
        <v>0</v>
      </c>
      <c r="BX31" s="107">
        <v>0</v>
      </c>
      <c r="BY31" s="107">
        <v>0</v>
      </c>
      <c r="BZ31" s="107">
        <v>0</v>
      </c>
      <c r="CA31" s="107">
        <v>0</v>
      </c>
      <c r="CB31" s="107">
        <v>0</v>
      </c>
      <c r="CC31" s="107">
        <v>0</v>
      </c>
      <c r="CD31" s="107">
        <v>0</v>
      </c>
      <c r="CE31" s="107">
        <v>0</v>
      </c>
      <c r="CF31" s="107">
        <v>0</v>
      </c>
      <c r="CG31" s="107">
        <v>0</v>
      </c>
      <c r="CH31" s="107">
        <v>0</v>
      </c>
      <c r="CI31" s="107">
        <v>0</v>
      </c>
      <c r="CJ31" s="107">
        <v>0</v>
      </c>
      <c r="CK31" s="107">
        <v>0</v>
      </c>
      <c r="CL31" s="107">
        <v>0</v>
      </c>
      <c r="CM31" s="107">
        <v>0</v>
      </c>
      <c r="CN31" s="107">
        <v>0</v>
      </c>
      <c r="CO31" s="107">
        <v>0</v>
      </c>
      <c r="CP31" s="107">
        <v>0</v>
      </c>
      <c r="CQ31" s="107">
        <v>21</v>
      </c>
      <c r="CR31" s="107">
        <v>0</v>
      </c>
      <c r="CS31" s="107">
        <v>0</v>
      </c>
      <c r="CT31" s="107">
        <v>161</v>
      </c>
      <c r="CU31" s="107">
        <v>0</v>
      </c>
      <c r="CV31" s="107">
        <v>0</v>
      </c>
      <c r="CW31" s="107">
        <v>0</v>
      </c>
      <c r="CX31" s="107">
        <f>SUM(B31:CW31)</f>
        <v>3900</v>
      </c>
    </row>
    <row r="32" spans="1:102" ht="15">
      <c r="A32" s="104" t="s">
        <v>301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3</v>
      </c>
      <c r="M32" s="106">
        <v>0</v>
      </c>
      <c r="N32" s="106">
        <v>8</v>
      </c>
      <c r="O32" s="106">
        <v>2</v>
      </c>
      <c r="P32" s="106">
        <v>1</v>
      </c>
      <c r="Q32" s="106">
        <v>0</v>
      </c>
      <c r="R32" s="106">
        <v>0</v>
      </c>
      <c r="S32" s="106">
        <v>0</v>
      </c>
      <c r="T32" s="106">
        <v>96</v>
      </c>
      <c r="U32" s="106">
        <v>33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92</v>
      </c>
      <c r="AD32" s="106">
        <v>0</v>
      </c>
      <c r="AE32" s="106">
        <v>0</v>
      </c>
      <c r="AF32" s="106">
        <v>0</v>
      </c>
      <c r="AG32" s="106">
        <v>1</v>
      </c>
      <c r="AH32" s="106">
        <v>1</v>
      </c>
      <c r="AI32" s="106">
        <v>0</v>
      </c>
      <c r="AJ32" s="106">
        <v>5</v>
      </c>
      <c r="AK32" s="106">
        <v>0</v>
      </c>
      <c r="AL32" s="106">
        <v>2</v>
      </c>
      <c r="AM32" s="106">
        <v>0</v>
      </c>
      <c r="AN32" s="106">
        <v>1</v>
      </c>
      <c r="AO32" s="106">
        <v>0</v>
      </c>
      <c r="AP32" s="106">
        <v>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28</v>
      </c>
      <c r="BA32" s="106">
        <v>0</v>
      </c>
      <c r="BB32" s="106">
        <v>0</v>
      </c>
      <c r="BC32" s="106">
        <v>1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5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0</v>
      </c>
      <c r="CQ32" s="106">
        <v>0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f>SUM(B32:CW32)</f>
        <v>281</v>
      </c>
    </row>
    <row r="33" spans="1:102" ht="15">
      <c r="A33" s="104" t="s">
        <v>302</v>
      </c>
      <c r="B33" s="105">
        <v>8</v>
      </c>
      <c r="C33" s="105">
        <v>0</v>
      </c>
      <c r="D33" s="105">
        <v>3</v>
      </c>
      <c r="E33" s="105">
        <v>1</v>
      </c>
      <c r="F33" s="105">
        <v>0</v>
      </c>
      <c r="G33" s="105">
        <v>27</v>
      </c>
      <c r="H33" s="105">
        <v>11</v>
      </c>
      <c r="I33" s="105">
        <v>0</v>
      </c>
      <c r="J33" s="105">
        <v>0</v>
      </c>
      <c r="K33" s="105">
        <v>31</v>
      </c>
      <c r="L33" s="105">
        <v>9</v>
      </c>
      <c r="M33" s="105">
        <v>50</v>
      </c>
      <c r="N33" s="105">
        <v>55</v>
      </c>
      <c r="O33" s="105">
        <v>0</v>
      </c>
      <c r="P33" s="105">
        <v>84</v>
      </c>
      <c r="Q33" s="105">
        <v>1</v>
      </c>
      <c r="R33" s="105">
        <v>3</v>
      </c>
      <c r="S33" s="105">
        <v>23</v>
      </c>
      <c r="T33" s="105">
        <v>19</v>
      </c>
      <c r="U33" s="105">
        <v>58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98</v>
      </c>
      <c r="AD33" s="105">
        <v>30</v>
      </c>
      <c r="AE33" s="105">
        <v>25</v>
      </c>
      <c r="AF33" s="105">
        <v>59</v>
      </c>
      <c r="AG33" s="105">
        <v>13</v>
      </c>
      <c r="AH33" s="105">
        <v>0</v>
      </c>
      <c r="AI33" s="105">
        <v>0</v>
      </c>
      <c r="AJ33" s="105">
        <v>681</v>
      </c>
      <c r="AK33" s="105">
        <v>0</v>
      </c>
      <c r="AL33" s="105">
        <v>34</v>
      </c>
      <c r="AM33" s="105">
        <v>0</v>
      </c>
      <c r="AN33" s="105">
        <v>9</v>
      </c>
      <c r="AO33" s="105">
        <v>3</v>
      </c>
      <c r="AP33" s="105">
        <v>0</v>
      </c>
      <c r="AQ33" s="105">
        <v>0</v>
      </c>
      <c r="AR33" s="105">
        <v>15</v>
      </c>
      <c r="AS33" s="105">
        <v>0</v>
      </c>
      <c r="AT33" s="105">
        <v>18</v>
      </c>
      <c r="AU33" s="105">
        <v>0</v>
      </c>
      <c r="AV33" s="105">
        <v>7</v>
      </c>
      <c r="AW33" s="105">
        <v>2</v>
      </c>
      <c r="AX33" s="105">
        <v>1</v>
      </c>
      <c r="AY33" s="105">
        <v>0</v>
      </c>
      <c r="AZ33" s="105">
        <v>2225</v>
      </c>
      <c r="BA33" s="105">
        <v>6</v>
      </c>
      <c r="BB33" s="105">
        <v>12</v>
      </c>
      <c r="BC33" s="105">
        <v>0</v>
      </c>
      <c r="BD33" s="105">
        <v>0</v>
      </c>
      <c r="BE33" s="105">
        <v>3</v>
      </c>
      <c r="BF33" s="105">
        <v>0</v>
      </c>
      <c r="BG33" s="105">
        <v>14</v>
      </c>
      <c r="BH33" s="105">
        <v>8</v>
      </c>
      <c r="BI33" s="105">
        <v>0</v>
      </c>
      <c r="BJ33" s="105">
        <v>0</v>
      </c>
      <c r="BK33" s="105">
        <v>0</v>
      </c>
      <c r="BL33" s="105">
        <v>2</v>
      </c>
      <c r="BM33" s="105">
        <v>0</v>
      </c>
      <c r="BN33" s="105">
        <v>0</v>
      </c>
      <c r="BO33" s="105">
        <v>0</v>
      </c>
      <c r="BP33" s="105">
        <v>2</v>
      </c>
      <c r="BQ33" s="105">
        <v>0</v>
      </c>
      <c r="BR33" s="105">
        <v>20</v>
      </c>
      <c r="BS33" s="105">
        <v>0</v>
      </c>
      <c r="BT33" s="105">
        <v>102</v>
      </c>
      <c r="BU33" s="105">
        <v>0</v>
      </c>
      <c r="BV33" s="105">
        <v>0</v>
      </c>
      <c r="BW33" s="105">
        <v>0</v>
      </c>
      <c r="BX33" s="105">
        <v>0</v>
      </c>
      <c r="BY33" s="105">
        <v>0</v>
      </c>
      <c r="BZ33" s="105">
        <v>0</v>
      </c>
      <c r="CA33" s="105">
        <v>0</v>
      </c>
      <c r="CB33" s="105">
        <v>0</v>
      </c>
      <c r="CC33" s="105">
        <v>0</v>
      </c>
      <c r="CD33" s="105">
        <v>0</v>
      </c>
      <c r="CE33" s="105">
        <v>0</v>
      </c>
      <c r="CF33" s="105">
        <v>0</v>
      </c>
      <c r="CG33" s="105">
        <v>0</v>
      </c>
      <c r="CH33" s="105">
        <v>0</v>
      </c>
      <c r="CI33" s="105">
        <v>0</v>
      </c>
      <c r="CJ33" s="105">
        <v>0</v>
      </c>
      <c r="CK33" s="105">
        <v>0</v>
      </c>
      <c r="CL33" s="105">
        <v>0</v>
      </c>
      <c r="CM33" s="105">
        <v>0</v>
      </c>
      <c r="CN33" s="105">
        <v>0</v>
      </c>
      <c r="CO33" s="105">
        <v>0</v>
      </c>
      <c r="CP33" s="105">
        <v>0</v>
      </c>
      <c r="CQ33" s="105">
        <v>69</v>
      </c>
      <c r="CR33" s="105">
        <v>0</v>
      </c>
      <c r="CS33" s="105">
        <v>0</v>
      </c>
      <c r="CT33" s="105">
        <v>0</v>
      </c>
      <c r="CU33" s="105">
        <v>0</v>
      </c>
      <c r="CV33" s="105">
        <v>0</v>
      </c>
      <c r="CW33" s="105">
        <v>0</v>
      </c>
      <c r="CX33" s="105">
        <f>SUM(B33:CW33)</f>
        <v>3841</v>
      </c>
    </row>
    <row r="34" spans="1:102" ht="15">
      <c r="A34" s="104" t="s">
        <v>303</v>
      </c>
      <c r="B34" s="99">
        <v>0</v>
      </c>
      <c r="C34" s="99">
        <v>0</v>
      </c>
      <c r="D34" s="99">
        <v>0</v>
      </c>
      <c r="E34" s="99">
        <v>1</v>
      </c>
      <c r="F34" s="99">
        <v>0</v>
      </c>
      <c r="G34" s="99">
        <v>0</v>
      </c>
      <c r="H34" s="99">
        <v>0</v>
      </c>
      <c r="I34" s="99">
        <v>2</v>
      </c>
      <c r="J34" s="99">
        <v>0</v>
      </c>
      <c r="K34" s="99">
        <v>0</v>
      </c>
      <c r="L34" s="99">
        <v>4</v>
      </c>
      <c r="M34" s="99">
        <v>0</v>
      </c>
      <c r="N34" s="99">
        <v>2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2</v>
      </c>
      <c r="AS34" s="99">
        <v>0</v>
      </c>
      <c r="AT34" s="99">
        <v>7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102</v>
      </c>
      <c r="BA34" s="99">
        <v>3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99">
        <v>0</v>
      </c>
      <c r="BH34" s="99">
        <v>0</v>
      </c>
      <c r="BI34" s="99">
        <v>0</v>
      </c>
      <c r="BJ34" s="99">
        <v>0</v>
      </c>
      <c r="BK34" s="99">
        <v>0</v>
      </c>
      <c r="BL34" s="99">
        <v>0</v>
      </c>
      <c r="BM34" s="99">
        <v>0</v>
      </c>
      <c r="BN34" s="99">
        <v>0</v>
      </c>
      <c r="BO34" s="99">
        <v>0</v>
      </c>
      <c r="BP34" s="99">
        <v>0</v>
      </c>
      <c r="BQ34" s="99">
        <v>0</v>
      </c>
      <c r="BR34" s="99">
        <v>0</v>
      </c>
      <c r="BS34" s="99">
        <v>0</v>
      </c>
      <c r="BT34" s="99">
        <v>0</v>
      </c>
      <c r="BU34" s="99">
        <v>0</v>
      </c>
      <c r="BV34" s="99">
        <v>0</v>
      </c>
      <c r="BW34" s="99">
        <v>0</v>
      </c>
      <c r="BX34" s="99">
        <v>0</v>
      </c>
      <c r="BY34" s="99">
        <v>0</v>
      </c>
      <c r="BZ34" s="99">
        <v>0</v>
      </c>
      <c r="CA34" s="99">
        <v>0</v>
      </c>
      <c r="CB34" s="99">
        <v>0</v>
      </c>
      <c r="CC34" s="99">
        <v>0</v>
      </c>
      <c r="CD34" s="99">
        <v>0</v>
      </c>
      <c r="CE34" s="99">
        <v>0</v>
      </c>
      <c r="CF34" s="99">
        <v>0</v>
      </c>
      <c r="CG34" s="99">
        <v>0</v>
      </c>
      <c r="CH34" s="99">
        <v>0</v>
      </c>
      <c r="CI34" s="99">
        <v>0</v>
      </c>
      <c r="CJ34" s="99">
        <v>0</v>
      </c>
      <c r="CK34" s="99">
        <v>0</v>
      </c>
      <c r="CL34" s="99">
        <v>0</v>
      </c>
      <c r="CM34" s="99">
        <v>0</v>
      </c>
      <c r="CN34" s="99">
        <v>0</v>
      </c>
      <c r="CO34" s="99">
        <v>0</v>
      </c>
      <c r="CP34" s="99">
        <v>0</v>
      </c>
      <c r="CQ34" s="99">
        <v>0</v>
      </c>
      <c r="CR34" s="99">
        <v>0</v>
      </c>
      <c r="CS34" s="99">
        <v>0</v>
      </c>
      <c r="CT34" s="99">
        <v>0</v>
      </c>
      <c r="CU34" s="99">
        <v>0</v>
      </c>
      <c r="CV34" s="99">
        <v>0</v>
      </c>
      <c r="CW34" s="99">
        <v>0</v>
      </c>
      <c r="CX34" s="99">
        <f>SUM(B34:CW34)</f>
        <v>123</v>
      </c>
    </row>
    <row r="35" spans="1:102" ht="15">
      <c r="A35" s="94" t="s">
        <v>294</v>
      </c>
      <c r="B35" s="126">
        <v>0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6">
        <v>0</v>
      </c>
      <c r="AG35" s="126">
        <v>0</v>
      </c>
      <c r="AH35" s="126">
        <v>0</v>
      </c>
      <c r="AI35" s="126">
        <v>0</v>
      </c>
      <c r="AJ35" s="126">
        <v>0</v>
      </c>
      <c r="AK35" s="126">
        <v>0</v>
      </c>
      <c r="AL35" s="126">
        <v>0</v>
      </c>
      <c r="AM35" s="126">
        <v>0</v>
      </c>
      <c r="AN35" s="126">
        <v>0</v>
      </c>
      <c r="AO35" s="126">
        <v>0</v>
      </c>
      <c r="AP35" s="126">
        <v>0</v>
      </c>
      <c r="AQ35" s="126">
        <v>0</v>
      </c>
      <c r="AR35" s="126">
        <v>0</v>
      </c>
      <c r="AS35" s="126">
        <v>0</v>
      </c>
      <c r="AT35" s="126">
        <v>0</v>
      </c>
      <c r="AU35" s="126">
        <v>0</v>
      </c>
      <c r="AV35" s="126">
        <v>0</v>
      </c>
      <c r="AW35" s="126">
        <v>0</v>
      </c>
      <c r="AX35" s="126">
        <v>0</v>
      </c>
      <c r="AY35" s="126">
        <v>0</v>
      </c>
      <c r="AZ35" s="126">
        <v>0</v>
      </c>
      <c r="BA35" s="126">
        <v>0</v>
      </c>
      <c r="BB35" s="126">
        <v>0</v>
      </c>
      <c r="BC35" s="126">
        <v>0</v>
      </c>
      <c r="BD35" s="126">
        <v>0</v>
      </c>
      <c r="BE35" s="126">
        <v>0</v>
      </c>
      <c r="BF35" s="126">
        <v>0</v>
      </c>
      <c r="BG35" s="126">
        <v>0</v>
      </c>
      <c r="BH35" s="126">
        <v>0</v>
      </c>
      <c r="BI35" s="126">
        <v>0</v>
      </c>
      <c r="BJ35" s="126">
        <v>0</v>
      </c>
      <c r="BK35" s="126">
        <v>0</v>
      </c>
      <c r="BL35" s="126">
        <v>0</v>
      </c>
      <c r="BM35" s="126">
        <v>0</v>
      </c>
      <c r="BN35" s="126">
        <v>0</v>
      </c>
      <c r="BO35" s="126">
        <v>0</v>
      </c>
      <c r="BP35" s="126">
        <v>0</v>
      </c>
      <c r="BQ35" s="126">
        <v>0</v>
      </c>
      <c r="BR35" s="126">
        <v>0</v>
      </c>
      <c r="BS35" s="126">
        <v>0</v>
      </c>
      <c r="BT35" s="126">
        <v>0</v>
      </c>
      <c r="BU35" s="126">
        <v>0</v>
      </c>
      <c r="BV35" s="126">
        <v>0</v>
      </c>
      <c r="BW35" s="126">
        <v>0</v>
      </c>
      <c r="BX35" s="126">
        <v>0</v>
      </c>
      <c r="BY35" s="126">
        <v>0</v>
      </c>
      <c r="BZ35" s="126">
        <v>0</v>
      </c>
      <c r="CA35" s="126">
        <v>0</v>
      </c>
      <c r="CB35" s="126">
        <v>0</v>
      </c>
      <c r="CC35" s="126">
        <v>0</v>
      </c>
      <c r="CD35" s="126">
        <v>0</v>
      </c>
      <c r="CE35" s="126">
        <v>0</v>
      </c>
      <c r="CF35" s="126">
        <v>0</v>
      </c>
      <c r="CG35" s="126">
        <v>0</v>
      </c>
      <c r="CH35" s="126">
        <v>0</v>
      </c>
      <c r="CI35" s="126">
        <v>0</v>
      </c>
      <c r="CJ35" s="126">
        <v>0</v>
      </c>
      <c r="CK35" s="126">
        <v>0</v>
      </c>
      <c r="CL35" s="126">
        <v>0</v>
      </c>
      <c r="CM35" s="126">
        <v>0</v>
      </c>
      <c r="CN35" s="126">
        <v>0</v>
      </c>
      <c r="CO35" s="126">
        <v>0</v>
      </c>
      <c r="CP35" s="126">
        <v>0</v>
      </c>
      <c r="CQ35" s="126">
        <v>0</v>
      </c>
      <c r="CR35" s="126">
        <v>0</v>
      </c>
      <c r="CS35" s="126">
        <v>0</v>
      </c>
      <c r="CT35" s="126">
        <v>0</v>
      </c>
      <c r="CU35" s="126">
        <v>0</v>
      </c>
      <c r="CV35" s="126">
        <v>0</v>
      </c>
      <c r="CW35" s="126">
        <v>0</v>
      </c>
      <c r="CX35" s="93">
        <f t="shared" si="0"/>
        <v>0</v>
      </c>
    </row>
    <row r="36" spans="1:102" ht="15">
      <c r="A36" s="94" t="s">
        <v>295</v>
      </c>
      <c r="B36" s="126">
        <v>71</v>
      </c>
      <c r="C36" s="126">
        <v>2840</v>
      </c>
      <c r="D36" s="126">
        <v>226</v>
      </c>
      <c r="E36" s="126">
        <v>97</v>
      </c>
      <c r="F36" s="126">
        <v>0</v>
      </c>
      <c r="G36" s="126">
        <v>418</v>
      </c>
      <c r="H36" s="126">
        <v>2311</v>
      </c>
      <c r="I36" s="126">
        <v>208</v>
      </c>
      <c r="J36" s="126">
        <v>0</v>
      </c>
      <c r="K36" s="126">
        <v>361</v>
      </c>
      <c r="L36" s="126">
        <v>3507</v>
      </c>
      <c r="M36" s="126">
        <v>156</v>
      </c>
      <c r="N36" s="126">
        <v>1509</v>
      </c>
      <c r="O36" s="126">
        <v>70</v>
      </c>
      <c r="P36" s="126">
        <v>1579</v>
      </c>
      <c r="Q36" s="126">
        <v>163</v>
      </c>
      <c r="R36" s="126">
        <v>128</v>
      </c>
      <c r="S36" s="126">
        <v>85</v>
      </c>
      <c r="T36" s="126">
        <v>1987</v>
      </c>
      <c r="U36" s="126">
        <v>1152</v>
      </c>
      <c r="V36" s="126">
        <v>0</v>
      </c>
      <c r="W36" s="126">
        <v>786</v>
      </c>
      <c r="X36" s="126">
        <v>157</v>
      </c>
      <c r="Y36" s="126">
        <v>36</v>
      </c>
      <c r="Z36" s="126">
        <v>0</v>
      </c>
      <c r="AA36" s="126">
        <v>54</v>
      </c>
      <c r="AB36" s="126">
        <v>738</v>
      </c>
      <c r="AC36" s="126">
        <v>15632</v>
      </c>
      <c r="AD36" s="126">
        <v>465</v>
      </c>
      <c r="AE36" s="126">
        <v>1134</v>
      </c>
      <c r="AF36" s="126">
        <v>123</v>
      </c>
      <c r="AG36" s="126">
        <v>582</v>
      </c>
      <c r="AH36" s="126">
        <v>1466</v>
      </c>
      <c r="AI36" s="126">
        <v>1</v>
      </c>
      <c r="AJ36" s="126">
        <v>4860</v>
      </c>
      <c r="AK36" s="126">
        <v>0</v>
      </c>
      <c r="AL36" s="126">
        <v>158</v>
      </c>
      <c r="AM36" s="126">
        <v>20</v>
      </c>
      <c r="AN36" s="126">
        <v>227</v>
      </c>
      <c r="AO36" s="126">
        <v>2022</v>
      </c>
      <c r="AP36" s="126">
        <v>56</v>
      </c>
      <c r="AQ36" s="126">
        <v>0</v>
      </c>
      <c r="AR36" s="126">
        <v>60</v>
      </c>
      <c r="AS36" s="126">
        <v>0</v>
      </c>
      <c r="AT36" s="126">
        <v>31</v>
      </c>
      <c r="AU36" s="126">
        <v>0</v>
      </c>
      <c r="AV36" s="126">
        <v>37</v>
      </c>
      <c r="AW36" s="126">
        <v>6</v>
      </c>
      <c r="AX36" s="126">
        <v>35</v>
      </c>
      <c r="AY36" s="126">
        <v>2</v>
      </c>
      <c r="AZ36" s="126">
        <v>9527</v>
      </c>
      <c r="BA36" s="126">
        <v>31</v>
      </c>
      <c r="BB36" s="126">
        <v>1</v>
      </c>
      <c r="BC36" s="126">
        <v>8</v>
      </c>
      <c r="BD36" s="126">
        <v>0</v>
      </c>
      <c r="BE36" s="126">
        <v>0</v>
      </c>
      <c r="BF36" s="126">
        <v>0</v>
      </c>
      <c r="BG36" s="126">
        <v>959</v>
      </c>
      <c r="BH36" s="126">
        <v>0</v>
      </c>
      <c r="BI36" s="126">
        <v>0</v>
      </c>
      <c r="BJ36" s="126">
        <v>0</v>
      </c>
      <c r="BK36" s="126">
        <v>0</v>
      </c>
      <c r="BL36" s="126">
        <v>0</v>
      </c>
      <c r="BM36" s="126">
        <v>0</v>
      </c>
      <c r="BN36" s="126">
        <v>0</v>
      </c>
      <c r="BO36" s="126">
        <v>0</v>
      </c>
      <c r="BP36" s="126">
        <v>0</v>
      </c>
      <c r="BQ36" s="126">
        <v>9</v>
      </c>
      <c r="BR36" s="126">
        <v>59</v>
      </c>
      <c r="BS36" s="126">
        <v>0</v>
      </c>
      <c r="BT36" s="126">
        <v>481</v>
      </c>
      <c r="BU36" s="126">
        <v>0</v>
      </c>
      <c r="BV36" s="126">
        <v>0</v>
      </c>
      <c r="BW36" s="126">
        <v>3</v>
      </c>
      <c r="BX36" s="126">
        <v>161</v>
      </c>
      <c r="BY36" s="126">
        <v>0</v>
      </c>
      <c r="BZ36" s="126">
        <v>0</v>
      </c>
      <c r="CA36" s="126">
        <v>0</v>
      </c>
      <c r="CB36" s="126">
        <v>0</v>
      </c>
      <c r="CC36" s="126">
        <v>0</v>
      </c>
      <c r="CD36" s="126">
        <v>0</v>
      </c>
      <c r="CE36" s="126">
        <v>0</v>
      </c>
      <c r="CF36" s="126">
        <v>0</v>
      </c>
      <c r="CG36" s="126">
        <v>0</v>
      </c>
      <c r="CH36" s="126">
        <v>0</v>
      </c>
      <c r="CI36" s="126">
        <v>0</v>
      </c>
      <c r="CJ36" s="126">
        <v>0</v>
      </c>
      <c r="CK36" s="126">
        <v>0</v>
      </c>
      <c r="CL36" s="126">
        <v>347</v>
      </c>
      <c r="CM36" s="126">
        <v>0</v>
      </c>
      <c r="CN36" s="126">
        <v>0</v>
      </c>
      <c r="CO36" s="126">
        <v>0</v>
      </c>
      <c r="CP36" s="126">
        <v>0</v>
      </c>
      <c r="CQ36" s="126">
        <v>427</v>
      </c>
      <c r="CR36" s="126">
        <v>0</v>
      </c>
      <c r="CS36" s="126">
        <v>0</v>
      </c>
      <c r="CT36" s="126">
        <v>0</v>
      </c>
      <c r="CU36" s="126">
        <v>0</v>
      </c>
      <c r="CV36" s="126">
        <v>0</v>
      </c>
      <c r="CW36" s="126">
        <v>0</v>
      </c>
      <c r="CX36" s="93">
        <f t="shared" si="0"/>
        <v>57569</v>
      </c>
    </row>
    <row r="37" spans="1:102" ht="15">
      <c r="A37" s="94" t="s">
        <v>296</v>
      </c>
      <c r="B37" s="126">
        <v>0</v>
      </c>
      <c r="C37" s="126">
        <v>496</v>
      </c>
      <c r="D37" s="126">
        <v>0</v>
      </c>
      <c r="E37" s="126">
        <v>0</v>
      </c>
      <c r="F37" s="126">
        <v>0</v>
      </c>
      <c r="G37" s="126">
        <v>812</v>
      </c>
      <c r="H37" s="126">
        <v>0</v>
      </c>
      <c r="I37" s="126">
        <v>0</v>
      </c>
      <c r="J37" s="126">
        <v>0</v>
      </c>
      <c r="K37" s="126">
        <v>716</v>
      </c>
      <c r="L37" s="126">
        <v>0</v>
      </c>
      <c r="M37" s="126">
        <v>0</v>
      </c>
      <c r="N37" s="126">
        <v>907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1389</v>
      </c>
      <c r="U37" s="126">
        <v>0</v>
      </c>
      <c r="V37" s="126">
        <v>0</v>
      </c>
      <c r="W37" s="126">
        <v>0</v>
      </c>
      <c r="X37" s="126">
        <v>724</v>
      </c>
      <c r="Y37" s="126">
        <v>0</v>
      </c>
      <c r="Z37" s="126">
        <v>0</v>
      </c>
      <c r="AA37" s="126">
        <v>0</v>
      </c>
      <c r="AB37" s="126">
        <v>0</v>
      </c>
      <c r="AC37" s="126">
        <v>0</v>
      </c>
      <c r="AD37" s="126">
        <v>56</v>
      </c>
      <c r="AE37" s="126">
        <v>12</v>
      </c>
      <c r="AF37" s="126">
        <v>0</v>
      </c>
      <c r="AG37" s="126">
        <v>0</v>
      </c>
      <c r="AH37" s="126">
        <v>75</v>
      </c>
      <c r="AI37" s="126">
        <v>2</v>
      </c>
      <c r="AJ37" s="126">
        <v>40</v>
      </c>
      <c r="AK37" s="126">
        <v>0</v>
      </c>
      <c r="AL37" s="126">
        <v>289</v>
      </c>
      <c r="AM37" s="126">
        <v>0</v>
      </c>
      <c r="AN37" s="126">
        <v>2491</v>
      </c>
      <c r="AO37" s="126">
        <v>161</v>
      </c>
      <c r="AP37" s="126">
        <v>87</v>
      </c>
      <c r="AQ37" s="126">
        <v>0</v>
      </c>
      <c r="AR37" s="126">
        <v>0</v>
      </c>
      <c r="AS37" s="126">
        <v>0</v>
      </c>
      <c r="AT37" s="126">
        <v>0</v>
      </c>
      <c r="AU37" s="126">
        <v>0</v>
      </c>
      <c r="AV37" s="126">
        <v>0</v>
      </c>
      <c r="AW37" s="126">
        <v>0</v>
      </c>
      <c r="AX37" s="126">
        <v>0</v>
      </c>
      <c r="AY37" s="126">
        <v>0</v>
      </c>
      <c r="AZ37" s="126">
        <v>0</v>
      </c>
      <c r="BA37" s="126">
        <v>0</v>
      </c>
      <c r="BB37" s="126">
        <v>0</v>
      </c>
      <c r="BC37" s="126">
        <v>0</v>
      </c>
      <c r="BD37" s="126">
        <v>0</v>
      </c>
      <c r="BE37" s="126">
        <v>0</v>
      </c>
      <c r="BF37" s="126">
        <v>0</v>
      </c>
      <c r="BG37" s="126">
        <v>0</v>
      </c>
      <c r="BH37" s="126">
        <v>0</v>
      </c>
      <c r="BI37" s="126">
        <v>0</v>
      </c>
      <c r="BJ37" s="126">
        <v>0</v>
      </c>
      <c r="BK37" s="126">
        <v>0</v>
      </c>
      <c r="BL37" s="126">
        <v>0</v>
      </c>
      <c r="BM37" s="126">
        <v>0</v>
      </c>
      <c r="BN37" s="126">
        <v>0</v>
      </c>
      <c r="BO37" s="126">
        <v>0</v>
      </c>
      <c r="BP37" s="126">
        <v>0</v>
      </c>
      <c r="BQ37" s="126">
        <v>0</v>
      </c>
      <c r="BR37" s="126">
        <v>0</v>
      </c>
      <c r="BS37" s="126">
        <v>0</v>
      </c>
      <c r="BT37" s="126">
        <v>0</v>
      </c>
      <c r="BU37" s="126">
        <v>0</v>
      </c>
      <c r="BV37" s="126">
        <v>0</v>
      </c>
      <c r="BW37" s="126">
        <v>0</v>
      </c>
      <c r="BX37" s="126">
        <v>0</v>
      </c>
      <c r="BY37" s="126">
        <v>0</v>
      </c>
      <c r="BZ37" s="126">
        <v>0</v>
      </c>
      <c r="CA37" s="126">
        <v>0</v>
      </c>
      <c r="CB37" s="126">
        <v>0</v>
      </c>
      <c r="CC37" s="126">
        <v>0</v>
      </c>
      <c r="CD37" s="126">
        <v>0</v>
      </c>
      <c r="CE37" s="126">
        <v>0</v>
      </c>
      <c r="CF37" s="126">
        <v>0</v>
      </c>
      <c r="CG37" s="126">
        <v>0</v>
      </c>
      <c r="CH37" s="126">
        <v>0</v>
      </c>
      <c r="CI37" s="126">
        <v>0</v>
      </c>
      <c r="CJ37" s="126">
        <v>0</v>
      </c>
      <c r="CK37" s="126">
        <v>0</v>
      </c>
      <c r="CL37" s="126">
        <v>0</v>
      </c>
      <c r="CM37" s="126">
        <v>0</v>
      </c>
      <c r="CN37" s="126">
        <v>0</v>
      </c>
      <c r="CO37" s="126">
        <v>0</v>
      </c>
      <c r="CP37" s="126">
        <v>0</v>
      </c>
      <c r="CQ37" s="126">
        <v>0</v>
      </c>
      <c r="CR37" s="126">
        <v>0</v>
      </c>
      <c r="CS37" s="126">
        <v>0</v>
      </c>
      <c r="CT37" s="126">
        <v>0</v>
      </c>
      <c r="CU37" s="126">
        <v>0</v>
      </c>
      <c r="CV37" s="126">
        <v>0</v>
      </c>
      <c r="CW37" s="126">
        <v>0</v>
      </c>
      <c r="CX37" s="93">
        <f t="shared" si="0"/>
        <v>8257</v>
      </c>
    </row>
    <row r="38" spans="1:102" ht="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</row>
    <row r="39" spans="1:102" ht="15">
      <c r="A39" s="100" t="s">
        <v>297</v>
      </c>
      <c r="B39" s="94">
        <v>3375</v>
      </c>
      <c r="C39" s="94">
        <v>7572</v>
      </c>
      <c r="D39" s="94">
        <v>5107</v>
      </c>
      <c r="E39" s="94">
        <v>2797</v>
      </c>
      <c r="F39" s="94">
        <v>1750</v>
      </c>
      <c r="G39" s="94">
        <v>9194</v>
      </c>
      <c r="H39" s="94">
        <v>17776</v>
      </c>
      <c r="I39" s="94">
        <v>2514</v>
      </c>
      <c r="J39" s="94">
        <v>2324</v>
      </c>
      <c r="K39" s="94">
        <v>24741</v>
      </c>
      <c r="L39" s="94">
        <v>14772</v>
      </c>
      <c r="M39" s="94">
        <v>34390</v>
      </c>
      <c r="N39" s="94">
        <v>20734</v>
      </c>
      <c r="O39" s="94">
        <v>20446</v>
      </c>
      <c r="P39" s="94">
        <v>37553</v>
      </c>
      <c r="Q39" s="94">
        <v>28482</v>
      </c>
      <c r="R39" s="94">
        <v>6857</v>
      </c>
      <c r="S39" s="94">
        <v>54433</v>
      </c>
      <c r="T39" s="94">
        <v>23073</v>
      </c>
      <c r="U39" s="94">
        <v>59039</v>
      </c>
      <c r="V39" s="94">
        <v>51084</v>
      </c>
      <c r="W39" s="94">
        <v>28031</v>
      </c>
      <c r="X39" s="94">
        <v>4619</v>
      </c>
      <c r="Y39" s="94">
        <v>36</v>
      </c>
      <c r="Z39" s="94">
        <v>94139</v>
      </c>
      <c r="AA39" s="94">
        <v>22196</v>
      </c>
      <c r="AB39" s="94">
        <v>26472</v>
      </c>
      <c r="AC39" s="94">
        <v>490544</v>
      </c>
      <c r="AD39" s="94">
        <v>721466</v>
      </c>
      <c r="AE39" s="94">
        <v>301216</v>
      </c>
      <c r="AF39" s="94">
        <v>87537</v>
      </c>
      <c r="AG39" s="94">
        <v>244570</v>
      </c>
      <c r="AH39" s="94">
        <v>12828</v>
      </c>
      <c r="AI39" s="94">
        <v>3375</v>
      </c>
      <c r="AJ39" s="94">
        <v>117910</v>
      </c>
      <c r="AK39" s="94">
        <v>31588</v>
      </c>
      <c r="AL39" s="94">
        <v>184622</v>
      </c>
      <c r="AM39" s="94">
        <v>25652</v>
      </c>
      <c r="AN39" s="94">
        <v>40702</v>
      </c>
      <c r="AO39" s="94">
        <v>29926</v>
      </c>
      <c r="AP39" s="94">
        <v>8555</v>
      </c>
      <c r="AQ39" s="94">
        <v>12397</v>
      </c>
      <c r="AR39" s="94">
        <v>63635</v>
      </c>
      <c r="AS39" s="94">
        <v>3825</v>
      </c>
      <c r="AT39" s="94">
        <v>104237</v>
      </c>
      <c r="AU39" s="94">
        <v>46760</v>
      </c>
      <c r="AV39" s="94">
        <v>48261</v>
      </c>
      <c r="AW39" s="94">
        <v>36891</v>
      </c>
      <c r="AX39" s="94">
        <v>13967</v>
      </c>
      <c r="AY39" s="94">
        <v>323</v>
      </c>
      <c r="AZ39" s="94">
        <v>113371</v>
      </c>
      <c r="BA39" s="94">
        <v>29499</v>
      </c>
      <c r="BB39" s="94">
        <v>14784</v>
      </c>
      <c r="BC39" s="94">
        <v>2857</v>
      </c>
      <c r="BD39" s="94">
        <v>9893</v>
      </c>
      <c r="BE39" s="94">
        <v>507212</v>
      </c>
      <c r="BF39" s="94">
        <v>421328</v>
      </c>
      <c r="BG39" s="94">
        <v>2064444</v>
      </c>
      <c r="BH39" s="94">
        <v>13018</v>
      </c>
      <c r="BI39" s="94">
        <v>36</v>
      </c>
      <c r="BJ39" s="94">
        <v>5751</v>
      </c>
      <c r="BK39" s="94">
        <v>53302</v>
      </c>
      <c r="BL39" s="94">
        <v>398054</v>
      </c>
      <c r="BM39" s="94">
        <v>487078</v>
      </c>
      <c r="BN39" s="94">
        <v>170593</v>
      </c>
      <c r="BO39" s="94">
        <v>44557</v>
      </c>
      <c r="BP39" s="94">
        <v>110928</v>
      </c>
      <c r="BQ39" s="94">
        <v>2833</v>
      </c>
      <c r="BR39" s="94">
        <v>36674</v>
      </c>
      <c r="BS39" s="94">
        <v>5699</v>
      </c>
      <c r="BT39" s="94">
        <v>55330</v>
      </c>
      <c r="BU39" s="94">
        <v>4477</v>
      </c>
      <c r="BV39" s="94">
        <v>8369</v>
      </c>
      <c r="BW39" s="94">
        <v>37200</v>
      </c>
      <c r="BX39" s="94">
        <v>7919</v>
      </c>
      <c r="BY39" s="94">
        <v>5591</v>
      </c>
      <c r="BZ39" s="94">
        <v>2035</v>
      </c>
      <c r="CA39" s="94">
        <v>313</v>
      </c>
      <c r="CB39" s="94">
        <v>223</v>
      </c>
      <c r="CC39" s="94">
        <v>3964</v>
      </c>
      <c r="CD39" s="94">
        <v>1314</v>
      </c>
      <c r="CE39" s="94">
        <v>538</v>
      </c>
      <c r="CF39" s="94">
        <v>4467</v>
      </c>
      <c r="CG39" s="94">
        <v>1466</v>
      </c>
      <c r="CH39" s="94">
        <v>25150</v>
      </c>
      <c r="CI39" s="94">
        <v>96420</v>
      </c>
      <c r="CJ39" s="94">
        <v>3090</v>
      </c>
      <c r="CK39" s="94">
        <v>13150</v>
      </c>
      <c r="CL39" s="94">
        <v>52529</v>
      </c>
      <c r="CM39" s="94">
        <v>250</v>
      </c>
      <c r="CN39" s="94">
        <v>3300</v>
      </c>
      <c r="CO39" s="94">
        <v>13470</v>
      </c>
      <c r="CP39" s="94">
        <v>132127</v>
      </c>
      <c r="CQ39" s="94">
        <v>37188</v>
      </c>
      <c r="CR39" s="94">
        <v>1</v>
      </c>
      <c r="CS39" s="94">
        <v>2140</v>
      </c>
      <c r="CT39" s="94">
        <v>1000</v>
      </c>
      <c r="CU39" s="94">
        <v>1500</v>
      </c>
      <c r="CV39" s="94">
        <v>420</v>
      </c>
      <c r="CW39" s="94">
        <v>0</v>
      </c>
      <c r="CX39" s="94">
        <f>SUM(B39:CW39)</f>
        <v>8241145</v>
      </c>
    </row>
    <row r="40" spans="1:122" s="96" customFormat="1" ht="15">
      <c r="A40" s="101" t="s">
        <v>298</v>
      </c>
      <c r="B40" s="94">
        <f>B39-B29</f>
        <v>3421</v>
      </c>
      <c r="C40" s="94">
        <f>C39-C29</f>
        <v>7582</v>
      </c>
      <c r="D40" s="94">
        <f aca="true" t="shared" si="1" ref="D40:BM40">D39-D29</f>
        <v>5146</v>
      </c>
      <c r="E40" s="94">
        <f t="shared" si="1"/>
        <v>2800</v>
      </c>
      <c r="F40" s="94">
        <f t="shared" si="1"/>
        <v>1749</v>
      </c>
      <c r="G40" s="94">
        <f t="shared" si="1"/>
        <v>9259</v>
      </c>
      <c r="H40" s="94">
        <f t="shared" si="1"/>
        <v>17817</v>
      </c>
      <c r="I40" s="94">
        <f t="shared" si="1"/>
        <v>2494</v>
      </c>
      <c r="J40" s="94">
        <f t="shared" si="1"/>
        <v>2324</v>
      </c>
      <c r="K40" s="94">
        <f t="shared" si="1"/>
        <v>24762</v>
      </c>
      <c r="L40" s="94">
        <f t="shared" si="1"/>
        <v>14785</v>
      </c>
      <c r="M40" s="94">
        <f t="shared" si="1"/>
        <v>34514</v>
      </c>
      <c r="N40" s="94">
        <f t="shared" si="1"/>
        <v>20766</v>
      </c>
      <c r="O40" s="94">
        <f t="shared" si="1"/>
        <v>20476</v>
      </c>
      <c r="P40" s="94">
        <f t="shared" si="1"/>
        <v>37766</v>
      </c>
      <c r="Q40" s="94">
        <f t="shared" si="1"/>
        <v>28504</v>
      </c>
      <c r="R40" s="94">
        <f t="shared" si="1"/>
        <v>6892</v>
      </c>
      <c r="S40" s="94">
        <f t="shared" si="1"/>
        <v>54585</v>
      </c>
      <c r="T40" s="94">
        <f t="shared" si="1"/>
        <v>23206</v>
      </c>
      <c r="U40" s="94">
        <f t="shared" si="1"/>
        <v>59185</v>
      </c>
      <c r="V40" s="94">
        <f t="shared" si="1"/>
        <v>51084</v>
      </c>
      <c r="W40" s="94">
        <f t="shared" si="1"/>
        <v>28013</v>
      </c>
      <c r="X40" s="94">
        <f t="shared" si="1"/>
        <v>4618</v>
      </c>
      <c r="Y40" s="94">
        <f t="shared" si="1"/>
        <v>36</v>
      </c>
      <c r="Z40" s="94">
        <f t="shared" si="1"/>
        <v>94139</v>
      </c>
      <c r="AA40" s="94">
        <f t="shared" si="1"/>
        <v>22196</v>
      </c>
      <c r="AB40" s="94">
        <f t="shared" si="1"/>
        <v>26332</v>
      </c>
      <c r="AC40" s="94">
        <f t="shared" si="1"/>
        <v>490536</v>
      </c>
      <c r="AD40" s="94">
        <f t="shared" si="1"/>
        <v>721522</v>
      </c>
      <c r="AE40" s="94">
        <f t="shared" si="1"/>
        <v>301254</v>
      </c>
      <c r="AF40" s="94">
        <f t="shared" si="1"/>
        <v>87537</v>
      </c>
      <c r="AG40" s="94">
        <f t="shared" si="1"/>
        <v>244595</v>
      </c>
      <c r="AH40" s="94">
        <f t="shared" si="1"/>
        <v>12831</v>
      </c>
      <c r="AI40" s="94">
        <f t="shared" si="1"/>
        <v>3375</v>
      </c>
      <c r="AJ40" s="94">
        <f t="shared" si="1"/>
        <v>117988</v>
      </c>
      <c r="AK40" s="94">
        <f t="shared" si="1"/>
        <v>31588</v>
      </c>
      <c r="AL40" s="94">
        <f t="shared" si="1"/>
        <v>184524</v>
      </c>
      <c r="AM40" s="94">
        <f t="shared" si="1"/>
        <v>25650</v>
      </c>
      <c r="AN40" s="94">
        <f t="shared" si="1"/>
        <v>40705</v>
      </c>
      <c r="AO40" s="94">
        <f t="shared" si="1"/>
        <v>30039</v>
      </c>
      <c r="AP40" s="94">
        <f t="shared" si="1"/>
        <v>8497</v>
      </c>
      <c r="AQ40" s="94">
        <f t="shared" si="1"/>
        <v>12342</v>
      </c>
      <c r="AR40" s="94">
        <f t="shared" si="1"/>
        <v>63660</v>
      </c>
      <c r="AS40" s="94">
        <f t="shared" si="1"/>
        <v>3824</v>
      </c>
      <c r="AT40" s="94">
        <f t="shared" si="1"/>
        <v>104347</v>
      </c>
      <c r="AU40" s="94">
        <f t="shared" si="1"/>
        <v>46756</v>
      </c>
      <c r="AV40" s="94">
        <f t="shared" si="1"/>
        <v>48311</v>
      </c>
      <c r="AW40" s="94">
        <f t="shared" si="1"/>
        <v>36928</v>
      </c>
      <c r="AX40" s="94">
        <f t="shared" si="1"/>
        <v>13981</v>
      </c>
      <c r="AY40" s="94">
        <f t="shared" si="1"/>
        <v>324</v>
      </c>
      <c r="AZ40" s="94">
        <f t="shared" si="1"/>
        <v>114540</v>
      </c>
      <c r="BA40" s="94">
        <f t="shared" si="1"/>
        <v>29628</v>
      </c>
      <c r="BB40" s="94">
        <f t="shared" si="1"/>
        <v>14802</v>
      </c>
      <c r="BC40" s="94">
        <f t="shared" si="1"/>
        <v>2863</v>
      </c>
      <c r="BD40" s="94">
        <f t="shared" si="1"/>
        <v>9893</v>
      </c>
      <c r="BE40" s="94">
        <f t="shared" si="1"/>
        <v>507211</v>
      </c>
      <c r="BF40" s="94">
        <f t="shared" si="1"/>
        <v>421328</v>
      </c>
      <c r="BG40" s="94">
        <f t="shared" si="1"/>
        <v>2064431</v>
      </c>
      <c r="BH40" s="94">
        <f t="shared" si="1"/>
        <v>13018</v>
      </c>
      <c r="BI40" s="94">
        <f t="shared" si="1"/>
        <v>36</v>
      </c>
      <c r="BJ40" s="94">
        <f t="shared" si="1"/>
        <v>5726</v>
      </c>
      <c r="BK40" s="94">
        <f t="shared" si="1"/>
        <v>53300</v>
      </c>
      <c r="BL40" s="94">
        <f t="shared" si="1"/>
        <v>398063</v>
      </c>
      <c r="BM40" s="94">
        <f t="shared" si="1"/>
        <v>487078</v>
      </c>
      <c r="BN40" s="94">
        <f aca="true" t="shared" si="2" ref="BN40:CW40">BN39-BN29</f>
        <v>170593</v>
      </c>
      <c r="BO40" s="94">
        <f t="shared" si="2"/>
        <v>44557</v>
      </c>
      <c r="BP40" s="94">
        <f t="shared" si="2"/>
        <v>110797</v>
      </c>
      <c r="BQ40" s="94">
        <f t="shared" si="2"/>
        <v>2833</v>
      </c>
      <c r="BR40" s="94">
        <f t="shared" si="2"/>
        <v>36674</v>
      </c>
      <c r="BS40" s="94">
        <f t="shared" si="2"/>
        <v>5699</v>
      </c>
      <c r="BT40" s="94">
        <f t="shared" si="2"/>
        <v>55330</v>
      </c>
      <c r="BU40" s="94">
        <f t="shared" si="2"/>
        <v>4477</v>
      </c>
      <c r="BV40" s="94">
        <f t="shared" si="2"/>
        <v>8369</v>
      </c>
      <c r="BW40" s="94">
        <f t="shared" si="2"/>
        <v>37200</v>
      </c>
      <c r="BX40" s="94">
        <f t="shared" si="2"/>
        <v>7919</v>
      </c>
      <c r="BY40" s="94">
        <f t="shared" si="2"/>
        <v>5591</v>
      </c>
      <c r="BZ40" s="94">
        <f t="shared" si="2"/>
        <v>2035</v>
      </c>
      <c r="CA40" s="94">
        <f t="shared" si="2"/>
        <v>313</v>
      </c>
      <c r="CB40" s="94">
        <f t="shared" si="2"/>
        <v>223</v>
      </c>
      <c r="CC40" s="94">
        <f t="shared" si="2"/>
        <v>3964</v>
      </c>
      <c r="CD40" s="94">
        <f t="shared" si="2"/>
        <v>1314</v>
      </c>
      <c r="CE40" s="94">
        <f t="shared" si="2"/>
        <v>538</v>
      </c>
      <c r="CF40" s="94">
        <f t="shared" si="2"/>
        <v>4467</v>
      </c>
      <c r="CG40" s="94">
        <f t="shared" si="2"/>
        <v>1466</v>
      </c>
      <c r="CH40" s="94">
        <f t="shared" si="2"/>
        <v>25150</v>
      </c>
      <c r="CI40" s="94">
        <f t="shared" si="2"/>
        <v>96420</v>
      </c>
      <c r="CJ40" s="94">
        <f t="shared" si="2"/>
        <v>3090</v>
      </c>
      <c r="CK40" s="94">
        <f t="shared" si="2"/>
        <v>13150</v>
      </c>
      <c r="CL40" s="94">
        <f t="shared" si="2"/>
        <v>52529</v>
      </c>
      <c r="CM40" s="94">
        <f t="shared" si="2"/>
        <v>250</v>
      </c>
      <c r="CN40" s="94">
        <f t="shared" si="2"/>
        <v>3300</v>
      </c>
      <c r="CO40" s="94">
        <f t="shared" si="2"/>
        <v>13470</v>
      </c>
      <c r="CP40" s="94">
        <f t="shared" si="2"/>
        <v>132127</v>
      </c>
      <c r="CQ40" s="94">
        <f t="shared" si="2"/>
        <v>37198</v>
      </c>
      <c r="CR40" s="94">
        <f t="shared" si="2"/>
        <v>1</v>
      </c>
      <c r="CS40" s="94">
        <f t="shared" si="2"/>
        <v>2140</v>
      </c>
      <c r="CT40" s="94">
        <f t="shared" si="2"/>
        <v>1000</v>
      </c>
      <c r="CU40" s="94">
        <f t="shared" si="2"/>
        <v>1500</v>
      </c>
      <c r="CV40" s="94">
        <f t="shared" si="2"/>
        <v>420</v>
      </c>
      <c r="CW40" s="94">
        <f t="shared" si="2"/>
        <v>0</v>
      </c>
      <c r="CX40" s="94">
        <f>CX39-CX29</f>
        <v>8243586</v>
      </c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</row>
    <row r="41" spans="1:122" s="96" customFormat="1" ht="15">
      <c r="A41" s="101" t="s">
        <v>299</v>
      </c>
      <c r="B41" s="94">
        <f>SUM(B4:B27)</f>
        <v>3336</v>
      </c>
      <c r="C41" s="94">
        <f aca="true" t="shared" si="3" ref="C41:BM41">SUM(C4:C27)</f>
        <v>4207</v>
      </c>
      <c r="D41" s="94">
        <f t="shared" si="3"/>
        <v>4900</v>
      </c>
      <c r="E41" s="94">
        <f t="shared" si="3"/>
        <v>2701</v>
      </c>
      <c r="F41" s="94">
        <f t="shared" si="3"/>
        <v>1749</v>
      </c>
      <c r="G41" s="94">
        <f t="shared" si="3"/>
        <v>7923</v>
      </c>
      <c r="H41" s="94">
        <f t="shared" si="3"/>
        <v>15289</v>
      </c>
      <c r="I41" s="94">
        <f t="shared" si="3"/>
        <v>2284</v>
      </c>
      <c r="J41" s="94">
        <f t="shared" si="3"/>
        <v>2324</v>
      </c>
      <c r="K41" s="94">
        <f t="shared" si="3"/>
        <v>23624</v>
      </c>
      <c r="L41" s="94">
        <f t="shared" si="3"/>
        <v>11195</v>
      </c>
      <c r="M41" s="94">
        <f t="shared" si="3"/>
        <v>34257</v>
      </c>
      <c r="N41" s="94">
        <f t="shared" si="3"/>
        <v>18102</v>
      </c>
      <c r="O41" s="94">
        <f t="shared" si="3"/>
        <v>20209</v>
      </c>
      <c r="P41" s="94">
        <f t="shared" si="3"/>
        <v>36015</v>
      </c>
      <c r="Q41" s="94">
        <f t="shared" si="3"/>
        <v>28339</v>
      </c>
      <c r="R41" s="94">
        <f t="shared" si="3"/>
        <v>6759</v>
      </c>
      <c r="S41" s="94">
        <f t="shared" si="3"/>
        <v>54476</v>
      </c>
      <c r="T41" s="94">
        <f t="shared" si="3"/>
        <v>19601</v>
      </c>
      <c r="U41" s="94">
        <f t="shared" si="3"/>
        <v>57923</v>
      </c>
      <c r="V41" s="94">
        <f t="shared" si="3"/>
        <v>51084</v>
      </c>
      <c r="W41" s="94">
        <f t="shared" si="3"/>
        <v>27218</v>
      </c>
      <c r="X41" s="94">
        <f t="shared" si="3"/>
        <v>3736</v>
      </c>
      <c r="Y41" s="94">
        <f t="shared" si="3"/>
        <v>0</v>
      </c>
      <c r="Z41" s="94">
        <f t="shared" si="3"/>
        <v>94139</v>
      </c>
      <c r="AA41" s="94">
        <f t="shared" si="3"/>
        <v>22142</v>
      </c>
      <c r="AB41" s="94">
        <f t="shared" si="3"/>
        <v>25240</v>
      </c>
      <c r="AC41" s="94">
        <f t="shared" si="3"/>
        <v>474125</v>
      </c>
      <c r="AD41" s="94">
        <f t="shared" si="3"/>
        <v>720959</v>
      </c>
      <c r="AE41" s="94">
        <f t="shared" si="3"/>
        <v>300048</v>
      </c>
      <c r="AF41" s="94">
        <f t="shared" si="3"/>
        <v>87353</v>
      </c>
      <c r="AG41" s="94">
        <f t="shared" si="3"/>
        <v>243977</v>
      </c>
      <c r="AH41" s="94">
        <f t="shared" si="3"/>
        <v>11114</v>
      </c>
      <c r="AI41" s="94">
        <f t="shared" si="3"/>
        <v>3372</v>
      </c>
      <c r="AJ41" s="94">
        <f t="shared" si="3"/>
        <v>112330</v>
      </c>
      <c r="AK41" s="94">
        <f t="shared" si="3"/>
        <v>31588</v>
      </c>
      <c r="AL41" s="94">
        <f t="shared" si="3"/>
        <v>184038</v>
      </c>
      <c r="AM41" s="94">
        <f t="shared" si="3"/>
        <v>25630</v>
      </c>
      <c r="AN41" s="94">
        <f t="shared" si="3"/>
        <v>37975</v>
      </c>
      <c r="AO41" s="94">
        <f t="shared" si="3"/>
        <v>27458</v>
      </c>
      <c r="AP41" s="94">
        <f t="shared" si="3"/>
        <v>8347</v>
      </c>
      <c r="AQ41" s="94">
        <f t="shared" si="3"/>
        <v>11918</v>
      </c>
      <c r="AR41" s="94">
        <f t="shared" si="3"/>
        <v>63574</v>
      </c>
      <c r="AS41" s="94">
        <f t="shared" si="3"/>
        <v>3824</v>
      </c>
      <c r="AT41" s="94">
        <f t="shared" si="3"/>
        <v>104269</v>
      </c>
      <c r="AU41" s="94">
        <f t="shared" si="3"/>
        <v>46756</v>
      </c>
      <c r="AV41" s="94">
        <f t="shared" si="3"/>
        <v>48267</v>
      </c>
      <c r="AW41" s="94">
        <f t="shared" si="3"/>
        <v>36905</v>
      </c>
      <c r="AX41" s="94">
        <f t="shared" si="3"/>
        <v>13937</v>
      </c>
      <c r="AY41" s="94">
        <f t="shared" si="3"/>
        <v>322</v>
      </c>
      <c r="AZ41" s="94">
        <f t="shared" si="3"/>
        <v>102319</v>
      </c>
      <c r="BA41" s="94">
        <f t="shared" si="3"/>
        <v>29582</v>
      </c>
      <c r="BB41" s="94">
        <f t="shared" si="3"/>
        <v>14789</v>
      </c>
      <c r="BC41" s="94">
        <f t="shared" si="3"/>
        <v>2852</v>
      </c>
      <c r="BD41" s="94">
        <f t="shared" si="3"/>
        <v>9893</v>
      </c>
      <c r="BE41" s="94">
        <f t="shared" si="3"/>
        <v>507208</v>
      </c>
      <c r="BF41" s="94">
        <f t="shared" si="3"/>
        <v>421328</v>
      </c>
      <c r="BG41" s="94">
        <f t="shared" si="3"/>
        <v>2050739</v>
      </c>
      <c r="BH41" s="94">
        <f t="shared" si="3"/>
        <v>13010</v>
      </c>
      <c r="BI41" s="94">
        <f t="shared" si="3"/>
        <v>36</v>
      </c>
      <c r="BJ41" s="94">
        <f t="shared" si="3"/>
        <v>5726</v>
      </c>
      <c r="BK41" s="94">
        <f t="shared" si="3"/>
        <v>53300</v>
      </c>
      <c r="BL41" s="94">
        <f t="shared" si="3"/>
        <v>398034</v>
      </c>
      <c r="BM41" s="94">
        <f t="shared" si="3"/>
        <v>487078</v>
      </c>
      <c r="BN41" s="94">
        <f aca="true" t="shared" si="4" ref="BN41:CW41">SUM(BN4:BN27)</f>
        <v>170593</v>
      </c>
      <c r="BO41" s="94">
        <f t="shared" si="4"/>
        <v>44557</v>
      </c>
      <c r="BP41" s="94">
        <f t="shared" si="4"/>
        <v>110795</v>
      </c>
      <c r="BQ41" s="94">
        <f t="shared" si="4"/>
        <v>2823</v>
      </c>
      <c r="BR41" s="94">
        <f t="shared" si="4"/>
        <v>36542</v>
      </c>
      <c r="BS41" s="94">
        <f t="shared" si="4"/>
        <v>5699</v>
      </c>
      <c r="BT41" s="94">
        <f t="shared" si="4"/>
        <v>54732</v>
      </c>
      <c r="BU41" s="94">
        <f t="shared" si="4"/>
        <v>4477</v>
      </c>
      <c r="BV41" s="94">
        <f t="shared" si="4"/>
        <v>8369</v>
      </c>
      <c r="BW41" s="94">
        <f t="shared" si="4"/>
        <v>37197</v>
      </c>
      <c r="BX41" s="94">
        <f t="shared" si="4"/>
        <v>7758</v>
      </c>
      <c r="BY41" s="94">
        <f t="shared" si="4"/>
        <v>5591</v>
      </c>
      <c r="BZ41" s="94">
        <f t="shared" si="4"/>
        <v>2035</v>
      </c>
      <c r="CA41" s="94">
        <f t="shared" si="4"/>
        <v>313</v>
      </c>
      <c r="CB41" s="94">
        <f t="shared" si="4"/>
        <v>223</v>
      </c>
      <c r="CC41" s="94">
        <f t="shared" si="4"/>
        <v>3964</v>
      </c>
      <c r="CD41" s="94">
        <f t="shared" si="4"/>
        <v>1314</v>
      </c>
      <c r="CE41" s="94">
        <f t="shared" si="4"/>
        <v>538</v>
      </c>
      <c r="CF41" s="94">
        <f t="shared" si="4"/>
        <v>4467</v>
      </c>
      <c r="CG41" s="94">
        <f t="shared" si="4"/>
        <v>1466</v>
      </c>
      <c r="CH41" s="94">
        <f t="shared" si="4"/>
        <v>25150</v>
      </c>
      <c r="CI41" s="94">
        <f t="shared" si="4"/>
        <v>96420</v>
      </c>
      <c r="CJ41" s="94">
        <f t="shared" si="4"/>
        <v>3090</v>
      </c>
      <c r="CK41" s="94">
        <f t="shared" si="4"/>
        <v>13150</v>
      </c>
      <c r="CL41" s="94">
        <f t="shared" si="4"/>
        <v>52182</v>
      </c>
      <c r="CM41" s="94">
        <f t="shared" si="4"/>
        <v>250</v>
      </c>
      <c r="CN41" s="94">
        <f t="shared" si="4"/>
        <v>3300</v>
      </c>
      <c r="CO41" s="94">
        <f t="shared" si="4"/>
        <v>13470</v>
      </c>
      <c r="CP41" s="94">
        <f t="shared" si="4"/>
        <v>132127</v>
      </c>
      <c r="CQ41" s="94">
        <f t="shared" si="4"/>
        <v>36681</v>
      </c>
      <c r="CR41" s="94">
        <f t="shared" si="4"/>
        <v>1</v>
      </c>
      <c r="CS41" s="94">
        <f t="shared" si="4"/>
        <v>2140</v>
      </c>
      <c r="CT41" s="94">
        <f t="shared" si="4"/>
        <v>839</v>
      </c>
      <c r="CU41" s="94">
        <f t="shared" si="4"/>
        <v>1500</v>
      </c>
      <c r="CV41" s="94">
        <f t="shared" si="4"/>
        <v>420</v>
      </c>
      <c r="CW41" s="94">
        <f t="shared" si="4"/>
        <v>0</v>
      </c>
      <c r="CX41" s="94">
        <f>SUM(CX4:CX27)</f>
        <v>8156925</v>
      </c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</row>
    <row r="44" spans="1:102" s="109" customFormat="1" ht="12.75">
      <c r="A44" s="127" t="s">
        <v>304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</row>
    <row r="45" spans="1:102" s="109" customFormat="1" ht="12.75">
      <c r="A45" s="127" t="s">
        <v>298</v>
      </c>
      <c r="B45" s="127">
        <v>3421</v>
      </c>
      <c r="C45" s="127">
        <v>7582</v>
      </c>
      <c r="D45" s="127">
        <v>5146</v>
      </c>
      <c r="E45" s="127">
        <v>2800</v>
      </c>
      <c r="F45" s="127">
        <v>1749</v>
      </c>
      <c r="G45" s="127">
        <v>9259</v>
      </c>
      <c r="H45" s="127">
        <v>17817</v>
      </c>
      <c r="I45" s="127">
        <v>2494</v>
      </c>
      <c r="J45" s="127">
        <v>2324</v>
      </c>
      <c r="K45" s="127">
        <v>24762</v>
      </c>
      <c r="L45" s="127">
        <v>14785</v>
      </c>
      <c r="M45" s="127">
        <v>34514</v>
      </c>
      <c r="N45" s="127">
        <v>20766</v>
      </c>
      <c r="O45" s="127">
        <v>20476</v>
      </c>
      <c r="P45" s="127">
        <v>37766</v>
      </c>
      <c r="Q45" s="127">
        <v>28504</v>
      </c>
      <c r="R45" s="127">
        <v>6892</v>
      </c>
      <c r="S45" s="127">
        <v>54585</v>
      </c>
      <c r="T45" s="127">
        <v>23206</v>
      </c>
      <c r="U45" s="127">
        <v>59185</v>
      </c>
      <c r="V45" s="127">
        <v>51084</v>
      </c>
      <c r="W45" s="127">
        <v>28013</v>
      </c>
      <c r="X45" s="127">
        <v>4618</v>
      </c>
      <c r="Y45" s="127">
        <v>36</v>
      </c>
      <c r="Z45" s="127">
        <v>94139</v>
      </c>
      <c r="AA45" s="127">
        <v>22196</v>
      </c>
      <c r="AB45" s="127">
        <v>26332</v>
      </c>
      <c r="AC45" s="127">
        <v>490536</v>
      </c>
      <c r="AD45" s="127">
        <v>721522</v>
      </c>
      <c r="AE45" s="127">
        <v>301254</v>
      </c>
      <c r="AF45" s="127">
        <v>87537</v>
      </c>
      <c r="AG45" s="127">
        <v>244595</v>
      </c>
      <c r="AH45" s="127">
        <v>12831</v>
      </c>
      <c r="AI45" s="127">
        <v>3375</v>
      </c>
      <c r="AJ45" s="127">
        <v>117988</v>
      </c>
      <c r="AK45" s="127">
        <v>31588</v>
      </c>
      <c r="AL45" s="127">
        <v>184524</v>
      </c>
      <c r="AM45" s="127">
        <v>25650</v>
      </c>
      <c r="AN45" s="127">
        <v>40705</v>
      </c>
      <c r="AO45" s="127">
        <v>30039</v>
      </c>
      <c r="AP45" s="127">
        <v>8497</v>
      </c>
      <c r="AQ45" s="127">
        <v>12342</v>
      </c>
      <c r="AR45" s="127">
        <v>63660</v>
      </c>
      <c r="AS45" s="127">
        <v>3824</v>
      </c>
      <c r="AT45" s="127">
        <v>104347</v>
      </c>
      <c r="AU45" s="127">
        <v>46756</v>
      </c>
      <c r="AV45" s="127">
        <v>48311</v>
      </c>
      <c r="AW45" s="127">
        <v>36928</v>
      </c>
      <c r="AX45" s="127">
        <v>13981</v>
      </c>
      <c r="AY45" s="127">
        <v>324</v>
      </c>
      <c r="AZ45" s="127">
        <v>114540</v>
      </c>
      <c r="BA45" s="127">
        <v>29628</v>
      </c>
      <c r="BB45" s="127">
        <v>14802</v>
      </c>
      <c r="BC45" s="127">
        <v>2863</v>
      </c>
      <c r="BD45" s="127">
        <v>9893</v>
      </c>
      <c r="BE45" s="127">
        <v>507211</v>
      </c>
      <c r="BF45" s="127">
        <v>421328</v>
      </c>
      <c r="BG45" s="127">
        <v>2064431</v>
      </c>
      <c r="BH45" s="127">
        <v>13018</v>
      </c>
      <c r="BI45" s="127">
        <v>36</v>
      </c>
      <c r="BJ45" s="127">
        <v>5726</v>
      </c>
      <c r="BK45" s="127">
        <v>53300</v>
      </c>
      <c r="BL45" s="127">
        <v>398063</v>
      </c>
      <c r="BM45" s="127">
        <v>487078</v>
      </c>
      <c r="BN45" s="127">
        <v>170593</v>
      </c>
      <c r="BO45" s="127">
        <v>44557</v>
      </c>
      <c r="BP45" s="127">
        <v>110797</v>
      </c>
      <c r="BQ45" s="127">
        <v>2833</v>
      </c>
      <c r="BR45" s="127">
        <v>36674</v>
      </c>
      <c r="BS45" s="127">
        <v>5699</v>
      </c>
      <c r="BT45" s="127">
        <v>55330</v>
      </c>
      <c r="BU45" s="127">
        <v>4477</v>
      </c>
      <c r="BV45" s="127">
        <v>8369</v>
      </c>
      <c r="BW45" s="127">
        <v>37200</v>
      </c>
      <c r="BX45" s="127">
        <v>7919</v>
      </c>
      <c r="BY45" s="127">
        <v>5591</v>
      </c>
      <c r="BZ45" s="127">
        <v>2035</v>
      </c>
      <c r="CA45" s="127">
        <v>313</v>
      </c>
      <c r="CB45" s="127">
        <v>223</v>
      </c>
      <c r="CC45" s="127">
        <v>3964</v>
      </c>
      <c r="CD45" s="127">
        <v>1314</v>
      </c>
      <c r="CE45" s="127">
        <v>538</v>
      </c>
      <c r="CF45" s="127">
        <v>4467</v>
      </c>
      <c r="CG45" s="127">
        <v>1466</v>
      </c>
      <c r="CH45" s="127">
        <v>25150</v>
      </c>
      <c r="CI45" s="127">
        <v>96420</v>
      </c>
      <c r="CJ45" s="127">
        <v>3090</v>
      </c>
      <c r="CK45" s="127">
        <v>13150</v>
      </c>
      <c r="CL45" s="127">
        <v>52529</v>
      </c>
      <c r="CM45" s="127">
        <v>250</v>
      </c>
      <c r="CN45" s="127">
        <v>3300</v>
      </c>
      <c r="CO45" s="127">
        <v>13470</v>
      </c>
      <c r="CP45" s="127">
        <v>132127</v>
      </c>
      <c r="CQ45" s="127">
        <v>37198</v>
      </c>
      <c r="CR45" s="127">
        <v>1</v>
      </c>
      <c r="CS45" s="127">
        <v>2140</v>
      </c>
      <c r="CT45" s="127">
        <v>1000</v>
      </c>
      <c r="CU45" s="127">
        <v>1500</v>
      </c>
      <c r="CV45" s="127">
        <v>420</v>
      </c>
      <c r="CW45" s="127">
        <v>0</v>
      </c>
      <c r="CX45" s="127">
        <v>8243586</v>
      </c>
    </row>
    <row r="46" spans="1:102" s="109" customFormat="1" ht="12.75">
      <c r="A46" s="127" t="s">
        <v>295</v>
      </c>
      <c r="B46" s="127">
        <v>71</v>
      </c>
      <c r="C46" s="127">
        <v>2840</v>
      </c>
      <c r="D46" s="127">
        <v>226</v>
      </c>
      <c r="E46" s="127">
        <v>97</v>
      </c>
      <c r="F46" s="127">
        <v>0</v>
      </c>
      <c r="G46" s="127">
        <v>418</v>
      </c>
      <c r="H46" s="127">
        <v>2311</v>
      </c>
      <c r="I46" s="127">
        <v>208</v>
      </c>
      <c r="J46" s="127">
        <v>0</v>
      </c>
      <c r="K46" s="127">
        <v>361</v>
      </c>
      <c r="L46" s="127">
        <v>3507</v>
      </c>
      <c r="M46" s="127">
        <v>156</v>
      </c>
      <c r="N46" s="127">
        <v>1509</v>
      </c>
      <c r="O46" s="127">
        <v>70</v>
      </c>
      <c r="P46" s="127">
        <v>1579</v>
      </c>
      <c r="Q46" s="127">
        <v>163</v>
      </c>
      <c r="R46" s="127">
        <v>128</v>
      </c>
      <c r="S46" s="127">
        <v>85</v>
      </c>
      <c r="T46" s="127">
        <v>1987</v>
      </c>
      <c r="U46" s="127">
        <v>1152</v>
      </c>
      <c r="V46" s="127">
        <v>0</v>
      </c>
      <c r="W46" s="127">
        <v>786</v>
      </c>
      <c r="X46" s="127">
        <v>157</v>
      </c>
      <c r="Y46" s="127">
        <v>36</v>
      </c>
      <c r="Z46" s="127">
        <v>0</v>
      </c>
      <c r="AA46" s="127">
        <v>54</v>
      </c>
      <c r="AB46" s="127">
        <v>738</v>
      </c>
      <c r="AC46" s="127">
        <v>15632</v>
      </c>
      <c r="AD46" s="127">
        <v>465</v>
      </c>
      <c r="AE46" s="127">
        <v>1134</v>
      </c>
      <c r="AF46" s="127">
        <v>123</v>
      </c>
      <c r="AG46" s="127">
        <v>582</v>
      </c>
      <c r="AH46" s="127">
        <v>1466</v>
      </c>
      <c r="AI46" s="127">
        <v>1</v>
      </c>
      <c r="AJ46" s="127">
        <v>4860</v>
      </c>
      <c r="AK46" s="127">
        <v>0</v>
      </c>
      <c r="AL46" s="127">
        <v>158</v>
      </c>
      <c r="AM46" s="127">
        <v>20</v>
      </c>
      <c r="AN46" s="127">
        <v>227</v>
      </c>
      <c r="AO46" s="127">
        <v>2022</v>
      </c>
      <c r="AP46" s="127">
        <v>56</v>
      </c>
      <c r="AQ46" s="127">
        <v>0</v>
      </c>
      <c r="AR46" s="127">
        <v>60</v>
      </c>
      <c r="AS46" s="127">
        <v>0</v>
      </c>
      <c r="AT46" s="127">
        <v>31</v>
      </c>
      <c r="AU46" s="127">
        <v>0</v>
      </c>
      <c r="AV46" s="127">
        <v>37</v>
      </c>
      <c r="AW46" s="127">
        <v>6</v>
      </c>
      <c r="AX46" s="127">
        <v>35</v>
      </c>
      <c r="AY46" s="127">
        <v>2</v>
      </c>
      <c r="AZ46" s="127">
        <v>9527</v>
      </c>
      <c r="BA46" s="127">
        <v>31</v>
      </c>
      <c r="BB46" s="127">
        <v>1</v>
      </c>
      <c r="BC46" s="127">
        <v>8</v>
      </c>
      <c r="BD46" s="127">
        <v>0</v>
      </c>
      <c r="BE46" s="127">
        <v>0</v>
      </c>
      <c r="BF46" s="127">
        <v>0</v>
      </c>
      <c r="BG46" s="127">
        <v>959</v>
      </c>
      <c r="BH46" s="127">
        <v>0</v>
      </c>
      <c r="BI46" s="127">
        <v>0</v>
      </c>
      <c r="BJ46" s="127">
        <v>0</v>
      </c>
      <c r="BK46" s="127">
        <v>0</v>
      </c>
      <c r="BL46" s="127">
        <v>0</v>
      </c>
      <c r="BM46" s="127">
        <v>0</v>
      </c>
      <c r="BN46" s="127">
        <v>0</v>
      </c>
      <c r="BO46" s="127">
        <v>0</v>
      </c>
      <c r="BP46" s="127">
        <v>0</v>
      </c>
      <c r="BQ46" s="127">
        <v>9</v>
      </c>
      <c r="BR46" s="127">
        <v>59</v>
      </c>
      <c r="BS46" s="127">
        <v>0</v>
      </c>
      <c r="BT46" s="127">
        <v>481</v>
      </c>
      <c r="BU46" s="127">
        <v>0</v>
      </c>
      <c r="BV46" s="127">
        <v>0</v>
      </c>
      <c r="BW46" s="127">
        <v>3</v>
      </c>
      <c r="BX46" s="127">
        <v>161</v>
      </c>
      <c r="BY46" s="127">
        <v>0</v>
      </c>
      <c r="BZ46" s="127">
        <v>0</v>
      </c>
      <c r="CA46" s="127">
        <v>0</v>
      </c>
      <c r="CB46" s="127">
        <v>0</v>
      </c>
      <c r="CC46" s="127">
        <v>0</v>
      </c>
      <c r="CD46" s="127">
        <v>0</v>
      </c>
      <c r="CE46" s="127">
        <v>0</v>
      </c>
      <c r="CF46" s="127">
        <v>0</v>
      </c>
      <c r="CG46" s="127">
        <v>0</v>
      </c>
      <c r="CH46" s="127">
        <v>0</v>
      </c>
      <c r="CI46" s="127">
        <v>0</v>
      </c>
      <c r="CJ46" s="127">
        <v>0</v>
      </c>
      <c r="CK46" s="127">
        <v>0</v>
      </c>
      <c r="CL46" s="127">
        <v>347</v>
      </c>
      <c r="CM46" s="127">
        <v>0</v>
      </c>
      <c r="CN46" s="127">
        <v>0</v>
      </c>
      <c r="CO46" s="127">
        <v>0</v>
      </c>
      <c r="CP46" s="127">
        <v>0</v>
      </c>
      <c r="CQ46" s="127">
        <v>427</v>
      </c>
      <c r="CR46" s="127">
        <v>0</v>
      </c>
      <c r="CS46" s="127">
        <v>0</v>
      </c>
      <c r="CT46" s="127">
        <v>0</v>
      </c>
      <c r="CU46" s="127">
        <v>0</v>
      </c>
      <c r="CV46" s="127">
        <v>0</v>
      </c>
      <c r="CW46" s="127">
        <v>0</v>
      </c>
      <c r="CX46" s="127">
        <v>57569</v>
      </c>
    </row>
    <row r="47" spans="1:102" s="109" customFormat="1" ht="12.75">
      <c r="A47" s="127" t="s">
        <v>321</v>
      </c>
      <c r="B47" s="127">
        <v>0</v>
      </c>
      <c r="C47" s="127">
        <v>496</v>
      </c>
      <c r="D47" s="127">
        <v>0</v>
      </c>
      <c r="E47" s="127">
        <v>0</v>
      </c>
      <c r="F47" s="127">
        <v>0</v>
      </c>
      <c r="G47" s="127">
        <v>812</v>
      </c>
      <c r="H47" s="127">
        <v>0</v>
      </c>
      <c r="I47" s="127">
        <v>0</v>
      </c>
      <c r="J47" s="127">
        <v>0</v>
      </c>
      <c r="K47" s="127">
        <v>716</v>
      </c>
      <c r="L47" s="127">
        <v>0</v>
      </c>
      <c r="M47" s="127">
        <v>0</v>
      </c>
      <c r="N47" s="127">
        <v>907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1389</v>
      </c>
      <c r="U47" s="127">
        <v>0</v>
      </c>
      <c r="V47" s="127">
        <v>0</v>
      </c>
      <c r="W47" s="127">
        <v>0</v>
      </c>
      <c r="X47" s="127">
        <v>724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56</v>
      </c>
      <c r="AE47" s="127">
        <v>12</v>
      </c>
      <c r="AF47" s="127">
        <v>0</v>
      </c>
      <c r="AG47" s="127">
        <v>0</v>
      </c>
      <c r="AH47" s="127">
        <v>75</v>
      </c>
      <c r="AI47" s="127">
        <v>2</v>
      </c>
      <c r="AJ47" s="127">
        <v>40</v>
      </c>
      <c r="AK47" s="127">
        <v>0</v>
      </c>
      <c r="AL47" s="127">
        <v>289</v>
      </c>
      <c r="AM47" s="127">
        <v>0</v>
      </c>
      <c r="AN47" s="127">
        <v>2491</v>
      </c>
      <c r="AO47" s="127">
        <v>161</v>
      </c>
      <c r="AP47" s="127">
        <v>87</v>
      </c>
      <c r="AQ47" s="127">
        <v>0</v>
      </c>
      <c r="AR47" s="127">
        <v>0</v>
      </c>
      <c r="AS47" s="127">
        <v>0</v>
      </c>
      <c r="AT47" s="127">
        <v>0</v>
      </c>
      <c r="AU47" s="127">
        <v>0</v>
      </c>
      <c r="AV47" s="127">
        <v>0</v>
      </c>
      <c r="AW47" s="127">
        <v>0</v>
      </c>
      <c r="AX47" s="127">
        <v>0</v>
      </c>
      <c r="AY47" s="127">
        <v>0</v>
      </c>
      <c r="AZ47" s="127">
        <v>0</v>
      </c>
      <c r="BA47" s="127">
        <v>0</v>
      </c>
      <c r="BB47" s="127">
        <v>0</v>
      </c>
      <c r="BC47" s="127">
        <v>0</v>
      </c>
      <c r="BD47" s="127">
        <v>0</v>
      </c>
      <c r="BE47" s="127">
        <v>0</v>
      </c>
      <c r="BF47" s="127">
        <v>0</v>
      </c>
      <c r="BG47" s="127">
        <v>0</v>
      </c>
      <c r="BH47" s="127">
        <v>0</v>
      </c>
      <c r="BI47" s="127">
        <v>0</v>
      </c>
      <c r="BJ47" s="127">
        <v>0</v>
      </c>
      <c r="BK47" s="127">
        <v>0</v>
      </c>
      <c r="BL47" s="127">
        <v>0</v>
      </c>
      <c r="BM47" s="127">
        <v>0</v>
      </c>
      <c r="BN47" s="127">
        <v>0</v>
      </c>
      <c r="BO47" s="127">
        <v>0</v>
      </c>
      <c r="BP47" s="127">
        <v>0</v>
      </c>
      <c r="BQ47" s="127">
        <v>0</v>
      </c>
      <c r="BR47" s="127">
        <v>0</v>
      </c>
      <c r="BS47" s="127">
        <v>0</v>
      </c>
      <c r="BT47" s="127">
        <v>0</v>
      </c>
      <c r="BU47" s="127">
        <v>0</v>
      </c>
      <c r="BV47" s="127">
        <v>0</v>
      </c>
      <c r="BW47" s="127">
        <v>0</v>
      </c>
      <c r="BX47" s="127">
        <v>0</v>
      </c>
      <c r="BY47" s="127">
        <v>0</v>
      </c>
      <c r="BZ47" s="127">
        <v>0</v>
      </c>
      <c r="CA47" s="127">
        <v>0</v>
      </c>
      <c r="CB47" s="127">
        <v>0</v>
      </c>
      <c r="CC47" s="127">
        <v>0</v>
      </c>
      <c r="CD47" s="127">
        <v>0</v>
      </c>
      <c r="CE47" s="127">
        <v>0</v>
      </c>
      <c r="CF47" s="127">
        <v>0</v>
      </c>
      <c r="CG47" s="127">
        <v>0</v>
      </c>
      <c r="CH47" s="127">
        <v>0</v>
      </c>
      <c r="CI47" s="127">
        <v>0</v>
      </c>
      <c r="CJ47" s="127">
        <v>0</v>
      </c>
      <c r="CK47" s="127">
        <v>0</v>
      </c>
      <c r="CL47" s="127">
        <v>0</v>
      </c>
      <c r="CM47" s="127">
        <v>0</v>
      </c>
      <c r="CN47" s="127">
        <v>0</v>
      </c>
      <c r="CO47" s="127">
        <v>0</v>
      </c>
      <c r="CP47" s="127">
        <v>0</v>
      </c>
      <c r="CQ47" s="127">
        <v>0</v>
      </c>
      <c r="CR47" s="127">
        <v>0</v>
      </c>
      <c r="CS47" s="127">
        <v>0</v>
      </c>
      <c r="CT47" s="127">
        <v>0</v>
      </c>
      <c r="CU47" s="127">
        <v>0</v>
      </c>
      <c r="CV47" s="127">
        <v>0</v>
      </c>
      <c r="CW47" s="127">
        <v>0</v>
      </c>
      <c r="CX47" s="127">
        <v>8257</v>
      </c>
    </row>
    <row r="48" spans="1:102" s="109" customFormat="1" ht="12.75">
      <c r="A48" s="128" t="s">
        <v>309</v>
      </c>
      <c r="B48" s="129">
        <v>6</v>
      </c>
      <c r="C48" s="129">
        <v>39</v>
      </c>
      <c r="D48" s="129">
        <v>17</v>
      </c>
      <c r="E48" s="129">
        <v>0</v>
      </c>
      <c r="F48" s="129">
        <v>0</v>
      </c>
      <c r="G48" s="129">
        <v>79</v>
      </c>
      <c r="H48" s="129">
        <v>206</v>
      </c>
      <c r="I48" s="129">
        <v>0</v>
      </c>
      <c r="J48" s="129">
        <v>0</v>
      </c>
      <c r="K48" s="129">
        <v>30</v>
      </c>
      <c r="L48" s="129">
        <v>67</v>
      </c>
      <c r="M48" s="129">
        <v>51</v>
      </c>
      <c r="N48" s="129">
        <v>183</v>
      </c>
      <c r="O48" s="129">
        <v>195</v>
      </c>
      <c r="P48" s="129">
        <v>87</v>
      </c>
      <c r="Q48" s="129">
        <v>1</v>
      </c>
      <c r="R48" s="129">
        <v>2</v>
      </c>
      <c r="S48" s="129">
        <v>1</v>
      </c>
      <c r="T48" s="129">
        <v>114</v>
      </c>
      <c r="U48" s="129">
        <v>19</v>
      </c>
      <c r="V48" s="129">
        <v>0</v>
      </c>
      <c r="W48" s="129">
        <v>9</v>
      </c>
      <c r="X48" s="129">
        <v>1</v>
      </c>
      <c r="Y48" s="129">
        <v>0</v>
      </c>
      <c r="Z48" s="129">
        <v>0</v>
      </c>
      <c r="AA48" s="129">
        <v>0</v>
      </c>
      <c r="AB48" s="129">
        <v>354</v>
      </c>
      <c r="AC48" s="129">
        <v>589</v>
      </c>
      <c r="AD48" s="129">
        <v>12</v>
      </c>
      <c r="AE48" s="129">
        <v>35</v>
      </c>
      <c r="AF48" s="129">
        <v>2</v>
      </c>
      <c r="AG48" s="129">
        <v>22</v>
      </c>
      <c r="AH48" s="129">
        <v>175</v>
      </c>
      <c r="AI48" s="129">
        <v>0</v>
      </c>
      <c r="AJ48" s="129">
        <v>72</v>
      </c>
      <c r="AK48" s="129">
        <v>0</v>
      </c>
      <c r="AL48" s="129">
        <v>3</v>
      </c>
      <c r="AM48" s="129">
        <v>0</v>
      </c>
      <c r="AN48" s="129">
        <v>2</v>
      </c>
      <c r="AO48" s="129">
        <v>395</v>
      </c>
      <c r="AP48" s="129">
        <v>5</v>
      </c>
      <c r="AQ48" s="129">
        <v>424</v>
      </c>
      <c r="AR48" s="129">
        <v>9</v>
      </c>
      <c r="AS48" s="129">
        <v>0</v>
      </c>
      <c r="AT48" s="129">
        <v>22</v>
      </c>
      <c r="AU48" s="129">
        <v>0</v>
      </c>
      <c r="AV48" s="129">
        <v>0</v>
      </c>
      <c r="AW48" s="129">
        <v>15</v>
      </c>
      <c r="AX48" s="129">
        <v>8</v>
      </c>
      <c r="AY48" s="129">
        <v>0</v>
      </c>
      <c r="AZ48" s="129">
        <v>339</v>
      </c>
      <c r="BA48" s="129">
        <v>6</v>
      </c>
      <c r="BB48" s="129">
        <v>0</v>
      </c>
      <c r="BC48" s="129">
        <v>2</v>
      </c>
      <c r="BD48" s="129">
        <v>0</v>
      </c>
      <c r="BE48" s="129">
        <v>0</v>
      </c>
      <c r="BF48" s="129">
        <v>0</v>
      </c>
      <c r="BG48" s="129">
        <v>29</v>
      </c>
      <c r="BH48" s="129">
        <v>0</v>
      </c>
      <c r="BI48" s="129">
        <v>0</v>
      </c>
      <c r="BJ48" s="129">
        <v>0</v>
      </c>
      <c r="BK48" s="129">
        <v>0</v>
      </c>
      <c r="BL48" s="129">
        <v>27</v>
      </c>
      <c r="BM48" s="129">
        <v>0</v>
      </c>
      <c r="BN48" s="129">
        <v>0</v>
      </c>
      <c r="BO48" s="129">
        <v>0</v>
      </c>
      <c r="BP48" s="129">
        <v>0</v>
      </c>
      <c r="BQ48" s="129">
        <v>1</v>
      </c>
      <c r="BR48" s="129">
        <v>53</v>
      </c>
      <c r="BS48" s="129">
        <v>0</v>
      </c>
      <c r="BT48" s="129">
        <v>10</v>
      </c>
      <c r="BU48" s="129">
        <v>0</v>
      </c>
      <c r="BV48" s="129">
        <v>0</v>
      </c>
      <c r="BW48" s="129">
        <v>0</v>
      </c>
      <c r="BX48" s="129">
        <v>0</v>
      </c>
      <c r="BY48" s="129">
        <v>0</v>
      </c>
      <c r="BZ48" s="129">
        <v>0</v>
      </c>
      <c r="CA48" s="129">
        <v>0</v>
      </c>
      <c r="CB48" s="129">
        <v>0</v>
      </c>
      <c r="CC48" s="129">
        <v>0</v>
      </c>
      <c r="CD48" s="129">
        <v>0</v>
      </c>
      <c r="CE48" s="129">
        <v>0</v>
      </c>
      <c r="CF48" s="129">
        <v>0</v>
      </c>
      <c r="CG48" s="129">
        <v>0</v>
      </c>
      <c r="CH48" s="129">
        <v>0</v>
      </c>
      <c r="CI48" s="129">
        <v>0</v>
      </c>
      <c r="CJ48" s="129">
        <v>0</v>
      </c>
      <c r="CK48" s="129">
        <v>0</v>
      </c>
      <c r="CL48" s="129">
        <v>0</v>
      </c>
      <c r="CM48" s="129">
        <v>0</v>
      </c>
      <c r="CN48" s="129">
        <v>0</v>
      </c>
      <c r="CO48" s="129">
        <v>0</v>
      </c>
      <c r="CP48" s="129">
        <v>0</v>
      </c>
      <c r="CQ48" s="129">
        <v>21</v>
      </c>
      <c r="CR48" s="129">
        <v>0</v>
      </c>
      <c r="CS48" s="129">
        <v>0</v>
      </c>
      <c r="CT48" s="129">
        <v>161</v>
      </c>
      <c r="CU48" s="129">
        <v>0</v>
      </c>
      <c r="CV48" s="129">
        <v>0</v>
      </c>
      <c r="CW48" s="129">
        <v>0</v>
      </c>
      <c r="CX48" s="129">
        <v>3900</v>
      </c>
    </row>
    <row r="49" spans="1:102" s="109" customFormat="1" ht="12.75">
      <c r="A49" s="128" t="s">
        <v>310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3</v>
      </c>
      <c r="M49" s="129">
        <v>0</v>
      </c>
      <c r="N49" s="129">
        <v>8</v>
      </c>
      <c r="O49" s="129">
        <v>2</v>
      </c>
      <c r="P49" s="129">
        <v>1</v>
      </c>
      <c r="Q49" s="129">
        <v>0</v>
      </c>
      <c r="R49" s="129">
        <v>0</v>
      </c>
      <c r="S49" s="129">
        <v>0</v>
      </c>
      <c r="T49" s="129">
        <v>96</v>
      </c>
      <c r="U49" s="129">
        <v>33</v>
      </c>
      <c r="V49" s="129">
        <v>0</v>
      </c>
      <c r="W49" s="129">
        <v>0</v>
      </c>
      <c r="X49" s="129">
        <v>0</v>
      </c>
      <c r="Y49" s="129">
        <v>0</v>
      </c>
      <c r="Z49" s="129">
        <v>0</v>
      </c>
      <c r="AA49" s="129">
        <v>0</v>
      </c>
      <c r="AB49" s="129">
        <v>0</v>
      </c>
      <c r="AC49" s="129">
        <v>92</v>
      </c>
      <c r="AD49" s="129">
        <v>0</v>
      </c>
      <c r="AE49" s="129">
        <v>0</v>
      </c>
      <c r="AF49" s="129">
        <v>0</v>
      </c>
      <c r="AG49" s="129">
        <v>1</v>
      </c>
      <c r="AH49" s="129">
        <v>1</v>
      </c>
      <c r="AI49" s="129">
        <v>0</v>
      </c>
      <c r="AJ49" s="129">
        <v>5</v>
      </c>
      <c r="AK49" s="129">
        <v>0</v>
      </c>
      <c r="AL49" s="129">
        <v>2</v>
      </c>
      <c r="AM49" s="129">
        <v>0</v>
      </c>
      <c r="AN49" s="129">
        <v>1</v>
      </c>
      <c r="AO49" s="129">
        <v>0</v>
      </c>
      <c r="AP49" s="129">
        <v>2</v>
      </c>
      <c r="AQ49" s="129">
        <v>0</v>
      </c>
      <c r="AR49" s="129">
        <v>0</v>
      </c>
      <c r="AS49" s="129">
        <v>0</v>
      </c>
      <c r="AT49" s="129">
        <v>0</v>
      </c>
      <c r="AU49" s="129">
        <v>0</v>
      </c>
      <c r="AV49" s="129">
        <v>0</v>
      </c>
      <c r="AW49" s="129">
        <v>0</v>
      </c>
      <c r="AX49" s="129">
        <v>0</v>
      </c>
      <c r="AY49" s="129">
        <v>0</v>
      </c>
      <c r="AZ49" s="129">
        <v>28</v>
      </c>
      <c r="BA49" s="129">
        <v>0</v>
      </c>
      <c r="BB49" s="129">
        <v>0</v>
      </c>
      <c r="BC49" s="129">
        <v>1</v>
      </c>
      <c r="BD49" s="129">
        <v>0</v>
      </c>
      <c r="BE49" s="129">
        <v>0</v>
      </c>
      <c r="BF49" s="129">
        <v>0</v>
      </c>
      <c r="BG49" s="129">
        <v>0</v>
      </c>
      <c r="BH49" s="129">
        <v>0</v>
      </c>
      <c r="BI49" s="129">
        <v>0</v>
      </c>
      <c r="BJ49" s="129">
        <v>0</v>
      </c>
      <c r="BK49" s="129">
        <v>0</v>
      </c>
      <c r="BL49" s="129">
        <v>0</v>
      </c>
      <c r="BM49" s="129">
        <v>0</v>
      </c>
      <c r="BN49" s="129">
        <v>0</v>
      </c>
      <c r="BO49" s="129">
        <v>0</v>
      </c>
      <c r="BP49" s="129">
        <v>0</v>
      </c>
      <c r="BQ49" s="129">
        <v>0</v>
      </c>
      <c r="BR49" s="129">
        <v>0</v>
      </c>
      <c r="BS49" s="129">
        <v>0</v>
      </c>
      <c r="BT49" s="129">
        <v>5</v>
      </c>
      <c r="BU49" s="129">
        <v>0</v>
      </c>
      <c r="BV49" s="129">
        <v>0</v>
      </c>
      <c r="BW49" s="129">
        <v>0</v>
      </c>
      <c r="BX49" s="129">
        <v>0</v>
      </c>
      <c r="BY49" s="129">
        <v>0</v>
      </c>
      <c r="BZ49" s="129">
        <v>0</v>
      </c>
      <c r="CA49" s="129">
        <v>0</v>
      </c>
      <c r="CB49" s="129">
        <v>0</v>
      </c>
      <c r="CC49" s="129">
        <v>0</v>
      </c>
      <c r="CD49" s="129">
        <v>0</v>
      </c>
      <c r="CE49" s="129">
        <v>0</v>
      </c>
      <c r="CF49" s="129">
        <v>0</v>
      </c>
      <c r="CG49" s="129">
        <v>0</v>
      </c>
      <c r="CH49" s="129">
        <v>0</v>
      </c>
      <c r="CI49" s="129">
        <v>0</v>
      </c>
      <c r="CJ49" s="129">
        <v>0</v>
      </c>
      <c r="CK49" s="129">
        <v>0</v>
      </c>
      <c r="CL49" s="129">
        <v>0</v>
      </c>
      <c r="CM49" s="129">
        <v>0</v>
      </c>
      <c r="CN49" s="129">
        <v>0</v>
      </c>
      <c r="CO49" s="129">
        <v>0</v>
      </c>
      <c r="CP49" s="129">
        <v>0</v>
      </c>
      <c r="CQ49" s="129">
        <v>0</v>
      </c>
      <c r="CR49" s="129">
        <v>0</v>
      </c>
      <c r="CS49" s="129">
        <v>0</v>
      </c>
      <c r="CT49" s="129">
        <v>0</v>
      </c>
      <c r="CU49" s="129">
        <v>0</v>
      </c>
      <c r="CV49" s="129">
        <v>0</v>
      </c>
      <c r="CW49" s="129">
        <v>0</v>
      </c>
      <c r="CX49" s="129">
        <v>281</v>
      </c>
    </row>
    <row r="50" spans="1:102" s="109" customFormat="1" ht="12.75">
      <c r="A50" s="128" t="s">
        <v>311</v>
      </c>
      <c r="B50" s="129">
        <v>8</v>
      </c>
      <c r="C50" s="129">
        <v>0</v>
      </c>
      <c r="D50" s="129">
        <v>3</v>
      </c>
      <c r="E50" s="129">
        <v>1</v>
      </c>
      <c r="F50" s="129">
        <v>0</v>
      </c>
      <c r="G50" s="129">
        <v>27</v>
      </c>
      <c r="H50" s="129">
        <v>11</v>
      </c>
      <c r="I50" s="129">
        <v>0</v>
      </c>
      <c r="J50" s="129">
        <v>0</v>
      </c>
      <c r="K50" s="129">
        <v>31</v>
      </c>
      <c r="L50" s="129">
        <v>9</v>
      </c>
      <c r="M50" s="129">
        <v>50</v>
      </c>
      <c r="N50" s="129">
        <v>55</v>
      </c>
      <c r="O50" s="129">
        <v>0</v>
      </c>
      <c r="P50" s="129">
        <v>84</v>
      </c>
      <c r="Q50" s="129">
        <v>1</v>
      </c>
      <c r="R50" s="129">
        <v>3</v>
      </c>
      <c r="S50" s="129">
        <v>23</v>
      </c>
      <c r="T50" s="129">
        <v>19</v>
      </c>
      <c r="U50" s="129">
        <v>58</v>
      </c>
      <c r="V50" s="129">
        <v>0</v>
      </c>
      <c r="W50" s="129">
        <v>0</v>
      </c>
      <c r="X50" s="129">
        <v>0</v>
      </c>
      <c r="Y50" s="129">
        <v>0</v>
      </c>
      <c r="Z50" s="129">
        <v>0</v>
      </c>
      <c r="AA50" s="129">
        <v>0</v>
      </c>
      <c r="AB50" s="129">
        <v>0</v>
      </c>
      <c r="AC50" s="129">
        <v>98</v>
      </c>
      <c r="AD50" s="129">
        <v>30</v>
      </c>
      <c r="AE50" s="129">
        <v>25</v>
      </c>
      <c r="AF50" s="129">
        <v>59</v>
      </c>
      <c r="AG50" s="129">
        <v>13</v>
      </c>
      <c r="AH50" s="129">
        <v>0</v>
      </c>
      <c r="AI50" s="129">
        <v>0</v>
      </c>
      <c r="AJ50" s="129">
        <v>681</v>
      </c>
      <c r="AK50" s="129">
        <v>0</v>
      </c>
      <c r="AL50" s="129">
        <v>34</v>
      </c>
      <c r="AM50" s="129">
        <v>0</v>
      </c>
      <c r="AN50" s="129">
        <v>9</v>
      </c>
      <c r="AO50" s="129">
        <v>3</v>
      </c>
      <c r="AP50" s="129">
        <v>0</v>
      </c>
      <c r="AQ50" s="129">
        <v>0</v>
      </c>
      <c r="AR50" s="129">
        <v>15</v>
      </c>
      <c r="AS50" s="129">
        <v>0</v>
      </c>
      <c r="AT50" s="129">
        <v>18</v>
      </c>
      <c r="AU50" s="129">
        <v>0</v>
      </c>
      <c r="AV50" s="129">
        <v>7</v>
      </c>
      <c r="AW50" s="129">
        <v>2</v>
      </c>
      <c r="AX50" s="129">
        <v>1</v>
      </c>
      <c r="AY50" s="129">
        <v>0</v>
      </c>
      <c r="AZ50" s="129">
        <v>2225</v>
      </c>
      <c r="BA50" s="129">
        <v>6</v>
      </c>
      <c r="BB50" s="129">
        <v>12</v>
      </c>
      <c r="BC50" s="129">
        <v>0</v>
      </c>
      <c r="BD50" s="129">
        <v>0</v>
      </c>
      <c r="BE50" s="129">
        <v>3</v>
      </c>
      <c r="BF50" s="129">
        <v>0</v>
      </c>
      <c r="BG50" s="129">
        <v>14</v>
      </c>
      <c r="BH50" s="129">
        <v>8</v>
      </c>
      <c r="BI50" s="129">
        <v>0</v>
      </c>
      <c r="BJ50" s="129">
        <v>0</v>
      </c>
      <c r="BK50" s="129">
        <v>0</v>
      </c>
      <c r="BL50" s="129">
        <v>2</v>
      </c>
      <c r="BM50" s="129">
        <v>0</v>
      </c>
      <c r="BN50" s="129">
        <v>0</v>
      </c>
      <c r="BO50" s="129">
        <v>0</v>
      </c>
      <c r="BP50" s="129">
        <v>2</v>
      </c>
      <c r="BQ50" s="129">
        <v>0</v>
      </c>
      <c r="BR50" s="129">
        <v>20</v>
      </c>
      <c r="BS50" s="129">
        <v>0</v>
      </c>
      <c r="BT50" s="129">
        <v>102</v>
      </c>
      <c r="BU50" s="129">
        <v>0</v>
      </c>
      <c r="BV50" s="129">
        <v>0</v>
      </c>
      <c r="BW50" s="129">
        <v>0</v>
      </c>
      <c r="BX50" s="129">
        <v>0</v>
      </c>
      <c r="BY50" s="129">
        <v>0</v>
      </c>
      <c r="BZ50" s="129">
        <v>0</v>
      </c>
      <c r="CA50" s="129">
        <v>0</v>
      </c>
      <c r="CB50" s="129">
        <v>0</v>
      </c>
      <c r="CC50" s="129">
        <v>0</v>
      </c>
      <c r="CD50" s="129">
        <v>0</v>
      </c>
      <c r="CE50" s="129">
        <v>0</v>
      </c>
      <c r="CF50" s="129">
        <v>0</v>
      </c>
      <c r="CG50" s="129">
        <v>0</v>
      </c>
      <c r="CH50" s="129">
        <v>0</v>
      </c>
      <c r="CI50" s="129">
        <v>0</v>
      </c>
      <c r="CJ50" s="129">
        <v>0</v>
      </c>
      <c r="CK50" s="129">
        <v>0</v>
      </c>
      <c r="CL50" s="129">
        <v>0</v>
      </c>
      <c r="CM50" s="129">
        <v>0</v>
      </c>
      <c r="CN50" s="129">
        <v>0</v>
      </c>
      <c r="CO50" s="129">
        <v>0</v>
      </c>
      <c r="CP50" s="129">
        <v>0</v>
      </c>
      <c r="CQ50" s="129">
        <v>69</v>
      </c>
      <c r="CR50" s="129">
        <v>0</v>
      </c>
      <c r="CS50" s="129">
        <v>0</v>
      </c>
      <c r="CT50" s="129">
        <v>0</v>
      </c>
      <c r="CU50" s="129">
        <v>0</v>
      </c>
      <c r="CV50" s="129">
        <v>0</v>
      </c>
      <c r="CW50" s="129">
        <v>0</v>
      </c>
      <c r="CX50" s="129">
        <v>3841</v>
      </c>
    </row>
    <row r="51" spans="1:102" s="109" customFormat="1" ht="12.75">
      <c r="A51" s="128" t="s">
        <v>312</v>
      </c>
      <c r="B51" s="129">
        <v>0</v>
      </c>
      <c r="C51" s="129">
        <v>0</v>
      </c>
      <c r="D51" s="129">
        <v>0</v>
      </c>
      <c r="E51" s="129">
        <v>1</v>
      </c>
      <c r="F51" s="129">
        <v>0</v>
      </c>
      <c r="G51" s="129">
        <v>0</v>
      </c>
      <c r="H51" s="129">
        <v>0</v>
      </c>
      <c r="I51" s="129">
        <v>2</v>
      </c>
      <c r="J51" s="129">
        <v>0</v>
      </c>
      <c r="K51" s="129">
        <v>0</v>
      </c>
      <c r="L51" s="129">
        <v>4</v>
      </c>
      <c r="M51" s="129">
        <v>0</v>
      </c>
      <c r="N51" s="129">
        <v>2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0</v>
      </c>
      <c r="AI51" s="129">
        <v>0</v>
      </c>
      <c r="AJ51" s="129">
        <v>0</v>
      </c>
      <c r="AK51" s="129">
        <v>0</v>
      </c>
      <c r="AL51" s="129">
        <v>0</v>
      </c>
      <c r="AM51" s="129">
        <v>0</v>
      </c>
      <c r="AN51" s="129">
        <v>0</v>
      </c>
      <c r="AO51" s="129">
        <v>0</v>
      </c>
      <c r="AP51" s="129">
        <v>0</v>
      </c>
      <c r="AQ51" s="129">
        <v>0</v>
      </c>
      <c r="AR51" s="129">
        <v>2</v>
      </c>
      <c r="AS51" s="129">
        <v>0</v>
      </c>
      <c r="AT51" s="129">
        <v>7</v>
      </c>
      <c r="AU51" s="129">
        <v>0</v>
      </c>
      <c r="AV51" s="129">
        <v>0</v>
      </c>
      <c r="AW51" s="129">
        <v>0</v>
      </c>
      <c r="AX51" s="129">
        <v>0</v>
      </c>
      <c r="AY51" s="129">
        <v>0</v>
      </c>
      <c r="AZ51" s="129">
        <v>102</v>
      </c>
      <c r="BA51" s="129">
        <v>3</v>
      </c>
      <c r="BB51" s="129">
        <v>0</v>
      </c>
      <c r="BC51" s="129">
        <v>0</v>
      </c>
      <c r="BD51" s="129">
        <v>0</v>
      </c>
      <c r="BE51" s="129">
        <v>0</v>
      </c>
      <c r="BF51" s="129">
        <v>0</v>
      </c>
      <c r="BG51" s="129">
        <v>0</v>
      </c>
      <c r="BH51" s="129">
        <v>0</v>
      </c>
      <c r="BI51" s="129">
        <v>0</v>
      </c>
      <c r="BJ51" s="129">
        <v>0</v>
      </c>
      <c r="BK51" s="129">
        <v>0</v>
      </c>
      <c r="BL51" s="129">
        <v>0</v>
      </c>
      <c r="BM51" s="129">
        <v>0</v>
      </c>
      <c r="BN51" s="129">
        <v>0</v>
      </c>
      <c r="BO51" s="129">
        <v>0</v>
      </c>
      <c r="BP51" s="129">
        <v>0</v>
      </c>
      <c r="BQ51" s="129">
        <v>0</v>
      </c>
      <c r="BR51" s="129">
        <v>0</v>
      </c>
      <c r="BS51" s="129">
        <v>0</v>
      </c>
      <c r="BT51" s="129">
        <v>0</v>
      </c>
      <c r="BU51" s="129">
        <v>0</v>
      </c>
      <c r="BV51" s="129">
        <v>0</v>
      </c>
      <c r="BW51" s="129">
        <v>0</v>
      </c>
      <c r="BX51" s="129">
        <v>0</v>
      </c>
      <c r="BY51" s="129">
        <v>0</v>
      </c>
      <c r="BZ51" s="129">
        <v>0</v>
      </c>
      <c r="CA51" s="129">
        <v>0</v>
      </c>
      <c r="CB51" s="129">
        <v>0</v>
      </c>
      <c r="CC51" s="129">
        <v>0</v>
      </c>
      <c r="CD51" s="129">
        <v>0</v>
      </c>
      <c r="CE51" s="129">
        <v>0</v>
      </c>
      <c r="CF51" s="129">
        <v>0</v>
      </c>
      <c r="CG51" s="129">
        <v>0</v>
      </c>
      <c r="CH51" s="129">
        <v>0</v>
      </c>
      <c r="CI51" s="129">
        <v>0</v>
      </c>
      <c r="CJ51" s="129">
        <v>0</v>
      </c>
      <c r="CK51" s="129">
        <v>0</v>
      </c>
      <c r="CL51" s="129">
        <v>0</v>
      </c>
      <c r="CM51" s="129">
        <v>0</v>
      </c>
      <c r="CN51" s="129">
        <v>0</v>
      </c>
      <c r="CO51" s="129">
        <v>0</v>
      </c>
      <c r="CP51" s="129">
        <v>0</v>
      </c>
      <c r="CQ51" s="129">
        <v>0</v>
      </c>
      <c r="CR51" s="129">
        <v>0</v>
      </c>
      <c r="CS51" s="129">
        <v>0</v>
      </c>
      <c r="CT51" s="129">
        <v>0</v>
      </c>
      <c r="CU51" s="129">
        <v>0</v>
      </c>
      <c r="CV51" s="129">
        <v>0</v>
      </c>
      <c r="CW51" s="129">
        <v>0</v>
      </c>
      <c r="CX51" s="129">
        <v>123</v>
      </c>
    </row>
    <row r="52" spans="1:102" s="109" customFormat="1" ht="12.75">
      <c r="A52" s="128" t="s">
        <v>322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0</v>
      </c>
      <c r="AC52" s="129">
        <v>0</v>
      </c>
      <c r="AD52" s="129">
        <v>0</v>
      </c>
      <c r="AE52" s="129">
        <v>0</v>
      </c>
      <c r="AF52" s="129">
        <v>0</v>
      </c>
      <c r="AG52" s="129">
        <v>0</v>
      </c>
      <c r="AH52" s="129">
        <v>0</v>
      </c>
      <c r="AI52" s="129">
        <v>0</v>
      </c>
      <c r="AJ52" s="129">
        <v>0</v>
      </c>
      <c r="AK52" s="129">
        <v>0</v>
      </c>
      <c r="AL52" s="129">
        <v>0</v>
      </c>
      <c r="AM52" s="129">
        <v>0</v>
      </c>
      <c r="AN52" s="129">
        <v>0</v>
      </c>
      <c r="AO52" s="129">
        <v>0</v>
      </c>
      <c r="AP52" s="129">
        <v>0</v>
      </c>
      <c r="AQ52" s="129">
        <v>0</v>
      </c>
      <c r="AR52" s="129">
        <v>0</v>
      </c>
      <c r="AS52" s="129">
        <v>0</v>
      </c>
      <c r="AT52" s="129">
        <v>0</v>
      </c>
      <c r="AU52" s="129">
        <v>0</v>
      </c>
      <c r="AV52" s="129">
        <v>0</v>
      </c>
      <c r="AW52" s="129">
        <v>0</v>
      </c>
      <c r="AX52" s="129">
        <v>0</v>
      </c>
      <c r="AY52" s="129">
        <v>0</v>
      </c>
      <c r="AZ52" s="129">
        <v>0</v>
      </c>
      <c r="BA52" s="129">
        <v>0</v>
      </c>
      <c r="BB52" s="129">
        <v>0</v>
      </c>
      <c r="BC52" s="129">
        <v>0</v>
      </c>
      <c r="BD52" s="129">
        <v>0</v>
      </c>
      <c r="BE52" s="129">
        <v>0</v>
      </c>
      <c r="BF52" s="129">
        <v>0</v>
      </c>
      <c r="BG52" s="129">
        <v>12690</v>
      </c>
      <c r="BH52" s="129">
        <v>0</v>
      </c>
      <c r="BI52" s="129">
        <v>0</v>
      </c>
      <c r="BJ52" s="129">
        <v>0</v>
      </c>
      <c r="BK52" s="129">
        <v>0</v>
      </c>
      <c r="BL52" s="129">
        <v>0</v>
      </c>
      <c r="BM52" s="129">
        <v>0</v>
      </c>
      <c r="BN52" s="129">
        <v>0</v>
      </c>
      <c r="BO52" s="129">
        <v>0</v>
      </c>
      <c r="BP52" s="129">
        <v>0</v>
      </c>
      <c r="BQ52" s="129">
        <v>0</v>
      </c>
      <c r="BR52" s="129">
        <v>0</v>
      </c>
      <c r="BS52" s="129">
        <v>0</v>
      </c>
      <c r="BT52" s="129">
        <v>0</v>
      </c>
      <c r="BU52" s="129">
        <v>0</v>
      </c>
      <c r="BV52" s="129">
        <v>0</v>
      </c>
      <c r="BW52" s="129">
        <v>0</v>
      </c>
      <c r="BX52" s="129">
        <v>0</v>
      </c>
      <c r="BY52" s="129">
        <v>0</v>
      </c>
      <c r="BZ52" s="129">
        <v>0</v>
      </c>
      <c r="CA52" s="129">
        <v>0</v>
      </c>
      <c r="CB52" s="129">
        <v>0</v>
      </c>
      <c r="CC52" s="129">
        <v>0</v>
      </c>
      <c r="CD52" s="129">
        <v>0</v>
      </c>
      <c r="CE52" s="129">
        <v>0</v>
      </c>
      <c r="CF52" s="129">
        <v>0</v>
      </c>
      <c r="CG52" s="129">
        <v>0</v>
      </c>
      <c r="CH52" s="129">
        <v>0</v>
      </c>
      <c r="CI52" s="129">
        <v>0</v>
      </c>
      <c r="CJ52" s="129">
        <v>0</v>
      </c>
      <c r="CK52" s="129">
        <v>0</v>
      </c>
      <c r="CL52" s="129">
        <v>0</v>
      </c>
      <c r="CM52" s="129">
        <v>0</v>
      </c>
      <c r="CN52" s="129">
        <v>0</v>
      </c>
      <c r="CO52" s="129">
        <v>0</v>
      </c>
      <c r="CP52" s="129">
        <v>0</v>
      </c>
      <c r="CQ52" s="129">
        <v>0</v>
      </c>
      <c r="CR52" s="129">
        <v>0</v>
      </c>
      <c r="CS52" s="129">
        <v>0</v>
      </c>
      <c r="CT52" s="129">
        <v>0</v>
      </c>
      <c r="CU52" s="129">
        <v>0</v>
      </c>
      <c r="CV52" s="129">
        <v>0</v>
      </c>
      <c r="CW52" s="129">
        <v>0</v>
      </c>
      <c r="CX52" s="129">
        <v>12690</v>
      </c>
    </row>
    <row r="53" spans="1:102" s="109" customFormat="1" ht="12.75">
      <c r="A53" s="128" t="s">
        <v>305</v>
      </c>
      <c r="B53" s="130">
        <v>2631</v>
      </c>
      <c r="C53" s="130">
        <v>4067</v>
      </c>
      <c r="D53" s="130">
        <v>4794</v>
      </c>
      <c r="E53" s="130">
        <v>2575</v>
      </c>
      <c r="F53" s="130">
        <v>1725</v>
      </c>
      <c r="G53" s="130">
        <v>3029</v>
      </c>
      <c r="H53" s="130">
        <v>14866</v>
      </c>
      <c r="I53" s="130">
        <v>2037</v>
      </c>
      <c r="J53" s="130">
        <v>2114</v>
      </c>
      <c r="K53" s="130">
        <v>5087</v>
      </c>
      <c r="L53" s="130">
        <v>9458</v>
      </c>
      <c r="M53" s="130">
        <v>5259</v>
      </c>
      <c r="N53" s="130">
        <v>15089</v>
      </c>
      <c r="O53" s="130">
        <v>7409</v>
      </c>
      <c r="P53" s="130">
        <v>25126</v>
      </c>
      <c r="Q53" s="130">
        <v>23231</v>
      </c>
      <c r="R53" s="130">
        <v>2884</v>
      </c>
      <c r="S53" s="130">
        <v>19944</v>
      </c>
      <c r="T53" s="130">
        <v>13775</v>
      </c>
      <c r="U53" s="130">
        <v>2949</v>
      </c>
      <c r="V53" s="130">
        <v>10407</v>
      </c>
      <c r="W53" s="130">
        <v>27110</v>
      </c>
      <c r="X53" s="130">
        <v>3736</v>
      </c>
      <c r="Y53" s="130">
        <v>0</v>
      </c>
      <c r="Z53" s="130">
        <v>0</v>
      </c>
      <c r="AA53" s="130">
        <v>22101</v>
      </c>
      <c r="AB53" s="130">
        <v>2889</v>
      </c>
      <c r="AC53" s="130">
        <v>155602</v>
      </c>
      <c r="AD53" s="130">
        <v>144669</v>
      </c>
      <c r="AE53" s="130">
        <v>69174</v>
      </c>
      <c r="AF53" s="130">
        <v>38443</v>
      </c>
      <c r="AG53" s="130">
        <v>191009</v>
      </c>
      <c r="AH53" s="130">
        <v>9714</v>
      </c>
      <c r="AI53" s="130">
        <v>894</v>
      </c>
      <c r="AJ53" s="130">
        <v>28123</v>
      </c>
      <c r="AK53" s="130">
        <v>14211</v>
      </c>
      <c r="AL53" s="130">
        <v>32013</v>
      </c>
      <c r="AM53" s="130">
        <v>3969</v>
      </c>
      <c r="AN53" s="130">
        <v>13519</v>
      </c>
      <c r="AO53" s="130">
        <v>10892</v>
      </c>
      <c r="AP53" s="130">
        <v>6538</v>
      </c>
      <c r="AQ53" s="130">
        <v>3284</v>
      </c>
      <c r="AR53" s="130">
        <v>10649</v>
      </c>
      <c r="AS53" s="130">
        <v>1026</v>
      </c>
      <c r="AT53" s="130">
        <v>17027</v>
      </c>
      <c r="AU53" s="130">
        <v>10588</v>
      </c>
      <c r="AV53" s="130">
        <v>7255</v>
      </c>
      <c r="AW53" s="130">
        <v>11833</v>
      </c>
      <c r="AX53" s="130">
        <v>1974</v>
      </c>
      <c r="AY53" s="130">
        <v>188</v>
      </c>
      <c r="AZ53" s="130">
        <v>8170</v>
      </c>
      <c r="BA53" s="130">
        <v>6498</v>
      </c>
      <c r="BB53" s="130">
        <v>3909</v>
      </c>
      <c r="BC53" s="130">
        <v>1058</v>
      </c>
      <c r="BD53" s="130">
        <v>3152</v>
      </c>
      <c r="BE53" s="130">
        <v>94061</v>
      </c>
      <c r="BF53" s="130">
        <v>67260</v>
      </c>
      <c r="BG53" s="130">
        <v>323905</v>
      </c>
      <c r="BH53" s="130">
        <v>2800</v>
      </c>
      <c r="BI53" s="130">
        <v>22</v>
      </c>
      <c r="BJ53" s="130">
        <v>758</v>
      </c>
      <c r="BK53" s="130">
        <v>4029</v>
      </c>
      <c r="BL53" s="130">
        <v>152330</v>
      </c>
      <c r="BM53" s="130">
        <v>12406</v>
      </c>
      <c r="BN53" s="130">
        <v>0</v>
      </c>
      <c r="BO53" s="130">
        <v>697</v>
      </c>
      <c r="BP53" s="130">
        <v>17986</v>
      </c>
      <c r="BQ53" s="130">
        <v>704</v>
      </c>
      <c r="BR53" s="130">
        <v>4222</v>
      </c>
      <c r="BS53" s="130">
        <v>1244</v>
      </c>
      <c r="BT53" s="130">
        <v>16705</v>
      </c>
      <c r="BU53" s="130">
        <v>918</v>
      </c>
      <c r="BV53" s="130">
        <v>2054</v>
      </c>
      <c r="BW53" s="130">
        <v>11748</v>
      </c>
      <c r="BX53" s="130">
        <v>1675</v>
      </c>
      <c r="BY53" s="130">
        <v>1514</v>
      </c>
      <c r="BZ53" s="130">
        <v>554</v>
      </c>
      <c r="CA53" s="130">
        <v>47</v>
      </c>
      <c r="CB53" s="130">
        <v>33</v>
      </c>
      <c r="CC53" s="130">
        <v>1347</v>
      </c>
      <c r="CD53" s="130">
        <v>282</v>
      </c>
      <c r="CE53" s="130">
        <v>320</v>
      </c>
      <c r="CF53" s="130">
        <v>1724</v>
      </c>
      <c r="CG53" s="130">
        <v>341</v>
      </c>
      <c r="CH53" s="130">
        <v>25150</v>
      </c>
      <c r="CI53" s="130">
        <v>96420</v>
      </c>
      <c r="CJ53" s="130">
        <v>3090</v>
      </c>
      <c r="CK53" s="130">
        <v>13150</v>
      </c>
      <c r="CL53" s="130">
        <v>13565</v>
      </c>
      <c r="CM53" s="130">
        <v>250</v>
      </c>
      <c r="CN53" s="130">
        <v>3300</v>
      </c>
      <c r="CO53" s="130">
        <v>13470</v>
      </c>
      <c r="CP53" s="130">
        <v>16588</v>
      </c>
      <c r="CQ53" s="130">
        <v>7241</v>
      </c>
      <c r="CR53" s="130">
        <v>0</v>
      </c>
      <c r="CS53" s="130">
        <v>2140</v>
      </c>
      <c r="CT53" s="130">
        <v>839</v>
      </c>
      <c r="CU53" s="130">
        <v>1500</v>
      </c>
      <c r="CV53" s="130">
        <v>420</v>
      </c>
      <c r="CW53" s="130">
        <v>0</v>
      </c>
      <c r="CX53" s="130">
        <v>1958482</v>
      </c>
    </row>
    <row r="54" spans="1:102" s="109" customFormat="1" ht="12.75">
      <c r="A54" s="128" t="s">
        <v>306</v>
      </c>
      <c r="B54" s="130">
        <v>48</v>
      </c>
      <c r="C54" s="130">
        <v>0</v>
      </c>
      <c r="D54" s="130">
        <v>10</v>
      </c>
      <c r="E54" s="130">
        <v>69</v>
      </c>
      <c r="F54" s="130">
        <v>2</v>
      </c>
      <c r="G54" s="130">
        <v>56</v>
      </c>
      <c r="H54" s="130">
        <v>88</v>
      </c>
      <c r="I54" s="130">
        <v>145</v>
      </c>
      <c r="J54" s="130">
        <v>89</v>
      </c>
      <c r="K54" s="130">
        <v>10</v>
      </c>
      <c r="L54" s="130">
        <v>39</v>
      </c>
      <c r="M54" s="130">
        <v>13</v>
      </c>
      <c r="N54" s="130">
        <v>243</v>
      </c>
      <c r="O54" s="130">
        <v>121</v>
      </c>
      <c r="P54" s="130">
        <v>1284</v>
      </c>
      <c r="Q54" s="130">
        <v>1734</v>
      </c>
      <c r="R54" s="130">
        <v>128</v>
      </c>
      <c r="S54" s="130">
        <v>468</v>
      </c>
      <c r="T54" s="130">
        <v>242</v>
      </c>
      <c r="U54" s="130">
        <v>1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0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v>0</v>
      </c>
      <c r="AZ54" s="130">
        <v>0</v>
      </c>
      <c r="BA54" s="130">
        <v>0</v>
      </c>
      <c r="BB54" s="130">
        <v>0</v>
      </c>
      <c r="BC54" s="130">
        <v>0</v>
      </c>
      <c r="BD54" s="130">
        <v>0</v>
      </c>
      <c r="BE54" s="130">
        <v>0</v>
      </c>
      <c r="BF54" s="130">
        <v>0</v>
      </c>
      <c r="BG54" s="130">
        <v>1</v>
      </c>
      <c r="BH54" s="130">
        <v>0</v>
      </c>
      <c r="BI54" s="130">
        <v>0</v>
      </c>
      <c r="BJ54" s="130">
        <v>0</v>
      </c>
      <c r="BK54" s="130">
        <v>0</v>
      </c>
      <c r="BL54" s="130">
        <v>0</v>
      </c>
      <c r="BM54" s="130">
        <v>0</v>
      </c>
      <c r="BN54" s="130">
        <v>0</v>
      </c>
      <c r="BO54" s="130">
        <v>0</v>
      </c>
      <c r="BP54" s="130">
        <v>0</v>
      </c>
      <c r="BQ54" s="130">
        <v>0</v>
      </c>
      <c r="BR54" s="130">
        <v>0</v>
      </c>
      <c r="BS54" s="130">
        <v>0</v>
      </c>
      <c r="BT54" s="130">
        <v>146</v>
      </c>
      <c r="BU54" s="130">
        <v>0</v>
      </c>
      <c r="BV54" s="130">
        <v>0</v>
      </c>
      <c r="BW54" s="130">
        <v>0</v>
      </c>
      <c r="BX54" s="130">
        <v>3</v>
      </c>
      <c r="BY54" s="130">
        <v>0</v>
      </c>
      <c r="BZ54" s="130">
        <v>0</v>
      </c>
      <c r="CA54" s="130">
        <v>0</v>
      </c>
      <c r="CB54" s="130">
        <v>0</v>
      </c>
      <c r="CC54" s="130">
        <v>0</v>
      </c>
      <c r="CD54" s="130">
        <v>0</v>
      </c>
      <c r="CE54" s="130">
        <v>0</v>
      </c>
      <c r="CF54" s="130">
        <v>0</v>
      </c>
      <c r="CG54" s="130">
        <v>0</v>
      </c>
      <c r="CH54" s="130">
        <v>0</v>
      </c>
      <c r="CI54" s="130">
        <v>0</v>
      </c>
      <c r="CJ54" s="130">
        <v>0</v>
      </c>
      <c r="CK54" s="130">
        <v>0</v>
      </c>
      <c r="CL54" s="130">
        <v>0</v>
      </c>
      <c r="CM54" s="130">
        <v>0</v>
      </c>
      <c r="CN54" s="130">
        <v>0</v>
      </c>
      <c r="CO54" s="130">
        <v>0</v>
      </c>
      <c r="CP54" s="130">
        <v>0</v>
      </c>
      <c r="CQ54" s="130">
        <v>0</v>
      </c>
      <c r="CR54" s="130">
        <v>0</v>
      </c>
      <c r="CS54" s="130">
        <v>0</v>
      </c>
      <c r="CT54" s="130">
        <v>0</v>
      </c>
      <c r="CU54" s="130">
        <v>0</v>
      </c>
      <c r="CV54" s="130">
        <v>0</v>
      </c>
      <c r="CW54" s="130">
        <v>0</v>
      </c>
      <c r="CX54" s="130">
        <v>4940</v>
      </c>
    </row>
    <row r="55" spans="1:102" s="109" customFormat="1" ht="12.75">
      <c r="A55" s="128" t="s">
        <v>307</v>
      </c>
      <c r="B55" s="127">
        <v>123</v>
      </c>
      <c r="C55" s="127">
        <v>133</v>
      </c>
      <c r="D55" s="127">
        <v>90</v>
      </c>
      <c r="E55" s="127">
        <v>43</v>
      </c>
      <c r="F55" s="127">
        <v>21</v>
      </c>
      <c r="G55" s="127">
        <v>788</v>
      </c>
      <c r="H55" s="127">
        <v>309</v>
      </c>
      <c r="I55" s="127">
        <v>25</v>
      </c>
      <c r="J55" s="127">
        <v>34</v>
      </c>
      <c r="K55" s="127">
        <v>1952</v>
      </c>
      <c r="L55" s="127">
        <v>813</v>
      </c>
      <c r="M55" s="127">
        <v>2061</v>
      </c>
      <c r="N55" s="127">
        <v>1571</v>
      </c>
      <c r="O55" s="127">
        <v>7346</v>
      </c>
      <c r="P55" s="127">
        <v>4577</v>
      </c>
      <c r="Q55" s="127">
        <v>1753</v>
      </c>
      <c r="R55" s="127">
        <v>889</v>
      </c>
      <c r="S55" s="127">
        <v>23533</v>
      </c>
      <c r="T55" s="127">
        <v>1829</v>
      </c>
      <c r="U55" s="127">
        <v>3762</v>
      </c>
      <c r="V55" s="127">
        <v>16</v>
      </c>
      <c r="W55" s="127">
        <v>84</v>
      </c>
      <c r="X55" s="127">
        <v>0</v>
      </c>
      <c r="Y55" s="127">
        <v>0</v>
      </c>
      <c r="Z55" s="127">
        <v>94139</v>
      </c>
      <c r="AA55" s="127">
        <v>41</v>
      </c>
      <c r="AB55" s="127">
        <v>11157</v>
      </c>
      <c r="AC55" s="127">
        <v>307219</v>
      </c>
      <c r="AD55" s="127">
        <v>563160</v>
      </c>
      <c r="AE55" s="127">
        <v>224682</v>
      </c>
      <c r="AF55" s="127">
        <v>47544</v>
      </c>
      <c r="AG55" s="127">
        <v>46825</v>
      </c>
      <c r="AH55" s="127">
        <v>1257</v>
      </c>
      <c r="AI55" s="127">
        <v>2411</v>
      </c>
      <c r="AJ55" s="127">
        <v>77800</v>
      </c>
      <c r="AK55" s="127">
        <v>16748</v>
      </c>
      <c r="AL55" s="127">
        <v>145815</v>
      </c>
      <c r="AM55" s="127">
        <v>21392</v>
      </c>
      <c r="AN55" s="127">
        <v>22932</v>
      </c>
      <c r="AO55" s="127">
        <v>15783</v>
      </c>
      <c r="AP55" s="127">
        <v>1683</v>
      </c>
      <c r="AQ55" s="127">
        <v>8079</v>
      </c>
      <c r="AR55" s="127">
        <v>48157</v>
      </c>
      <c r="AS55" s="127">
        <v>2741</v>
      </c>
      <c r="AT55" s="127">
        <v>82985</v>
      </c>
      <c r="AU55" s="127">
        <v>35477</v>
      </c>
      <c r="AV55" s="127">
        <v>38002</v>
      </c>
      <c r="AW55" s="127">
        <v>23982</v>
      </c>
      <c r="AX55" s="127">
        <v>11489</v>
      </c>
      <c r="AY55" s="127">
        <v>108</v>
      </c>
      <c r="AZ55" s="127">
        <v>75402</v>
      </c>
      <c r="BA55" s="127">
        <v>20381</v>
      </c>
      <c r="BB55" s="127">
        <v>9564</v>
      </c>
      <c r="BC55" s="127">
        <v>1539</v>
      </c>
      <c r="BD55" s="127">
        <v>6713</v>
      </c>
      <c r="BE55" s="127">
        <v>362360</v>
      </c>
      <c r="BF55" s="127">
        <v>315945</v>
      </c>
      <c r="BG55" s="127">
        <v>1559393</v>
      </c>
      <c r="BH55" s="127">
        <v>9546</v>
      </c>
      <c r="BI55" s="127">
        <v>14</v>
      </c>
      <c r="BJ55" s="127">
        <v>1706</v>
      </c>
      <c r="BK55" s="127">
        <v>29791</v>
      </c>
      <c r="BL55" s="127">
        <v>160432</v>
      </c>
      <c r="BM55" s="127">
        <v>450804</v>
      </c>
      <c r="BN55" s="127">
        <v>166368</v>
      </c>
      <c r="BO55" s="127">
        <v>43420</v>
      </c>
      <c r="BP55" s="127">
        <v>51046</v>
      </c>
      <c r="BQ55" s="127">
        <v>2099</v>
      </c>
      <c r="BR55" s="127">
        <v>30722</v>
      </c>
      <c r="BS55" s="127">
        <v>4278</v>
      </c>
      <c r="BT55" s="127">
        <v>33276</v>
      </c>
      <c r="BU55" s="127">
        <v>3135</v>
      </c>
      <c r="BV55" s="127">
        <v>6001</v>
      </c>
      <c r="BW55" s="127">
        <v>24337</v>
      </c>
      <c r="BX55" s="127">
        <v>4763</v>
      </c>
      <c r="BY55" s="127">
        <v>4017</v>
      </c>
      <c r="BZ55" s="127">
        <v>1457</v>
      </c>
      <c r="CA55" s="127">
        <v>266</v>
      </c>
      <c r="CB55" s="127">
        <v>187</v>
      </c>
      <c r="CC55" s="127">
        <v>2559</v>
      </c>
      <c r="CD55" s="127">
        <v>1028</v>
      </c>
      <c r="CE55" s="127">
        <v>217</v>
      </c>
      <c r="CF55" s="127">
        <v>2726</v>
      </c>
      <c r="CG55" s="127">
        <v>1083</v>
      </c>
      <c r="CH55" s="127">
        <v>0</v>
      </c>
      <c r="CI55" s="127">
        <v>0</v>
      </c>
      <c r="CJ55" s="127">
        <v>0</v>
      </c>
      <c r="CK55" s="127">
        <v>0</v>
      </c>
      <c r="CL55" s="127">
        <v>34129</v>
      </c>
      <c r="CM55" s="127">
        <v>0</v>
      </c>
      <c r="CN55" s="127">
        <v>0</v>
      </c>
      <c r="CO55" s="127">
        <v>0</v>
      </c>
      <c r="CP55" s="127">
        <v>105922</v>
      </c>
      <c r="CQ55" s="127">
        <v>27417</v>
      </c>
      <c r="CR55" s="127">
        <v>1</v>
      </c>
      <c r="CS55" s="127">
        <v>0</v>
      </c>
      <c r="CT55" s="127">
        <v>0</v>
      </c>
      <c r="CU55" s="127">
        <v>0</v>
      </c>
      <c r="CV55" s="127">
        <v>0</v>
      </c>
      <c r="CW55" s="127">
        <v>0</v>
      </c>
      <c r="CX55" s="127">
        <v>5457404</v>
      </c>
    </row>
    <row r="56" spans="1:102" s="109" customFormat="1" ht="12.75">
      <c r="A56" s="128" t="s">
        <v>308</v>
      </c>
      <c r="B56" s="127">
        <v>534</v>
      </c>
      <c r="C56" s="127">
        <v>7</v>
      </c>
      <c r="D56" s="127">
        <v>6</v>
      </c>
      <c r="E56" s="127">
        <v>14</v>
      </c>
      <c r="F56" s="127">
        <v>1</v>
      </c>
      <c r="G56" s="127">
        <v>4050</v>
      </c>
      <c r="H56" s="127">
        <v>26</v>
      </c>
      <c r="I56" s="127">
        <v>77</v>
      </c>
      <c r="J56" s="127">
        <v>87</v>
      </c>
      <c r="K56" s="127">
        <v>16575</v>
      </c>
      <c r="L56" s="127">
        <v>885</v>
      </c>
      <c r="M56" s="127">
        <v>26924</v>
      </c>
      <c r="N56" s="127">
        <v>1199</v>
      </c>
      <c r="O56" s="127">
        <v>5333</v>
      </c>
      <c r="P56" s="127">
        <v>5028</v>
      </c>
      <c r="Q56" s="127">
        <v>1621</v>
      </c>
      <c r="R56" s="127">
        <v>2858</v>
      </c>
      <c r="S56" s="127">
        <v>10531</v>
      </c>
      <c r="T56" s="127">
        <v>3755</v>
      </c>
      <c r="U56" s="127">
        <v>51211</v>
      </c>
      <c r="V56" s="127">
        <v>40661</v>
      </c>
      <c r="W56" s="127">
        <v>24</v>
      </c>
      <c r="X56" s="127">
        <v>0</v>
      </c>
      <c r="Y56" s="127">
        <v>0</v>
      </c>
      <c r="Z56" s="127">
        <v>0</v>
      </c>
      <c r="AA56" s="127">
        <v>0</v>
      </c>
      <c r="AB56" s="127">
        <v>11194</v>
      </c>
      <c r="AC56" s="127">
        <v>11304</v>
      </c>
      <c r="AD56" s="127">
        <v>13130</v>
      </c>
      <c r="AE56" s="127">
        <v>6192</v>
      </c>
      <c r="AF56" s="127">
        <v>1366</v>
      </c>
      <c r="AG56" s="127">
        <v>6143</v>
      </c>
      <c r="AH56" s="127">
        <v>143</v>
      </c>
      <c r="AI56" s="127">
        <v>67</v>
      </c>
      <c r="AJ56" s="127">
        <v>6407</v>
      </c>
      <c r="AK56" s="127">
        <v>629</v>
      </c>
      <c r="AL56" s="127">
        <v>6210</v>
      </c>
      <c r="AM56" s="127">
        <v>269</v>
      </c>
      <c r="AN56" s="127">
        <v>1524</v>
      </c>
      <c r="AO56" s="127">
        <v>783</v>
      </c>
      <c r="AP56" s="127">
        <v>126</v>
      </c>
      <c r="AQ56" s="127">
        <v>555</v>
      </c>
      <c r="AR56" s="127">
        <v>4768</v>
      </c>
      <c r="AS56" s="127">
        <v>57</v>
      </c>
      <c r="AT56" s="127">
        <v>4257</v>
      </c>
      <c r="AU56" s="127">
        <v>691</v>
      </c>
      <c r="AV56" s="127">
        <v>3010</v>
      </c>
      <c r="AW56" s="127">
        <v>1090</v>
      </c>
      <c r="AX56" s="127">
        <v>474</v>
      </c>
      <c r="AY56" s="127">
        <v>26</v>
      </c>
      <c r="AZ56" s="127">
        <v>18747</v>
      </c>
      <c r="BA56" s="127">
        <v>2703</v>
      </c>
      <c r="BB56" s="127">
        <v>1316</v>
      </c>
      <c r="BC56" s="127">
        <v>255</v>
      </c>
      <c r="BD56" s="127">
        <v>28</v>
      </c>
      <c r="BE56" s="127">
        <v>50787</v>
      </c>
      <c r="BF56" s="127">
        <v>38123</v>
      </c>
      <c r="BG56" s="127">
        <v>167440</v>
      </c>
      <c r="BH56" s="127">
        <v>664</v>
      </c>
      <c r="BI56" s="127">
        <v>0</v>
      </c>
      <c r="BJ56" s="127">
        <v>3262</v>
      </c>
      <c r="BK56" s="127">
        <v>19480</v>
      </c>
      <c r="BL56" s="127">
        <v>85272</v>
      </c>
      <c r="BM56" s="127">
        <v>23868</v>
      </c>
      <c r="BN56" s="127">
        <v>4225</v>
      </c>
      <c r="BO56" s="127">
        <v>440</v>
      </c>
      <c r="BP56" s="127">
        <v>41763</v>
      </c>
      <c r="BQ56" s="127">
        <v>20</v>
      </c>
      <c r="BR56" s="127">
        <v>1598</v>
      </c>
      <c r="BS56" s="127">
        <v>177</v>
      </c>
      <c r="BT56" s="127">
        <v>4605</v>
      </c>
      <c r="BU56" s="127">
        <v>424</v>
      </c>
      <c r="BV56" s="127">
        <v>314</v>
      </c>
      <c r="BW56" s="127">
        <v>1112</v>
      </c>
      <c r="BX56" s="127">
        <v>1317</v>
      </c>
      <c r="BY56" s="127">
        <v>60</v>
      </c>
      <c r="BZ56" s="127">
        <v>24</v>
      </c>
      <c r="CA56" s="127">
        <v>0</v>
      </c>
      <c r="CB56" s="127">
        <v>3</v>
      </c>
      <c r="CC56" s="127">
        <v>58</v>
      </c>
      <c r="CD56" s="127">
        <v>4</v>
      </c>
      <c r="CE56" s="127">
        <v>1</v>
      </c>
      <c r="CF56" s="127">
        <v>17</v>
      </c>
      <c r="CG56" s="127">
        <v>42</v>
      </c>
      <c r="CH56" s="127">
        <v>0</v>
      </c>
      <c r="CI56" s="127">
        <v>0</v>
      </c>
      <c r="CJ56" s="127">
        <v>0</v>
      </c>
      <c r="CK56" s="127">
        <v>0</v>
      </c>
      <c r="CL56" s="127">
        <v>4488</v>
      </c>
      <c r="CM56" s="127">
        <v>0</v>
      </c>
      <c r="CN56" s="127">
        <v>0</v>
      </c>
      <c r="CO56" s="127">
        <v>0</v>
      </c>
      <c r="CP56" s="127">
        <v>9617</v>
      </c>
      <c r="CQ56" s="127">
        <v>2023</v>
      </c>
      <c r="CR56" s="127">
        <v>0</v>
      </c>
      <c r="CS56" s="127">
        <v>0</v>
      </c>
      <c r="CT56" s="127">
        <v>0</v>
      </c>
      <c r="CU56" s="127">
        <v>0</v>
      </c>
      <c r="CV56" s="127">
        <v>0</v>
      </c>
      <c r="CW56" s="127">
        <v>0</v>
      </c>
      <c r="CX56" s="127">
        <v>736099</v>
      </c>
    </row>
    <row r="58" spans="2:102" ht="15">
      <c r="B58" s="131">
        <f>SUM(B46:B56)-B45</f>
        <v>0</v>
      </c>
      <c r="C58" s="131">
        <f aca="true" t="shared" si="5" ref="C58:AG58">SUM(C46:C56)-C45</f>
        <v>0</v>
      </c>
      <c r="D58" s="131">
        <f t="shared" si="5"/>
        <v>0</v>
      </c>
      <c r="E58" s="131">
        <f t="shared" si="5"/>
        <v>0</v>
      </c>
      <c r="F58" s="131">
        <f t="shared" si="5"/>
        <v>0</v>
      </c>
      <c r="G58" s="131">
        <f t="shared" si="5"/>
        <v>0</v>
      </c>
      <c r="H58" s="131">
        <f t="shared" si="5"/>
        <v>0</v>
      </c>
      <c r="I58" s="131">
        <f t="shared" si="5"/>
        <v>0</v>
      </c>
      <c r="J58" s="131">
        <f t="shared" si="5"/>
        <v>0</v>
      </c>
      <c r="K58" s="131">
        <f t="shared" si="5"/>
        <v>0</v>
      </c>
      <c r="L58" s="131">
        <f t="shared" si="5"/>
        <v>0</v>
      </c>
      <c r="M58" s="131">
        <f t="shared" si="5"/>
        <v>0</v>
      </c>
      <c r="N58" s="131">
        <f t="shared" si="5"/>
        <v>0</v>
      </c>
      <c r="O58" s="131">
        <f t="shared" si="5"/>
        <v>0</v>
      </c>
      <c r="P58" s="131">
        <f t="shared" si="5"/>
        <v>0</v>
      </c>
      <c r="Q58" s="131">
        <f t="shared" si="5"/>
        <v>0</v>
      </c>
      <c r="R58" s="131">
        <f t="shared" si="5"/>
        <v>0</v>
      </c>
      <c r="S58" s="131">
        <f t="shared" si="5"/>
        <v>0</v>
      </c>
      <c r="T58" s="131">
        <f t="shared" si="5"/>
        <v>0</v>
      </c>
      <c r="U58" s="131">
        <f t="shared" si="5"/>
        <v>0</v>
      </c>
      <c r="V58" s="131">
        <f t="shared" si="5"/>
        <v>0</v>
      </c>
      <c r="W58" s="131">
        <f t="shared" si="5"/>
        <v>0</v>
      </c>
      <c r="X58" s="131">
        <f t="shared" si="5"/>
        <v>0</v>
      </c>
      <c r="Y58" s="131">
        <f t="shared" si="5"/>
        <v>0</v>
      </c>
      <c r="Z58" s="131">
        <f t="shared" si="5"/>
        <v>0</v>
      </c>
      <c r="AA58" s="131">
        <f t="shared" si="5"/>
        <v>0</v>
      </c>
      <c r="AB58" s="131">
        <f t="shared" si="5"/>
        <v>0</v>
      </c>
      <c r="AC58" s="131">
        <f t="shared" si="5"/>
        <v>0</v>
      </c>
      <c r="AD58" s="131">
        <f t="shared" si="5"/>
        <v>0</v>
      </c>
      <c r="AE58" s="131">
        <f t="shared" si="5"/>
        <v>0</v>
      </c>
      <c r="AF58" s="131">
        <f t="shared" si="5"/>
        <v>0</v>
      </c>
      <c r="AG58" s="131">
        <f t="shared" si="5"/>
        <v>0</v>
      </c>
      <c r="AH58" s="131">
        <f aca="true" t="shared" si="6" ref="AH58:BM58">SUM(AH46:AH56)-AH45</f>
        <v>0</v>
      </c>
      <c r="AI58" s="131">
        <f t="shared" si="6"/>
        <v>0</v>
      </c>
      <c r="AJ58" s="131">
        <f t="shared" si="6"/>
        <v>0</v>
      </c>
      <c r="AK58" s="131">
        <f t="shared" si="6"/>
        <v>0</v>
      </c>
      <c r="AL58" s="131">
        <f t="shared" si="6"/>
        <v>0</v>
      </c>
      <c r="AM58" s="131">
        <f t="shared" si="6"/>
        <v>0</v>
      </c>
      <c r="AN58" s="131">
        <f t="shared" si="6"/>
        <v>0</v>
      </c>
      <c r="AO58" s="131">
        <f t="shared" si="6"/>
        <v>0</v>
      </c>
      <c r="AP58" s="131">
        <f t="shared" si="6"/>
        <v>0</v>
      </c>
      <c r="AQ58" s="131">
        <f t="shared" si="6"/>
        <v>0</v>
      </c>
      <c r="AR58" s="131">
        <f t="shared" si="6"/>
        <v>0</v>
      </c>
      <c r="AS58" s="131">
        <f t="shared" si="6"/>
        <v>0</v>
      </c>
      <c r="AT58" s="131">
        <f t="shared" si="6"/>
        <v>0</v>
      </c>
      <c r="AU58" s="131">
        <f t="shared" si="6"/>
        <v>0</v>
      </c>
      <c r="AV58" s="131">
        <f t="shared" si="6"/>
        <v>0</v>
      </c>
      <c r="AW58" s="131">
        <f t="shared" si="6"/>
        <v>0</v>
      </c>
      <c r="AX58" s="131">
        <f t="shared" si="6"/>
        <v>0</v>
      </c>
      <c r="AY58" s="131">
        <f t="shared" si="6"/>
        <v>0</v>
      </c>
      <c r="AZ58" s="131">
        <f t="shared" si="6"/>
        <v>0</v>
      </c>
      <c r="BA58" s="131">
        <f t="shared" si="6"/>
        <v>0</v>
      </c>
      <c r="BB58" s="131">
        <f t="shared" si="6"/>
        <v>0</v>
      </c>
      <c r="BC58" s="131">
        <f t="shared" si="6"/>
        <v>0</v>
      </c>
      <c r="BD58" s="131">
        <f t="shared" si="6"/>
        <v>0</v>
      </c>
      <c r="BE58" s="131">
        <f t="shared" si="6"/>
        <v>0</v>
      </c>
      <c r="BF58" s="131">
        <f t="shared" si="6"/>
        <v>0</v>
      </c>
      <c r="BG58" s="131">
        <f t="shared" si="6"/>
        <v>0</v>
      </c>
      <c r="BH58" s="131">
        <f t="shared" si="6"/>
        <v>0</v>
      </c>
      <c r="BI58" s="131">
        <f t="shared" si="6"/>
        <v>0</v>
      </c>
      <c r="BJ58" s="131">
        <f t="shared" si="6"/>
        <v>0</v>
      </c>
      <c r="BK58" s="131">
        <f t="shared" si="6"/>
        <v>0</v>
      </c>
      <c r="BL58" s="131">
        <f t="shared" si="6"/>
        <v>0</v>
      </c>
      <c r="BM58" s="131">
        <f t="shared" si="6"/>
        <v>0</v>
      </c>
      <c r="BN58" s="131">
        <f aca="true" t="shared" si="7" ref="BN58:CW58">SUM(BN46:BN56)-BN45</f>
        <v>0</v>
      </c>
      <c r="BO58" s="131">
        <f t="shared" si="7"/>
        <v>0</v>
      </c>
      <c r="BP58" s="131">
        <f t="shared" si="7"/>
        <v>0</v>
      </c>
      <c r="BQ58" s="131">
        <f t="shared" si="7"/>
        <v>0</v>
      </c>
      <c r="BR58" s="131">
        <f t="shared" si="7"/>
        <v>0</v>
      </c>
      <c r="BS58" s="131">
        <f t="shared" si="7"/>
        <v>0</v>
      </c>
      <c r="BT58" s="131">
        <f t="shared" si="7"/>
        <v>0</v>
      </c>
      <c r="BU58" s="131">
        <f t="shared" si="7"/>
        <v>0</v>
      </c>
      <c r="BV58" s="131">
        <f t="shared" si="7"/>
        <v>0</v>
      </c>
      <c r="BW58" s="131">
        <f t="shared" si="7"/>
        <v>0</v>
      </c>
      <c r="BX58" s="131">
        <f t="shared" si="7"/>
        <v>0</v>
      </c>
      <c r="BY58" s="131">
        <f t="shared" si="7"/>
        <v>0</v>
      </c>
      <c r="BZ58" s="131">
        <f t="shared" si="7"/>
        <v>0</v>
      </c>
      <c r="CA58" s="131">
        <f t="shared" si="7"/>
        <v>0</v>
      </c>
      <c r="CB58" s="131">
        <f t="shared" si="7"/>
        <v>0</v>
      </c>
      <c r="CC58" s="131">
        <f t="shared" si="7"/>
        <v>0</v>
      </c>
      <c r="CD58" s="131">
        <f t="shared" si="7"/>
        <v>0</v>
      </c>
      <c r="CE58" s="131">
        <f t="shared" si="7"/>
        <v>0</v>
      </c>
      <c r="CF58" s="131">
        <f t="shared" si="7"/>
        <v>0</v>
      </c>
      <c r="CG58" s="131">
        <f t="shared" si="7"/>
        <v>0</v>
      </c>
      <c r="CH58" s="131">
        <f t="shared" si="7"/>
        <v>0</v>
      </c>
      <c r="CI58" s="131">
        <f t="shared" si="7"/>
        <v>0</v>
      </c>
      <c r="CJ58" s="131">
        <f t="shared" si="7"/>
        <v>0</v>
      </c>
      <c r="CK58" s="131">
        <f t="shared" si="7"/>
        <v>0</v>
      </c>
      <c r="CL58" s="131">
        <f t="shared" si="7"/>
        <v>0</v>
      </c>
      <c r="CM58" s="131">
        <f t="shared" si="7"/>
        <v>0</v>
      </c>
      <c r="CN58" s="131">
        <f t="shared" si="7"/>
        <v>0</v>
      </c>
      <c r="CO58" s="131">
        <f t="shared" si="7"/>
        <v>0</v>
      </c>
      <c r="CP58" s="131">
        <f t="shared" si="7"/>
        <v>0</v>
      </c>
      <c r="CQ58" s="131">
        <f t="shared" si="7"/>
        <v>0</v>
      </c>
      <c r="CR58" s="131">
        <f t="shared" si="7"/>
        <v>0</v>
      </c>
      <c r="CS58" s="131">
        <f t="shared" si="7"/>
        <v>0</v>
      </c>
      <c r="CT58" s="131">
        <f t="shared" si="7"/>
        <v>0</v>
      </c>
      <c r="CU58" s="131">
        <f t="shared" si="7"/>
        <v>0</v>
      </c>
      <c r="CV58" s="131">
        <f t="shared" si="7"/>
        <v>0</v>
      </c>
      <c r="CW58" s="131">
        <f t="shared" si="7"/>
        <v>0</v>
      </c>
      <c r="CX58" s="131">
        <f>SUM(CX46:CX56)-CX45</f>
        <v>0</v>
      </c>
    </row>
    <row r="59" spans="2:102" ht="15">
      <c r="B59" s="131">
        <f>B30-SUM(B31:B34)</f>
        <v>0</v>
      </c>
      <c r="C59" s="131">
        <f aca="true" t="shared" si="8" ref="C59:BM59">C30-SUM(C31:C34)</f>
        <v>0</v>
      </c>
      <c r="D59" s="131">
        <f t="shared" si="8"/>
        <v>0</v>
      </c>
      <c r="E59" s="131">
        <f t="shared" si="8"/>
        <v>0</v>
      </c>
      <c r="F59" s="131">
        <f t="shared" si="8"/>
        <v>0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31">
        <f t="shared" si="8"/>
        <v>0</v>
      </c>
      <c r="P59" s="131">
        <f t="shared" si="8"/>
        <v>0</v>
      </c>
      <c r="Q59" s="131">
        <f t="shared" si="8"/>
        <v>0</v>
      </c>
      <c r="R59" s="131">
        <f t="shared" si="8"/>
        <v>0</v>
      </c>
      <c r="S59" s="131">
        <f t="shared" si="8"/>
        <v>0</v>
      </c>
      <c r="T59" s="131">
        <f t="shared" si="8"/>
        <v>0</v>
      </c>
      <c r="U59" s="131">
        <f t="shared" si="8"/>
        <v>0</v>
      </c>
      <c r="V59" s="131">
        <f t="shared" si="8"/>
        <v>0</v>
      </c>
      <c r="W59" s="131">
        <f t="shared" si="8"/>
        <v>0</v>
      </c>
      <c r="X59" s="131">
        <f t="shared" si="8"/>
        <v>0</v>
      </c>
      <c r="Y59" s="131">
        <f t="shared" si="8"/>
        <v>0</v>
      </c>
      <c r="Z59" s="131">
        <f t="shared" si="8"/>
        <v>0</v>
      </c>
      <c r="AA59" s="131">
        <f t="shared" si="8"/>
        <v>0</v>
      </c>
      <c r="AB59" s="131">
        <f t="shared" si="8"/>
        <v>0</v>
      </c>
      <c r="AC59" s="131">
        <f t="shared" si="8"/>
        <v>0</v>
      </c>
      <c r="AD59" s="131">
        <f t="shared" si="8"/>
        <v>0</v>
      </c>
      <c r="AE59" s="131">
        <f t="shared" si="8"/>
        <v>0</v>
      </c>
      <c r="AF59" s="131">
        <f t="shared" si="8"/>
        <v>0</v>
      </c>
      <c r="AG59" s="131">
        <f t="shared" si="8"/>
        <v>0</v>
      </c>
      <c r="AH59" s="131">
        <f t="shared" si="8"/>
        <v>0</v>
      </c>
      <c r="AI59" s="131">
        <f t="shared" si="8"/>
        <v>0</v>
      </c>
      <c r="AJ59" s="131">
        <f t="shared" si="8"/>
        <v>0</v>
      </c>
      <c r="AK59" s="131">
        <f t="shared" si="8"/>
        <v>0</v>
      </c>
      <c r="AL59" s="131">
        <f t="shared" si="8"/>
        <v>0</v>
      </c>
      <c r="AM59" s="131">
        <f t="shared" si="8"/>
        <v>0</v>
      </c>
      <c r="AN59" s="131">
        <f t="shared" si="8"/>
        <v>0</v>
      </c>
      <c r="AO59" s="131">
        <f t="shared" si="8"/>
        <v>0</v>
      </c>
      <c r="AP59" s="131">
        <f t="shared" si="8"/>
        <v>0</v>
      </c>
      <c r="AQ59" s="131">
        <f t="shared" si="8"/>
        <v>0</v>
      </c>
      <c r="AR59" s="131">
        <f t="shared" si="8"/>
        <v>0</v>
      </c>
      <c r="AS59" s="131">
        <f t="shared" si="8"/>
        <v>0</v>
      </c>
      <c r="AT59" s="131">
        <f t="shared" si="8"/>
        <v>0</v>
      </c>
      <c r="AU59" s="131">
        <f t="shared" si="8"/>
        <v>0</v>
      </c>
      <c r="AV59" s="131">
        <f t="shared" si="8"/>
        <v>0</v>
      </c>
      <c r="AW59" s="131">
        <f t="shared" si="8"/>
        <v>0</v>
      </c>
      <c r="AX59" s="131">
        <f t="shared" si="8"/>
        <v>0</v>
      </c>
      <c r="AY59" s="131">
        <f t="shared" si="8"/>
        <v>0</v>
      </c>
      <c r="AZ59" s="131">
        <f t="shared" si="8"/>
        <v>0</v>
      </c>
      <c r="BA59" s="131">
        <f t="shared" si="8"/>
        <v>0</v>
      </c>
      <c r="BB59" s="131">
        <f t="shared" si="8"/>
        <v>0</v>
      </c>
      <c r="BC59" s="131">
        <f t="shared" si="8"/>
        <v>0</v>
      </c>
      <c r="BD59" s="131">
        <f t="shared" si="8"/>
        <v>0</v>
      </c>
      <c r="BE59" s="131">
        <f t="shared" si="8"/>
        <v>0</v>
      </c>
      <c r="BF59" s="131">
        <f t="shared" si="8"/>
        <v>0</v>
      </c>
      <c r="BG59" s="131">
        <f t="shared" si="8"/>
        <v>0</v>
      </c>
      <c r="BH59" s="131">
        <f t="shared" si="8"/>
        <v>0</v>
      </c>
      <c r="BI59" s="131">
        <f t="shared" si="8"/>
        <v>0</v>
      </c>
      <c r="BJ59" s="131">
        <f t="shared" si="8"/>
        <v>0</v>
      </c>
      <c r="BK59" s="131">
        <f t="shared" si="8"/>
        <v>0</v>
      </c>
      <c r="BL59" s="131">
        <f t="shared" si="8"/>
        <v>0</v>
      </c>
      <c r="BM59" s="131">
        <f t="shared" si="8"/>
        <v>0</v>
      </c>
      <c r="BN59" s="131">
        <f aca="true" t="shared" si="9" ref="BN59:CX59">BN30-SUM(BN31:BN34)</f>
        <v>0</v>
      </c>
      <c r="BO59" s="131">
        <f t="shared" si="9"/>
        <v>0</v>
      </c>
      <c r="BP59" s="131">
        <f t="shared" si="9"/>
        <v>0</v>
      </c>
      <c r="BQ59" s="131">
        <f t="shared" si="9"/>
        <v>0</v>
      </c>
      <c r="BR59" s="131">
        <f t="shared" si="9"/>
        <v>0</v>
      </c>
      <c r="BS59" s="131">
        <f t="shared" si="9"/>
        <v>0</v>
      </c>
      <c r="BT59" s="131">
        <f t="shared" si="9"/>
        <v>0</v>
      </c>
      <c r="BU59" s="131">
        <f t="shared" si="9"/>
        <v>0</v>
      </c>
      <c r="BV59" s="131">
        <f t="shared" si="9"/>
        <v>0</v>
      </c>
      <c r="BW59" s="131">
        <f t="shared" si="9"/>
        <v>0</v>
      </c>
      <c r="BX59" s="131">
        <f t="shared" si="9"/>
        <v>0</v>
      </c>
      <c r="BY59" s="131">
        <f t="shared" si="9"/>
        <v>0</v>
      </c>
      <c r="BZ59" s="131">
        <f t="shared" si="9"/>
        <v>0</v>
      </c>
      <c r="CA59" s="131">
        <f t="shared" si="9"/>
        <v>0</v>
      </c>
      <c r="CB59" s="131">
        <f t="shared" si="9"/>
        <v>0</v>
      </c>
      <c r="CC59" s="131">
        <f t="shared" si="9"/>
        <v>0</v>
      </c>
      <c r="CD59" s="131">
        <f t="shared" si="9"/>
        <v>0</v>
      </c>
      <c r="CE59" s="131">
        <f t="shared" si="9"/>
        <v>0</v>
      </c>
      <c r="CF59" s="131">
        <f t="shared" si="9"/>
        <v>0</v>
      </c>
      <c r="CG59" s="131">
        <f t="shared" si="9"/>
        <v>0</v>
      </c>
      <c r="CH59" s="131">
        <f t="shared" si="9"/>
        <v>0</v>
      </c>
      <c r="CI59" s="131">
        <f t="shared" si="9"/>
        <v>0</v>
      </c>
      <c r="CJ59" s="131">
        <f t="shared" si="9"/>
        <v>0</v>
      </c>
      <c r="CK59" s="131">
        <f t="shared" si="9"/>
        <v>0</v>
      </c>
      <c r="CL59" s="131">
        <f t="shared" si="9"/>
        <v>0</v>
      </c>
      <c r="CM59" s="131">
        <f t="shared" si="9"/>
        <v>0</v>
      </c>
      <c r="CN59" s="131">
        <f t="shared" si="9"/>
        <v>0</v>
      </c>
      <c r="CO59" s="131">
        <f t="shared" si="9"/>
        <v>0</v>
      </c>
      <c r="CP59" s="131">
        <f t="shared" si="9"/>
        <v>0</v>
      </c>
      <c r="CQ59" s="131">
        <f t="shared" si="9"/>
        <v>0</v>
      </c>
      <c r="CR59" s="131">
        <f t="shared" si="9"/>
        <v>0</v>
      </c>
      <c r="CS59" s="131">
        <f t="shared" si="9"/>
        <v>0</v>
      </c>
      <c r="CT59" s="131">
        <f t="shared" si="9"/>
        <v>0</v>
      </c>
      <c r="CU59" s="131">
        <f t="shared" si="9"/>
        <v>0</v>
      </c>
      <c r="CV59" s="131">
        <f t="shared" si="9"/>
        <v>0</v>
      </c>
      <c r="CW59" s="131">
        <f t="shared" si="9"/>
        <v>0</v>
      </c>
      <c r="CX59" s="131">
        <f t="shared" si="9"/>
        <v>0</v>
      </c>
    </row>
    <row r="60" spans="63:66" ht="15">
      <c r="BK60" s="110"/>
      <c r="BL60" s="110"/>
      <c r="BM60" s="109"/>
      <c r="BN60" s="10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cp:lastPrinted>2017-03-01T10:21:16Z</cp:lastPrinted>
  <dcterms:created xsi:type="dcterms:W3CDTF">2013-03-25T10:29:32Z</dcterms:created>
  <dcterms:modified xsi:type="dcterms:W3CDTF">2018-07-05T14:17:18Z</dcterms:modified>
  <cp:category/>
  <cp:version/>
  <cp:contentType/>
  <cp:contentStatus/>
</cp:coreProperties>
</file>